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YULIED.PENARANDA.SDA\Desktop\2023\7-JULIO\Plan de Acción junio\PA FINAL JUNIO\"/>
    </mc:Choice>
  </mc:AlternateContent>
  <xr:revisionPtr revIDLastSave="0" documentId="13_ncr:1_{E2650B9A-DA83-48D9-A8BD-14299C31E5EC}" xr6:coauthVersionLast="47" xr6:coauthVersionMax="47" xr10:uidLastSave="{00000000-0000-0000-0000-000000000000}"/>
  <bookViews>
    <workbookView xWindow="-120" yWindow="-120" windowWidth="20730" windowHeight="11160" activeTab="1" xr2:uid="{00000000-000D-0000-FFFF-FFFF00000000}"/>
  </bookViews>
  <sheets>
    <sheet name="GESTIÓN" sheetId="1" r:id="rId1"/>
    <sheet name="INVERSIÓN" sheetId="2" r:id="rId2"/>
    <sheet name="ACTIVIDADES" sheetId="3" r:id="rId3"/>
    <sheet name="TERRITORIALIZACION" sheetId="6" r:id="rId4"/>
    <sheet name="SPI" sheetId="5" r:id="rId5"/>
  </sheets>
  <definedNames>
    <definedName name="_xlnm._FilterDatabase" localSheetId="0" hidden="1">GESTIÓN!$A$12:$FC$12</definedName>
    <definedName name="_xlnm._FilterDatabase" localSheetId="1" hidden="1">INVERSIÓN!$A$9:$FB$9</definedName>
    <definedName name="GRUPO_ETAREOS">#REF!</definedName>
    <definedName name="GRUPO_ETARIO">#REF!</definedName>
    <definedName name="GRUPO_ETNICO">#REF!</definedName>
    <definedName name="GRUPOETNICO">#REF!</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M36" i="2" l="1"/>
  <c r="DN36" i="2"/>
  <c r="CW36" i="2"/>
  <c r="CX36" i="2"/>
  <c r="CY36" i="2"/>
  <c r="CZ36" i="2"/>
  <c r="DA36" i="2"/>
  <c r="DB36" i="2"/>
  <c r="DC36" i="2"/>
  <c r="DD36" i="2"/>
  <c r="DE36" i="2"/>
  <c r="DF36" i="2"/>
  <c r="DG36" i="2"/>
  <c r="DH36" i="2"/>
  <c r="DI36" i="2"/>
  <c r="DJ36" i="2"/>
  <c r="DK36" i="2"/>
  <c r="DL36" i="2"/>
  <c r="CU36" i="2"/>
  <c r="CV36" i="2"/>
  <c r="ER36" i="2" s="1"/>
  <c r="CS36" i="2"/>
  <c r="CT36" i="2"/>
  <c r="CP36" i="2"/>
  <c r="CQ36" i="2"/>
  <c r="CR36" i="2"/>
  <c r="CO36" i="2"/>
  <c r="CU50" i="2"/>
  <c r="CV50" i="2"/>
  <c r="CT50" i="2"/>
  <c r="CS50" i="2"/>
  <c r="G46" i="2"/>
  <c r="G11" i="2"/>
  <c r="EV51" i="2"/>
  <c r="EV10" i="2"/>
  <c r="EV11" i="2"/>
  <c r="EU10" i="2"/>
  <c r="ET51" i="2"/>
  <c r="ET10" i="2"/>
  <c r="ES10" i="2"/>
  <c r="ER51" i="2"/>
  <c r="ER11" i="2"/>
  <c r="ER10" i="2"/>
  <c r="EX14" i="1"/>
  <c r="EX13" i="1"/>
  <c r="EW13" i="1"/>
  <c r="EV14" i="1"/>
  <c r="EV13" i="1"/>
  <c r="EU14" i="1"/>
  <c r="EU13" i="1"/>
  <c r="ET14" i="1"/>
  <c r="ET13" i="1"/>
  <c r="S16" i="3"/>
  <c r="DM28" i="2" l="1"/>
  <c r="DK47" i="2" l="1"/>
  <c r="DK40" i="2"/>
  <c r="DK33" i="2"/>
  <c r="DK26" i="2"/>
  <c r="DK19" i="2"/>
  <c r="CR16" i="2" l="1"/>
  <c r="CS16" i="2"/>
  <c r="CT16" i="2"/>
  <c r="CU16" i="2"/>
  <c r="CV16" i="2"/>
  <c r="CW16" i="2"/>
  <c r="CX16" i="2"/>
  <c r="CY16" i="2"/>
  <c r="CZ16" i="2"/>
  <c r="DA16" i="2"/>
  <c r="DB16" i="2"/>
  <c r="DC16" i="2"/>
  <c r="DD16" i="2"/>
  <c r="DE16" i="2"/>
  <c r="DF16" i="2"/>
  <c r="DG16" i="2"/>
  <c r="DH16" i="2"/>
  <c r="CK16" i="2"/>
  <c r="CL16" i="2"/>
  <c r="CM16" i="2"/>
  <c r="CN16" i="2"/>
  <c r="CO16" i="2"/>
  <c r="CP16" i="2"/>
  <c r="CQ16" i="2"/>
  <c r="DM14" i="1"/>
  <c r="DM13" i="1"/>
  <c r="DL14" i="1"/>
  <c r="DL13" i="1"/>
  <c r="CU46" i="2"/>
  <c r="DK11" i="2" l="1"/>
  <c r="DK12" i="2"/>
  <c r="DK13" i="2"/>
  <c r="DK14" i="2"/>
  <c r="DK15" i="2"/>
  <c r="DK16" i="2"/>
  <c r="DK17" i="2"/>
  <c r="DK18" i="2"/>
  <c r="DK20" i="2"/>
  <c r="DK21" i="2"/>
  <c r="DK24" i="2"/>
  <c r="DK25" i="2"/>
  <c r="DK27" i="2"/>
  <c r="DK29" i="2"/>
  <c r="DK31" i="2"/>
  <c r="DK32" i="2"/>
  <c r="DK34" i="2"/>
  <c r="DK35" i="2"/>
  <c r="DK38" i="2"/>
  <c r="DK39" i="2"/>
  <c r="DK41" i="2"/>
  <c r="DK42" i="2"/>
  <c r="DK43" i="2"/>
  <c r="DK45" i="2"/>
  <c r="DK46" i="2"/>
  <c r="DK48" i="2"/>
  <c r="DK49" i="2"/>
  <c r="DK50" i="2"/>
  <c r="DJ11" i="2"/>
  <c r="DJ12" i="2"/>
  <c r="DJ13" i="2"/>
  <c r="DJ14" i="2"/>
  <c r="DJ15" i="2"/>
  <c r="DJ16" i="2"/>
  <c r="DJ17" i="2"/>
  <c r="DJ18" i="2"/>
  <c r="DJ19" i="2"/>
  <c r="DJ20" i="2"/>
  <c r="DJ21" i="2"/>
  <c r="DJ24" i="2"/>
  <c r="DJ25" i="2"/>
  <c r="DJ26" i="2"/>
  <c r="DJ27" i="2"/>
  <c r="DJ28" i="2"/>
  <c r="DJ29" i="2"/>
  <c r="DJ31" i="2"/>
  <c r="DJ32" i="2"/>
  <c r="DJ33" i="2"/>
  <c r="DJ34" i="2"/>
  <c r="DJ35" i="2"/>
  <c r="DJ38" i="2"/>
  <c r="DJ39" i="2"/>
  <c r="DJ40" i="2"/>
  <c r="DJ41" i="2"/>
  <c r="DJ42" i="2"/>
  <c r="DJ43" i="2"/>
  <c r="DJ45" i="2"/>
  <c r="DJ46" i="2"/>
  <c r="DJ47" i="2"/>
  <c r="DJ48" i="2"/>
  <c r="DJ49" i="2"/>
  <c r="DJ50" i="2"/>
  <c r="DJ10" i="2"/>
  <c r="DL10" i="2" s="1"/>
  <c r="EU36" i="2" l="1"/>
  <c r="ES36" i="2"/>
  <c r="ER12" i="2"/>
  <c r="ER13" i="2"/>
  <c r="ER14" i="2"/>
  <c r="ER15" i="2"/>
  <c r="ER16" i="2"/>
  <c r="ER17" i="2"/>
  <c r="ER18" i="2"/>
  <c r="ER19" i="2"/>
  <c r="ER20" i="2"/>
  <c r="ER21" i="2"/>
  <c r="ER24" i="2"/>
  <c r="ER25" i="2"/>
  <c r="ER26" i="2"/>
  <c r="ER27" i="2"/>
  <c r="ER28" i="2"/>
  <c r="ER29" i="2"/>
  <c r="ER31" i="2"/>
  <c r="ER32" i="2"/>
  <c r="ER33" i="2"/>
  <c r="ER34" i="2"/>
  <c r="ER35" i="2"/>
  <c r="ER38" i="2"/>
  <c r="ER39" i="2"/>
  <c r="ER40" i="2"/>
  <c r="ER41" i="2"/>
  <c r="ER42" i="2"/>
  <c r="ER43" i="2"/>
  <c r="ER45" i="2"/>
  <c r="ER46" i="2"/>
  <c r="ER47" i="2"/>
  <c r="ER48" i="2"/>
  <c r="ER49" i="2"/>
  <c r="ER50" i="2"/>
  <c r="DK10" i="2"/>
  <c r="DM10" i="2" l="1"/>
  <c r="EU17" i="2"/>
  <c r="EU18" i="2"/>
  <c r="EU19" i="2"/>
  <c r="EU20" i="2"/>
  <c r="EU21" i="2"/>
  <c r="ES11" i="2"/>
  <c r="ES12" i="2"/>
  <c r="ES13" i="2"/>
  <c r="ES14" i="2"/>
  <c r="ES15" i="2"/>
  <c r="ES16" i="2"/>
  <c r="ES17" i="2"/>
  <c r="ES18" i="2"/>
  <c r="ES19" i="2"/>
  <c r="ES20" i="2"/>
  <c r="ES21" i="2"/>
  <c r="ES24" i="2"/>
  <c r="ES25" i="2"/>
  <c r="ES26" i="2"/>
  <c r="ES27" i="2"/>
  <c r="ES31" i="2"/>
  <c r="ES32" i="2"/>
  <c r="ES33" i="2"/>
  <c r="ES34" i="2"/>
  <c r="ES35" i="2"/>
  <c r="ES38" i="2"/>
  <c r="ES39" i="2"/>
  <c r="ES40" i="2"/>
  <c r="ES41" i="2"/>
  <c r="ES42" i="2"/>
  <c r="ES43" i="2"/>
  <c r="ES45" i="2"/>
  <c r="ES46" i="2"/>
  <c r="ES47" i="2"/>
  <c r="ES48" i="2"/>
  <c r="ES49" i="2"/>
  <c r="ES50" i="2"/>
  <c r="ES29" i="2" l="1"/>
  <c r="J232" i="5" l="1"/>
  <c r="J233" i="5"/>
  <c r="J234" i="5"/>
  <c r="J237" i="5"/>
  <c r="J238" i="5"/>
  <c r="J239" i="5"/>
  <c r="J240" i="5"/>
  <c r="J241" i="5"/>
  <c r="J242" i="5"/>
  <c r="J243" i="5"/>
  <c r="J244" i="5"/>
  <c r="J245" i="5"/>
  <c r="J246" i="5"/>
  <c r="J248" i="5"/>
  <c r="J249" i="5"/>
  <c r="J250" i="5"/>
  <c r="J251" i="5"/>
  <c r="J252" i="5"/>
  <c r="J253" i="5"/>
  <c r="J254" i="5"/>
  <c r="J255" i="5"/>
  <c r="J256" i="5"/>
  <c r="J257" i="5"/>
  <c r="J258" i="5"/>
  <c r="J260" i="5"/>
  <c r="J261" i="5"/>
  <c r="J262" i="5"/>
  <c r="J263" i="5"/>
  <c r="J264" i="5"/>
  <c r="J265" i="5"/>
  <c r="J266" i="5"/>
  <c r="J267" i="5"/>
  <c r="J268" i="5"/>
  <c r="J269" i="5"/>
  <c r="J270" i="5"/>
  <c r="J271" i="5"/>
  <c r="J272" i="5"/>
  <c r="J273" i="5"/>
  <c r="J274" i="5"/>
  <c r="J275" i="5"/>
  <c r="J276" i="5"/>
  <c r="J277" i="5"/>
  <c r="J278" i="5"/>
  <c r="J279" i="5"/>
  <c r="J280" i="5"/>
  <c r="J281" i="5"/>
  <c r="J282" i="5"/>
  <c r="J284" i="5"/>
  <c r="J285" i="5"/>
  <c r="J286" i="5"/>
  <c r="J287" i="5"/>
  <c r="J288" i="5"/>
  <c r="J289" i="5"/>
  <c r="J290" i="5"/>
  <c r="J231" i="5"/>
  <c r="E736" i="5"/>
  <c r="E712" i="5"/>
  <c r="E700" i="5"/>
  <c r="I283" i="5"/>
  <c r="J283" i="5" s="1"/>
  <c r="I259" i="5"/>
  <c r="J259" i="5" s="1"/>
  <c r="I247" i="5"/>
  <c r="J247" i="5" s="1"/>
  <c r="U23" i="3" l="1"/>
  <c r="T23" i="3"/>
  <c r="S22" i="3"/>
  <c r="S21" i="3"/>
  <c r="S20" i="3"/>
  <c r="S19" i="3"/>
  <c r="S18" i="3"/>
  <c r="S17" i="3"/>
  <c r="S15" i="3"/>
  <c r="S14" i="3"/>
  <c r="S13" i="3"/>
  <c r="S12" i="3"/>
  <c r="S11" i="3"/>
  <c r="S10" i="3"/>
  <c r="S9" i="3"/>
  <c r="EL53" i="2"/>
  <c r="EK53" i="2"/>
  <c r="EJ53" i="2"/>
  <c r="EI53" i="2"/>
  <c r="EH53" i="2"/>
  <c r="EG53" i="2"/>
  <c r="EF53" i="2"/>
  <c r="EE53" i="2"/>
  <c r="ED53" i="2"/>
  <c r="EC53" i="2"/>
  <c r="EB53" i="2"/>
  <c r="EA53" i="2"/>
  <c r="DZ53" i="2"/>
  <c r="DY53" i="2"/>
  <c r="DX53" i="2"/>
  <c r="DW53" i="2"/>
  <c r="DV53" i="2"/>
  <c r="DU53" i="2"/>
  <c r="DT53" i="2"/>
  <c r="DS53" i="2"/>
  <c r="DR53" i="2"/>
  <c r="DQ53" i="2"/>
  <c r="DP53" i="2"/>
  <c r="DO53" i="2"/>
  <c r="DN53" i="2"/>
  <c r="DH53" i="2"/>
  <c r="DG53" i="2"/>
  <c r="DF53" i="2"/>
  <c r="DE53" i="2"/>
  <c r="DD53" i="2"/>
  <c r="DC53" i="2"/>
  <c r="DB53" i="2"/>
  <c r="DA53" i="2"/>
  <c r="CZ53" i="2"/>
  <c r="CY53" i="2"/>
  <c r="CX53" i="2"/>
  <c r="CW53" i="2"/>
  <c r="CV53" i="2"/>
  <c r="CU53" i="2"/>
  <c r="CT53" i="2"/>
  <c r="CS53" i="2"/>
  <c r="CR53" i="2"/>
  <c r="CQ53" i="2"/>
  <c r="CP53" i="2"/>
  <c r="CO53" i="2"/>
  <c r="CM53" i="2"/>
  <c r="CL53" i="2"/>
  <c r="CK53" i="2"/>
  <c r="CJ53" i="2"/>
  <c r="CD53" i="2"/>
  <c r="CC53" i="2"/>
  <c r="CB53" i="2"/>
  <c r="CA53" i="2"/>
  <c r="BZ53" i="2"/>
  <c r="BY53" i="2"/>
  <c r="BX53" i="2"/>
  <c r="BW53" i="2"/>
  <c r="BV53" i="2"/>
  <c r="BU53" i="2"/>
  <c r="BT53" i="2"/>
  <c r="BS53" i="2"/>
  <c r="BR53" i="2"/>
  <c r="BQ53" i="2"/>
  <c r="BP53" i="2"/>
  <c r="BO53" i="2"/>
  <c r="BN53" i="2"/>
  <c r="BM53" i="2"/>
  <c r="BL53" i="2"/>
  <c r="BK53" i="2"/>
  <c r="BJ53" i="2"/>
  <c r="BI53" i="2"/>
  <c r="BH53" i="2"/>
  <c r="BG53" i="2"/>
  <c r="BF53" i="2"/>
  <c r="AZ53" i="2"/>
  <c r="AY53" i="2"/>
  <c r="AX53" i="2"/>
  <c r="AW53" i="2"/>
  <c r="AV53" i="2"/>
  <c r="AU53" i="2"/>
  <c r="AT53" i="2"/>
  <c r="AS53" i="2"/>
  <c r="AR53" i="2"/>
  <c r="AQ53" i="2"/>
  <c r="AP53" i="2"/>
  <c r="AO53" i="2"/>
  <c r="AN53" i="2"/>
  <c r="AM53" i="2"/>
  <c r="AL53" i="2"/>
  <c r="AK53" i="2"/>
  <c r="AJ53" i="2"/>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EL52" i="2"/>
  <c r="EK52" i="2"/>
  <c r="EJ52" i="2"/>
  <c r="EI52" i="2"/>
  <c r="EH52" i="2"/>
  <c r="EG52" i="2"/>
  <c r="EF52" i="2"/>
  <c r="EE52" i="2"/>
  <c r="ED52" i="2"/>
  <c r="EC52" i="2"/>
  <c r="EB52" i="2"/>
  <c r="EA52" i="2"/>
  <c r="DZ52" i="2"/>
  <c r="DY52" i="2"/>
  <c r="DX52" i="2"/>
  <c r="DW52" i="2"/>
  <c r="DV52" i="2"/>
  <c r="DU52" i="2"/>
  <c r="DT52" i="2"/>
  <c r="DS52" i="2"/>
  <c r="DR52" i="2"/>
  <c r="DQ52" i="2"/>
  <c r="DP52" i="2"/>
  <c r="DO52" i="2"/>
  <c r="DN52" i="2"/>
  <c r="DH52" i="2"/>
  <c r="DG52" i="2"/>
  <c r="DF52" i="2"/>
  <c r="DE52" i="2"/>
  <c r="DD52" i="2"/>
  <c r="DC52" i="2"/>
  <c r="DB52" i="2"/>
  <c r="DA52" i="2"/>
  <c r="CZ52" i="2"/>
  <c r="CY52" i="2"/>
  <c r="CX52" i="2"/>
  <c r="CW52" i="2"/>
  <c r="CV52" i="2"/>
  <c r="CU52" i="2"/>
  <c r="CT52" i="2"/>
  <c r="CS52" i="2"/>
  <c r="CR52" i="2"/>
  <c r="CQ52" i="2"/>
  <c r="CP52" i="2"/>
  <c r="CO52" i="2"/>
  <c r="CN52" i="2"/>
  <c r="CM52" i="2"/>
  <c r="CL52" i="2"/>
  <c r="CK52" i="2"/>
  <c r="CJ52" i="2"/>
  <c r="CD52" i="2"/>
  <c r="CC52" i="2"/>
  <c r="CB52" i="2"/>
  <c r="CA52" i="2"/>
  <c r="BZ52" i="2"/>
  <c r="BY52" i="2"/>
  <c r="BX52" i="2"/>
  <c r="BW52" i="2"/>
  <c r="BV52" i="2"/>
  <c r="BU52" i="2"/>
  <c r="BT52" i="2"/>
  <c r="BS52" i="2"/>
  <c r="BR52" i="2"/>
  <c r="BQ52" i="2"/>
  <c r="BP52" i="2"/>
  <c r="BO52" i="2"/>
  <c r="BN52" i="2"/>
  <c r="BM52" i="2"/>
  <c r="BL52" i="2"/>
  <c r="BK52" i="2"/>
  <c r="BJ52" i="2"/>
  <c r="BI52" i="2"/>
  <c r="BH52" i="2"/>
  <c r="BG52" i="2"/>
  <c r="BF52" i="2"/>
  <c r="AZ52" i="2"/>
  <c r="AY52" i="2"/>
  <c r="AX52" i="2"/>
  <c r="AW52" i="2"/>
  <c r="AV52" i="2"/>
  <c r="AU52" i="2"/>
  <c r="AT52" i="2"/>
  <c r="AS52" i="2"/>
  <c r="AR52" i="2"/>
  <c r="AQ52" i="2"/>
  <c r="AP52" i="2"/>
  <c r="AO52" i="2"/>
  <c r="AN52" i="2"/>
  <c r="AM52" i="2"/>
  <c r="AL52" i="2"/>
  <c r="AJ52" i="2"/>
  <c r="AI52" i="2"/>
  <c r="AH52" i="2"/>
  <c r="AG52" i="2"/>
  <c r="AF52" i="2"/>
  <c r="AE52" i="2"/>
  <c r="AC52" i="2"/>
  <c r="AB52" i="2"/>
  <c r="Z52" i="2"/>
  <c r="Y52" i="2"/>
  <c r="X52" i="2"/>
  <c r="W52" i="2"/>
  <c r="U52" i="2"/>
  <c r="S52" i="2"/>
  <c r="Q52" i="2"/>
  <c r="N52" i="2"/>
  <c r="M52" i="2"/>
  <c r="M54" i="2" s="1"/>
  <c r="L52" i="2"/>
  <c r="L54" i="2" s="1"/>
  <c r="J52" i="2"/>
  <c r="I52" i="2"/>
  <c r="H52" i="2"/>
  <c r="DN51" i="2"/>
  <c r="DH51" i="2"/>
  <c r="EM51" i="2" s="1"/>
  <c r="DG51" i="2"/>
  <c r="DF51" i="2"/>
  <c r="DE51" i="2"/>
  <c r="DD51" i="2"/>
  <c r="DC51" i="2"/>
  <c r="DB51" i="2"/>
  <c r="DA51" i="2"/>
  <c r="CZ51" i="2"/>
  <c r="CY51" i="2"/>
  <c r="CX51" i="2"/>
  <c r="CW51" i="2"/>
  <c r="CV51" i="2"/>
  <c r="CU51" i="2"/>
  <c r="CT51" i="2"/>
  <c r="CS51" i="2"/>
  <c r="CR51" i="2"/>
  <c r="CQ51" i="2"/>
  <c r="CP51" i="2"/>
  <c r="CO51" i="2"/>
  <c r="CN51" i="2"/>
  <c r="CM51" i="2"/>
  <c r="CL51" i="2"/>
  <c r="CK51" i="2"/>
  <c r="CJ51" i="2"/>
  <c r="CD51" i="2"/>
  <c r="CC51" i="2"/>
  <c r="CB51" i="2"/>
  <c r="CA51" i="2"/>
  <c r="BZ51" i="2"/>
  <c r="BY51" i="2"/>
  <c r="BX51" i="2"/>
  <c r="BW51" i="2"/>
  <c r="BV51" i="2"/>
  <c r="BU51" i="2"/>
  <c r="BT51" i="2"/>
  <c r="BS51" i="2"/>
  <c r="BR51" i="2"/>
  <c r="BQ51" i="2"/>
  <c r="BP51" i="2"/>
  <c r="BO51" i="2"/>
  <c r="BN51" i="2"/>
  <c r="BM51" i="2"/>
  <c r="BL51" i="2"/>
  <c r="BK51" i="2"/>
  <c r="BJ51" i="2"/>
  <c r="BI51" i="2"/>
  <c r="BH51" i="2"/>
  <c r="BG51" i="2"/>
  <c r="BF51" i="2"/>
  <c r="AZ51" i="2"/>
  <c r="AY51" i="2"/>
  <c r="AX51" i="2"/>
  <c r="AW51" i="2"/>
  <c r="AV51" i="2"/>
  <c r="AU51" i="2"/>
  <c r="AT51" i="2"/>
  <c r="AS51" i="2"/>
  <c r="AR51" i="2"/>
  <c r="AQ51" i="2"/>
  <c r="AP51" i="2"/>
  <c r="AO51" i="2"/>
  <c r="AN51" i="2"/>
  <c r="AM51" i="2"/>
  <c r="AL51" i="2"/>
  <c r="AK51" i="2"/>
  <c r="AJ51" i="2"/>
  <c r="AH51" i="2"/>
  <c r="AG51" i="2"/>
  <c r="AF51" i="2"/>
  <c r="AE51" i="2"/>
  <c r="AD51" i="2"/>
  <c r="AC51" i="2"/>
  <c r="AB51" i="2"/>
  <c r="Z51" i="2"/>
  <c r="Y51" i="2"/>
  <c r="X51" i="2"/>
  <c r="W51" i="2"/>
  <c r="U51" i="2"/>
  <c r="T51" i="2"/>
  <c r="S51" i="2"/>
  <c r="R51" i="2"/>
  <c r="Q51" i="2"/>
  <c r="P51" i="2"/>
  <c r="O51" i="2"/>
  <c r="N51" i="2"/>
  <c r="M51" i="2"/>
  <c r="L51" i="2"/>
  <c r="K51" i="2"/>
  <c r="J51" i="2"/>
  <c r="I51" i="2"/>
  <c r="H51" i="2"/>
  <c r="EQ50" i="2"/>
  <c r="EP50" i="2"/>
  <c r="EO50" i="2"/>
  <c r="EN50" i="2"/>
  <c r="EM50" i="2"/>
  <c r="DN50" i="2"/>
  <c r="CH50" i="2"/>
  <c r="CG50" i="2"/>
  <c r="CI50" i="2" s="1"/>
  <c r="CF50" i="2"/>
  <c r="CE50"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Z50" i="2"/>
  <c r="U50" i="2"/>
  <c r="EQ49" i="2"/>
  <c r="EP49" i="2"/>
  <c r="EO49" i="2"/>
  <c r="EN49" i="2"/>
  <c r="EM49" i="2"/>
  <c r="DM49" i="2"/>
  <c r="DL49" i="2"/>
  <c r="DI49" i="2"/>
  <c r="CH49" i="2"/>
  <c r="CG49" i="2"/>
  <c r="CI49" i="2" s="1"/>
  <c r="CF49" i="2"/>
  <c r="CE49" i="2"/>
  <c r="BC49" i="2"/>
  <c r="BE49" i="2" s="1"/>
  <c r="AI49" i="2"/>
  <c r="BA49" i="2" s="1"/>
  <c r="BD49" i="2" s="1"/>
  <c r="EQ48" i="2"/>
  <c r="EP48" i="2"/>
  <c r="EO48" i="2"/>
  <c r="EN48" i="2"/>
  <c r="EM48" i="2"/>
  <c r="DL48" i="2"/>
  <c r="DL50" i="2" s="1"/>
  <c r="DI48" i="2"/>
  <c r="CH48" i="2"/>
  <c r="CG48" i="2"/>
  <c r="CI48" i="2" s="1"/>
  <c r="CF48" i="2"/>
  <c r="CE48" i="2"/>
  <c r="BC48" i="2"/>
  <c r="BE48" i="2" s="1"/>
  <c r="BB48" i="2"/>
  <c r="BA48" i="2"/>
  <c r="BD48" i="2" s="1"/>
  <c r="EQ47" i="2"/>
  <c r="EP47" i="2"/>
  <c r="EO47" i="2"/>
  <c r="EN47" i="2"/>
  <c r="EM47" i="2"/>
  <c r="DM47" i="2"/>
  <c r="DL47" i="2"/>
  <c r="DI47" i="2"/>
  <c r="CH47" i="2"/>
  <c r="CG47" i="2"/>
  <c r="CI47" i="2" s="1"/>
  <c r="CF47" i="2"/>
  <c r="CE47" i="2"/>
  <c r="BC47" i="2"/>
  <c r="BE47" i="2" s="1"/>
  <c r="AS47" i="2"/>
  <c r="BB47" i="2" s="1"/>
  <c r="EQ46" i="2"/>
  <c r="EP46" i="2"/>
  <c r="EO46" i="2"/>
  <c r="EN46" i="2"/>
  <c r="EM46" i="2"/>
  <c r="DL46" i="2"/>
  <c r="DI46" i="2"/>
  <c r="CH46" i="2"/>
  <c r="CG46" i="2"/>
  <c r="CF46" i="2"/>
  <c r="CE46" i="2"/>
  <c r="BC46" i="2"/>
  <c r="BB46" i="2"/>
  <c r="BA46" i="2"/>
  <c r="AA46" i="2"/>
  <c r="AA52" i="2" s="1"/>
  <c r="V46" i="2"/>
  <c r="V51" i="2" s="1"/>
  <c r="EQ45" i="2"/>
  <c r="EP45" i="2"/>
  <c r="EO45" i="2"/>
  <c r="EN45" i="2"/>
  <c r="EM45" i="2"/>
  <c r="DM45" i="2"/>
  <c r="CH45" i="2"/>
  <c r="CG45" i="2"/>
  <c r="CI45" i="2" s="1"/>
  <c r="CF45" i="2"/>
  <c r="CE45" i="2"/>
  <c r="BC45" i="2"/>
  <c r="BE45" i="2" s="1"/>
  <c r="BB45" i="2"/>
  <c r="BA45" i="2"/>
  <c r="BD45" i="2" s="1"/>
  <c r="AA45" i="2"/>
  <c r="AA50" i="2" s="1"/>
  <c r="V45" i="2"/>
  <c r="V50" i="2" s="1"/>
  <c r="EL44" i="2"/>
  <c r="EK44" i="2"/>
  <c r="EJ44" i="2"/>
  <c r="EI44" i="2"/>
  <c r="EH44" i="2"/>
  <c r="EG44" i="2"/>
  <c r="EF44" i="2"/>
  <c r="EE44" i="2"/>
  <c r="ED44" i="2"/>
  <c r="EC44" i="2"/>
  <c r="EB44" i="2"/>
  <c r="EA44" i="2"/>
  <c r="DZ44" i="2"/>
  <c r="DY44" i="2"/>
  <c r="DX44" i="2"/>
  <c r="DW44" i="2"/>
  <c r="DV44" i="2"/>
  <c r="DU44" i="2"/>
  <c r="DT44" i="2"/>
  <c r="DS44" i="2"/>
  <c r="DR44" i="2"/>
  <c r="DQ44" i="2"/>
  <c r="DP44" i="2"/>
  <c r="DO44" i="2"/>
  <c r="DN44" i="2"/>
  <c r="DH44" i="2"/>
  <c r="DG44" i="2"/>
  <c r="DF44" i="2"/>
  <c r="DE44" i="2"/>
  <c r="DD44" i="2"/>
  <c r="DC44" i="2"/>
  <c r="DB44" i="2"/>
  <c r="DA44" i="2"/>
  <c r="CZ44" i="2"/>
  <c r="CY44" i="2"/>
  <c r="CX44" i="2"/>
  <c r="CW44" i="2"/>
  <c r="CV44" i="2"/>
  <c r="CU44" i="2"/>
  <c r="CT44" i="2"/>
  <c r="CS44" i="2"/>
  <c r="CR44" i="2"/>
  <c r="CQ44" i="2"/>
  <c r="CP44" i="2"/>
  <c r="CO44" i="2"/>
  <c r="CN44" i="2"/>
  <c r="CM44" i="2"/>
  <c r="CL44" i="2"/>
  <c r="CK44" i="2"/>
  <c r="CJ44" i="2"/>
  <c r="CD44" i="2"/>
  <c r="CC44" i="2"/>
  <c r="CB44" i="2"/>
  <c r="CA44" i="2"/>
  <c r="BZ44" i="2"/>
  <c r="BY44" i="2"/>
  <c r="BX44" i="2"/>
  <c r="BW44" i="2"/>
  <c r="BV44" i="2"/>
  <c r="BU44" i="2"/>
  <c r="BT44" i="2"/>
  <c r="BS44" i="2"/>
  <c r="BR44" i="2"/>
  <c r="BQ44" i="2"/>
  <c r="BP44" i="2"/>
  <c r="BO44" i="2"/>
  <c r="BN44" i="2"/>
  <c r="BM44" i="2"/>
  <c r="BL44" i="2"/>
  <c r="BK44" i="2"/>
  <c r="BJ44" i="2"/>
  <c r="BI44" i="2"/>
  <c r="BH44" i="2"/>
  <c r="BG44" i="2"/>
  <c r="BF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S44" i="2"/>
  <c r="Q44" i="2"/>
  <c r="P44" i="2"/>
  <c r="N44" i="2"/>
  <c r="M44" i="2"/>
  <c r="L44" i="2"/>
  <c r="J44" i="2"/>
  <c r="I44" i="2"/>
  <c r="H44" i="2"/>
  <c r="DN43" i="2"/>
  <c r="DM43" i="2"/>
  <c r="DI43" i="2"/>
  <c r="CH43" i="2"/>
  <c r="CG43" i="2"/>
  <c r="CI43" i="2" s="1"/>
  <c r="CF43" i="2"/>
  <c r="CE43" i="2"/>
  <c r="AZ43" i="2"/>
  <c r="AY43" i="2"/>
  <c r="AX43" i="2"/>
  <c r="AW43" i="2"/>
  <c r="AV43" i="2"/>
  <c r="AU43" i="2"/>
  <c r="AT43" i="2"/>
  <c r="AS43" i="2"/>
  <c r="AR43" i="2"/>
  <c r="AQ43" i="2"/>
  <c r="AP43" i="2"/>
  <c r="AO43" i="2"/>
  <c r="AN43" i="2"/>
  <c r="AM43" i="2"/>
  <c r="AL43" i="2"/>
  <c r="AK43" i="2"/>
  <c r="AI43" i="2"/>
  <c r="AH43" i="2"/>
  <c r="AG43" i="2"/>
  <c r="AF43" i="2"/>
  <c r="AE43" i="2"/>
  <c r="AD43" i="2"/>
  <c r="AC43" i="2"/>
  <c r="AB43" i="2"/>
  <c r="AA43" i="2"/>
  <c r="Z43" i="2"/>
  <c r="V43" i="2"/>
  <c r="U43" i="2"/>
  <c r="T43" i="2"/>
  <c r="R43" i="2"/>
  <c r="P43" i="2"/>
  <c r="N43" i="2"/>
  <c r="M43" i="2"/>
  <c r="L43" i="2"/>
  <c r="EQ42" i="2"/>
  <c r="EP42" i="2"/>
  <c r="EO42" i="2"/>
  <c r="EN42" i="2"/>
  <c r="EM42" i="2"/>
  <c r="DL42" i="2"/>
  <c r="DI42" i="2"/>
  <c r="CH42" i="2"/>
  <c r="CG42" i="2"/>
  <c r="CI42" i="2" s="1"/>
  <c r="CF42" i="2"/>
  <c r="CE42" i="2"/>
  <c r="BC42" i="2"/>
  <c r="BE42" i="2" s="1"/>
  <c r="BB42" i="2"/>
  <c r="BA42" i="2"/>
  <c r="BD42" i="2" s="1"/>
  <c r="EP41" i="2"/>
  <c r="EO41" i="2"/>
  <c r="EN41" i="2"/>
  <c r="DL41" i="2"/>
  <c r="DM41" i="2"/>
  <c r="DI41" i="2"/>
  <c r="CH41" i="2"/>
  <c r="CG41" i="2"/>
  <c r="CI41" i="2" s="1"/>
  <c r="CF41" i="2"/>
  <c r="CE41" i="2"/>
  <c r="BC41" i="2"/>
  <c r="BE41" i="2" s="1"/>
  <c r="BB41" i="2"/>
  <c r="BA41" i="2"/>
  <c r="BD41" i="2" s="1"/>
  <c r="EQ40" i="2"/>
  <c r="EP40" i="2"/>
  <c r="EO40" i="2"/>
  <c r="EN40" i="2"/>
  <c r="EM40" i="2"/>
  <c r="DL40" i="2"/>
  <c r="DI40" i="2"/>
  <c r="CH40" i="2"/>
  <c r="CG40" i="2"/>
  <c r="CI40" i="2" s="1"/>
  <c r="CF40" i="2"/>
  <c r="BC40" i="2"/>
  <c r="BE40" i="2" s="1"/>
  <c r="AW40" i="2"/>
  <c r="BA40" i="2" s="1"/>
  <c r="BD40" i="2" s="1"/>
  <c r="EQ39" i="2"/>
  <c r="EP39" i="2"/>
  <c r="EO39" i="2"/>
  <c r="EN39" i="2"/>
  <c r="EM39" i="2"/>
  <c r="DI39" i="2"/>
  <c r="CH39" i="2"/>
  <c r="CG39" i="2"/>
  <c r="CF39" i="2"/>
  <c r="CE39" i="2"/>
  <c r="BC39" i="2"/>
  <c r="BB39" i="2"/>
  <c r="BA39" i="2"/>
  <c r="BD39" i="2" s="1"/>
  <c r="R39" i="2"/>
  <c r="T39" i="2" s="1"/>
  <c r="T44" i="2" s="1"/>
  <c r="O39" i="2"/>
  <c r="O44" i="2" s="1"/>
  <c r="K39" i="2"/>
  <c r="EO38" i="2"/>
  <c r="EQ38" i="2" s="1"/>
  <c r="EQ43" i="2" s="1"/>
  <c r="EN38" i="2"/>
  <c r="EM38" i="2"/>
  <c r="EM43" i="2" s="1"/>
  <c r="DM38" i="2"/>
  <c r="DI38" i="2"/>
  <c r="CH38" i="2"/>
  <c r="CG38" i="2"/>
  <c r="CI38" i="2" s="1"/>
  <c r="CF38" i="2"/>
  <c r="CE38" i="2"/>
  <c r="BB38" i="2"/>
  <c r="BA38" i="2"/>
  <c r="BD38" i="2" s="1"/>
  <c r="AJ38" i="2"/>
  <c r="AJ43" i="2" s="1"/>
  <c r="Q38" i="2"/>
  <c r="Q43" i="2" s="1"/>
  <c r="EL37" i="2"/>
  <c r="EK37" i="2"/>
  <c r="EJ37" i="2"/>
  <c r="EI37" i="2"/>
  <c r="EH37" i="2"/>
  <c r="EG37" i="2"/>
  <c r="EF37" i="2"/>
  <c r="EE37" i="2"/>
  <c r="ED37" i="2"/>
  <c r="EC37" i="2"/>
  <c r="EB37" i="2"/>
  <c r="EA37" i="2"/>
  <c r="DZ37" i="2"/>
  <c r="DY37" i="2"/>
  <c r="DX37" i="2"/>
  <c r="DW37" i="2"/>
  <c r="DV37" i="2"/>
  <c r="DU37" i="2"/>
  <c r="DT37" i="2"/>
  <c r="DS37" i="2"/>
  <c r="DR37" i="2"/>
  <c r="DQ37" i="2"/>
  <c r="DP37" i="2"/>
  <c r="DO37" i="2"/>
  <c r="DN37" i="2"/>
  <c r="DH37" i="2"/>
  <c r="DG37" i="2"/>
  <c r="DF37" i="2"/>
  <c r="DE37" i="2"/>
  <c r="DD37" i="2"/>
  <c r="DC37" i="2"/>
  <c r="DB37" i="2"/>
  <c r="DA37" i="2"/>
  <c r="CZ37" i="2"/>
  <c r="CY37" i="2"/>
  <c r="CX37" i="2"/>
  <c r="CW37" i="2"/>
  <c r="CV37" i="2"/>
  <c r="CU37" i="2"/>
  <c r="CT37" i="2"/>
  <c r="CS37" i="2"/>
  <c r="CR37" i="2"/>
  <c r="CQ37" i="2"/>
  <c r="CP37" i="2"/>
  <c r="CO37" i="2"/>
  <c r="CN37" i="2"/>
  <c r="CM37" i="2"/>
  <c r="CL37" i="2"/>
  <c r="CK37" i="2"/>
  <c r="CJ37" i="2"/>
  <c r="CD37" i="2"/>
  <c r="CC37" i="2"/>
  <c r="CB37" i="2"/>
  <c r="CA37" i="2"/>
  <c r="BZ37" i="2"/>
  <c r="BY37" i="2"/>
  <c r="BX37" i="2"/>
  <c r="BW37" i="2"/>
  <c r="BV37" i="2"/>
  <c r="BU37" i="2"/>
  <c r="BT37" i="2"/>
  <c r="BS37" i="2"/>
  <c r="BR37" i="2"/>
  <c r="BQ37" i="2"/>
  <c r="BP37" i="2"/>
  <c r="BO37" i="2"/>
  <c r="BN37" i="2"/>
  <c r="BM37" i="2"/>
  <c r="BL37" i="2"/>
  <c r="BK37" i="2"/>
  <c r="BJ37" i="2"/>
  <c r="BI37" i="2"/>
  <c r="BH37" i="2"/>
  <c r="BG37" i="2"/>
  <c r="BF37" i="2"/>
  <c r="AZ37" i="2"/>
  <c r="AY37" i="2"/>
  <c r="AX37" i="2"/>
  <c r="AW37" i="2"/>
  <c r="AV37" i="2"/>
  <c r="AU37" i="2"/>
  <c r="AT37" i="2"/>
  <c r="AS37" i="2"/>
  <c r="AR37" i="2"/>
  <c r="AQ37" i="2"/>
  <c r="AP37" i="2"/>
  <c r="AO37" i="2"/>
  <c r="AN37" i="2"/>
  <c r="AM37" i="2"/>
  <c r="AL37" i="2"/>
  <c r="AJ37" i="2"/>
  <c r="AI37" i="2"/>
  <c r="AH37" i="2"/>
  <c r="AG37" i="2"/>
  <c r="AF37" i="2"/>
  <c r="AE37" i="2"/>
  <c r="AD37" i="2"/>
  <c r="AC37" i="2"/>
  <c r="AB37" i="2"/>
  <c r="AA37" i="2"/>
  <c r="Z37" i="2"/>
  <c r="Y37" i="2"/>
  <c r="X37" i="2"/>
  <c r="W37" i="2"/>
  <c r="V37" i="2"/>
  <c r="U37" i="2"/>
  <c r="S37" i="2"/>
  <c r="R37" i="2"/>
  <c r="Q37" i="2"/>
  <c r="P37" i="2"/>
  <c r="N37" i="2"/>
  <c r="M37" i="2"/>
  <c r="L37" i="2"/>
  <c r="K37" i="2"/>
  <c r="J37" i="2"/>
  <c r="I37" i="2"/>
  <c r="H37" i="2"/>
  <c r="EQ36" i="2"/>
  <c r="EP36" i="2"/>
  <c r="EO36" i="2"/>
  <c r="EM36" i="2"/>
  <c r="CH36" i="2"/>
  <c r="CG36" i="2"/>
  <c r="CI36" i="2" s="1"/>
  <c r="CF36" i="2"/>
  <c r="CE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V36" i="2"/>
  <c r="U36" i="2"/>
  <c r="T36" i="2"/>
  <c r="R36" i="2"/>
  <c r="Q36" i="2"/>
  <c r="P36" i="2"/>
  <c r="O36" i="2"/>
  <c r="N36" i="2"/>
  <c r="M36" i="2"/>
  <c r="L36" i="2"/>
  <c r="K36" i="2"/>
  <c r="H36" i="2"/>
  <c r="EQ35" i="2"/>
  <c r="EP35" i="2"/>
  <c r="EO35" i="2"/>
  <c r="EN35" i="2"/>
  <c r="EM35" i="2"/>
  <c r="DL35" i="2"/>
  <c r="DM35" i="2"/>
  <c r="DI35" i="2"/>
  <c r="CH35" i="2"/>
  <c r="CG35" i="2"/>
  <c r="CI35" i="2" s="1"/>
  <c r="CF35" i="2"/>
  <c r="CE35" i="2"/>
  <c r="BC35" i="2"/>
  <c r="BE35" i="2" s="1"/>
  <c r="BB35" i="2"/>
  <c r="BA35" i="2"/>
  <c r="BD35" i="2" s="1"/>
  <c r="EP34" i="2"/>
  <c r="EM34" i="2"/>
  <c r="DL34" i="2"/>
  <c r="DI34" i="2"/>
  <c r="CH34" i="2"/>
  <c r="CG34" i="2"/>
  <c r="CI34" i="2" s="1"/>
  <c r="CF34" i="2"/>
  <c r="CE34" i="2"/>
  <c r="BC34" i="2"/>
  <c r="BE34" i="2" s="1"/>
  <c r="BB34" i="2"/>
  <c r="BA34" i="2"/>
  <c r="BD34" i="2" s="1"/>
  <c r="EQ33" i="2"/>
  <c r="EP33" i="2"/>
  <c r="EO33" i="2"/>
  <c r="EN33" i="2"/>
  <c r="EM33" i="2"/>
  <c r="DL33" i="2"/>
  <c r="DI33" i="2"/>
  <c r="CH33" i="2"/>
  <c r="CG33" i="2"/>
  <c r="CI33" i="2" s="1"/>
  <c r="CF33" i="2"/>
  <c r="CE33" i="2"/>
  <c r="BC33" i="2"/>
  <c r="BE33" i="2" s="1"/>
  <c r="AO33" i="2"/>
  <c r="BB33" i="2" s="1"/>
  <c r="EQ32" i="2"/>
  <c r="EP32" i="2"/>
  <c r="EO32" i="2"/>
  <c r="EN32" i="2"/>
  <c r="EM32" i="2"/>
  <c r="DM32" i="2"/>
  <c r="DL32" i="2"/>
  <c r="DL37" i="2" s="1"/>
  <c r="DI32" i="2"/>
  <c r="CH32" i="2"/>
  <c r="CG32" i="2"/>
  <c r="CF32" i="2"/>
  <c r="CE32" i="2"/>
  <c r="BC32" i="2"/>
  <c r="BE32" i="2" s="1"/>
  <c r="AK32" i="2"/>
  <c r="AK37" i="2" s="1"/>
  <c r="T32" i="2"/>
  <c r="T37" i="2" s="1"/>
  <c r="O32" i="2"/>
  <c r="O37" i="2" s="1"/>
  <c r="EQ31" i="2"/>
  <c r="EP31" i="2"/>
  <c r="EO31" i="2"/>
  <c r="EN31" i="2"/>
  <c r="EM31" i="2"/>
  <c r="DM31" i="2"/>
  <c r="DI31" i="2"/>
  <c r="CH31" i="2"/>
  <c r="CG31" i="2"/>
  <c r="CI31" i="2" s="1"/>
  <c r="CF31" i="2"/>
  <c r="CE31" i="2"/>
  <c r="BC31" i="2"/>
  <c r="BE31" i="2" s="1"/>
  <c r="BB31" i="2"/>
  <c r="BA31" i="2"/>
  <c r="BD31" i="2" s="1"/>
  <c r="S31" i="2"/>
  <c r="S36" i="2" s="1"/>
  <c r="EL30" i="2"/>
  <c r="EK30" i="2"/>
  <c r="EJ30" i="2"/>
  <c r="EI30" i="2"/>
  <c r="EH30" i="2"/>
  <c r="EG30" i="2"/>
  <c r="EF30" i="2"/>
  <c r="EE30" i="2"/>
  <c r="ED30" i="2"/>
  <c r="EC30" i="2"/>
  <c r="EB30" i="2"/>
  <c r="EA30" i="2"/>
  <c r="DZ30" i="2"/>
  <c r="DY30" i="2"/>
  <c r="DX30" i="2"/>
  <c r="DW30" i="2"/>
  <c r="DV30" i="2"/>
  <c r="DU30" i="2"/>
  <c r="DT30" i="2"/>
  <c r="DS30" i="2"/>
  <c r="DR30" i="2"/>
  <c r="DQ30" i="2"/>
  <c r="DP30" i="2"/>
  <c r="DO30" i="2"/>
  <c r="DN30" i="2"/>
  <c r="DH30" i="2"/>
  <c r="DG30" i="2"/>
  <c r="DF30" i="2"/>
  <c r="DE30" i="2"/>
  <c r="DD30" i="2"/>
  <c r="DC30" i="2"/>
  <c r="DB30" i="2"/>
  <c r="DA30" i="2"/>
  <c r="CZ30" i="2"/>
  <c r="CY30" i="2"/>
  <c r="CX30" i="2"/>
  <c r="CW30" i="2"/>
  <c r="CV30" i="2"/>
  <c r="CU30" i="2"/>
  <c r="CT30" i="2"/>
  <c r="CS30" i="2"/>
  <c r="CR30" i="2"/>
  <c r="CQ30" i="2"/>
  <c r="CP30" i="2"/>
  <c r="CO30" i="2"/>
  <c r="CM30" i="2"/>
  <c r="CL30" i="2"/>
  <c r="CK30" i="2"/>
  <c r="CJ30" i="2"/>
  <c r="CD30" i="2"/>
  <c r="CC30" i="2"/>
  <c r="CB30" i="2"/>
  <c r="CA30" i="2"/>
  <c r="BZ30" i="2"/>
  <c r="BY30" i="2"/>
  <c r="BX30" i="2"/>
  <c r="BW30" i="2"/>
  <c r="BV30" i="2"/>
  <c r="BU30" i="2"/>
  <c r="BT30" i="2"/>
  <c r="BS30" i="2"/>
  <c r="BR30" i="2"/>
  <c r="BQ30" i="2"/>
  <c r="BP30" i="2"/>
  <c r="BO30" i="2"/>
  <c r="BN30" i="2"/>
  <c r="BM30" i="2"/>
  <c r="BL30" i="2"/>
  <c r="BK30" i="2"/>
  <c r="BJ30" i="2"/>
  <c r="BI30" i="2"/>
  <c r="BH30" i="2"/>
  <c r="BG30" i="2"/>
  <c r="BF30" i="2"/>
  <c r="AZ30" i="2"/>
  <c r="AY30" i="2"/>
  <c r="AX30" i="2"/>
  <c r="AW30" i="2"/>
  <c r="AV30" i="2"/>
  <c r="AU30" i="2"/>
  <c r="AT30" i="2"/>
  <c r="AS30" i="2"/>
  <c r="AR30" i="2"/>
  <c r="AQ30" i="2"/>
  <c r="AP30" i="2"/>
  <c r="AO30" i="2"/>
  <c r="AN30" i="2"/>
  <c r="AM30" i="2"/>
  <c r="AL30" i="2"/>
  <c r="AK30" i="2"/>
  <c r="AJ30" i="2"/>
  <c r="AI30" i="2"/>
  <c r="AH30" i="2"/>
  <c r="AG30" i="2"/>
  <c r="AF30" i="2"/>
  <c r="AE30" i="2"/>
  <c r="AC30" i="2"/>
  <c r="AB30" i="2"/>
  <c r="AA30" i="2"/>
  <c r="Z30" i="2"/>
  <c r="Y30" i="2"/>
  <c r="X30" i="2"/>
  <c r="W30" i="2"/>
  <c r="V30" i="2"/>
  <c r="U30" i="2"/>
  <c r="S30" i="2"/>
  <c r="Q30" i="2"/>
  <c r="O30" i="2"/>
  <c r="N30" i="2"/>
  <c r="M30" i="2"/>
  <c r="L30" i="2"/>
  <c r="K30" i="2"/>
  <c r="J30" i="2"/>
  <c r="I30" i="2"/>
  <c r="H30" i="2"/>
  <c r="EQ29" i="2"/>
  <c r="EP29" i="2"/>
  <c r="EO29" i="2"/>
  <c r="EN29" i="2"/>
  <c r="EM29" i="2"/>
  <c r="DN29" i="2"/>
  <c r="CH29" i="2"/>
  <c r="CG29" i="2"/>
  <c r="CI29" i="2" s="1"/>
  <c r="CF29" i="2"/>
  <c r="CE29" i="2"/>
  <c r="AZ29" i="2"/>
  <c r="AY29" i="2"/>
  <c r="AX29" i="2"/>
  <c r="AW29" i="2"/>
  <c r="AV29" i="2"/>
  <c r="AU29" i="2"/>
  <c r="AT29" i="2"/>
  <c r="AS29" i="2"/>
  <c r="AR29" i="2"/>
  <c r="AQ29" i="2"/>
  <c r="AP29" i="2"/>
  <c r="AO29" i="2"/>
  <c r="AN29" i="2"/>
  <c r="AM29" i="2"/>
  <c r="AK29" i="2"/>
  <c r="AJ29" i="2"/>
  <c r="AI29" i="2"/>
  <c r="AH29" i="2"/>
  <c r="AG29" i="2"/>
  <c r="AF29" i="2"/>
  <c r="AE29" i="2"/>
  <c r="AD29" i="2"/>
  <c r="AC29" i="2"/>
  <c r="AB29" i="2"/>
  <c r="AA29" i="2"/>
  <c r="Z29" i="2"/>
  <c r="V29" i="2"/>
  <c r="U29" i="2"/>
  <c r="T29" i="2"/>
  <c r="R29" i="2"/>
  <c r="Q29" i="2"/>
  <c r="P29" i="2"/>
  <c r="O29" i="2"/>
  <c r="N29" i="2"/>
  <c r="M29" i="2"/>
  <c r="L29" i="2"/>
  <c r="K29" i="2"/>
  <c r="H29" i="2"/>
  <c r="EQ28" i="2"/>
  <c r="EP28" i="2"/>
  <c r="EO28" i="2"/>
  <c r="EN28" i="2"/>
  <c r="EM28" i="2"/>
  <c r="DL28" i="2"/>
  <c r="DI28" i="2"/>
  <c r="CN28" i="2"/>
  <c r="DK28" i="2" s="1"/>
  <c r="CH28" i="2"/>
  <c r="CG28" i="2"/>
  <c r="CI28" i="2" s="1"/>
  <c r="CF28" i="2"/>
  <c r="CE28" i="2"/>
  <c r="BC28" i="2"/>
  <c r="BE28" i="2" s="1"/>
  <c r="BB28" i="2"/>
  <c r="BA28" i="2"/>
  <c r="BD28" i="2" s="1"/>
  <c r="EQ27" i="2"/>
  <c r="EP27" i="2"/>
  <c r="EO27" i="2"/>
  <c r="EN27" i="2"/>
  <c r="EM27" i="2"/>
  <c r="DL27" i="2"/>
  <c r="DL29" i="2" s="1"/>
  <c r="DI27" i="2"/>
  <c r="CH27" i="2"/>
  <c r="CG27" i="2"/>
  <c r="CI27" i="2" s="1"/>
  <c r="CF27" i="2"/>
  <c r="CE27" i="2"/>
  <c r="BC27" i="2"/>
  <c r="BE27" i="2" s="1"/>
  <c r="AI27" i="2"/>
  <c r="BB27" i="2" s="1"/>
  <c r="EQ26" i="2"/>
  <c r="EP26" i="2"/>
  <c r="EO26" i="2"/>
  <c r="EN26" i="2"/>
  <c r="EM26" i="2"/>
  <c r="DL26" i="2"/>
  <c r="DI26" i="2"/>
  <c r="CH26" i="2"/>
  <c r="CG26" i="2"/>
  <c r="CI26" i="2" s="1"/>
  <c r="CF26" i="2"/>
  <c r="CE26" i="2"/>
  <c r="BC26" i="2"/>
  <c r="BE26" i="2" s="1"/>
  <c r="BB26" i="2"/>
  <c r="BA26" i="2"/>
  <c r="BD26" i="2" s="1"/>
  <c r="EQ25" i="2"/>
  <c r="EP25" i="2"/>
  <c r="EO25" i="2"/>
  <c r="EN25" i="2"/>
  <c r="EM25" i="2"/>
  <c r="DM25" i="2"/>
  <c r="DL25" i="2"/>
  <c r="DI25" i="2"/>
  <c r="CH25" i="2"/>
  <c r="CG25" i="2"/>
  <c r="CF25" i="2"/>
  <c r="CE25" i="2"/>
  <c r="BB25" i="2"/>
  <c r="BA25" i="2"/>
  <c r="BD25" i="2" s="1"/>
  <c r="AD25" i="2"/>
  <c r="AD52" i="2" s="1"/>
  <c r="P25" i="2"/>
  <c r="P52" i="2" s="1"/>
  <c r="EQ24" i="2"/>
  <c r="EP24" i="2"/>
  <c r="EO24" i="2"/>
  <c r="EN24" i="2"/>
  <c r="EM24" i="2"/>
  <c r="DM24" i="2"/>
  <c r="DI24" i="2"/>
  <c r="CH24" i="2"/>
  <c r="CG24" i="2"/>
  <c r="CI24" i="2" s="1"/>
  <c r="CF24" i="2"/>
  <c r="CE24" i="2"/>
  <c r="BC24" i="2"/>
  <c r="BE24" i="2" s="1"/>
  <c r="BB24" i="2"/>
  <c r="BA24" i="2"/>
  <c r="BD24" i="2" s="1"/>
  <c r="S24" i="2"/>
  <c r="S29" i="2" s="1"/>
  <c r="EL23" i="2"/>
  <c r="EK23" i="2"/>
  <c r="EJ23" i="2"/>
  <c r="EI23" i="2"/>
  <c r="EH23" i="2"/>
  <c r="EG23" i="2"/>
  <c r="EF23" i="2"/>
  <c r="EE23" i="2"/>
  <c r="ED23" i="2"/>
  <c r="EC23" i="2"/>
  <c r="EB23" i="2"/>
  <c r="EA23" i="2"/>
  <c r="DZ23" i="2"/>
  <c r="DY23" i="2"/>
  <c r="DX23" i="2"/>
  <c r="DW23" i="2"/>
  <c r="DV23" i="2"/>
  <c r="DU23" i="2"/>
  <c r="DT23" i="2"/>
  <c r="DS23" i="2"/>
  <c r="DR23" i="2"/>
  <c r="DQ23" i="2"/>
  <c r="DP23" i="2"/>
  <c r="DO23" i="2"/>
  <c r="DN23" i="2"/>
  <c r="DH23" i="2"/>
  <c r="DG23" i="2"/>
  <c r="DF23" i="2"/>
  <c r="DE23" i="2"/>
  <c r="DD23" i="2"/>
  <c r="DC23" i="2"/>
  <c r="DB23" i="2"/>
  <c r="DA23" i="2"/>
  <c r="CZ23" i="2"/>
  <c r="CY23" i="2"/>
  <c r="CX23" i="2"/>
  <c r="CW23" i="2"/>
  <c r="CV23" i="2"/>
  <c r="CU23" i="2"/>
  <c r="CT23" i="2"/>
  <c r="CS23" i="2"/>
  <c r="CR23" i="2"/>
  <c r="CQ23" i="2"/>
  <c r="CP23" i="2"/>
  <c r="CO23" i="2"/>
  <c r="CN23" i="2"/>
  <c r="CM23" i="2"/>
  <c r="CL23" i="2"/>
  <c r="CK23" i="2"/>
  <c r="CJ23" i="2"/>
  <c r="CI23" i="2"/>
  <c r="CH23" i="2"/>
  <c r="CE23" i="2"/>
  <c r="CD23" i="2"/>
  <c r="CC23" i="2"/>
  <c r="CB23" i="2"/>
  <c r="CA23" i="2"/>
  <c r="BZ23" i="2"/>
  <c r="BY23" i="2"/>
  <c r="BX23" i="2"/>
  <c r="BW23" i="2"/>
  <c r="BV23" i="2"/>
  <c r="BU23" i="2"/>
  <c r="BT23" i="2"/>
  <c r="BS23" i="2"/>
  <c r="BR23" i="2"/>
  <c r="BQ23" i="2"/>
  <c r="BP23" i="2"/>
  <c r="BO23" i="2"/>
  <c r="BN23" i="2"/>
  <c r="BM23" i="2"/>
  <c r="BL23" i="2"/>
  <c r="BK23" i="2"/>
  <c r="BJ23" i="2"/>
  <c r="BI23" i="2"/>
  <c r="BH23" i="2"/>
  <c r="BG23" i="2"/>
  <c r="BF23" i="2"/>
  <c r="BE23" i="2"/>
  <c r="BD23" i="2"/>
  <c r="BC23" i="2"/>
  <c r="BB23" i="2"/>
  <c r="BA23" i="2"/>
  <c r="AZ23" i="2"/>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DN22" i="2"/>
  <c r="DL22" i="2"/>
  <c r="DH22" i="2"/>
  <c r="DG22" i="2"/>
  <c r="DF22" i="2"/>
  <c r="DE22" i="2"/>
  <c r="DD22" i="2"/>
  <c r="DC22" i="2"/>
  <c r="DB22" i="2"/>
  <c r="DA22" i="2"/>
  <c r="CZ22" i="2"/>
  <c r="CY22" i="2"/>
  <c r="CX22" i="2"/>
  <c r="CW22" i="2"/>
  <c r="CV22" i="2"/>
  <c r="CU22" i="2"/>
  <c r="CT22" i="2"/>
  <c r="CS22" i="2"/>
  <c r="CR22" i="2"/>
  <c r="CQ22" i="2"/>
  <c r="CP22" i="2"/>
  <c r="CO22" i="2"/>
  <c r="CN22" i="2"/>
  <c r="CM22" i="2"/>
  <c r="CG22" i="2"/>
  <c r="CF22" i="2"/>
  <c r="G22" i="2"/>
  <c r="EQ21" i="2"/>
  <c r="EP21" i="2"/>
  <c r="EO21" i="2"/>
  <c r="EN21" i="2"/>
  <c r="EM21" i="2"/>
  <c r="DL21" i="2"/>
  <c r="G21" i="2" s="1"/>
  <c r="DI21" i="2"/>
  <c r="CG21" i="2"/>
  <c r="CF21" i="2"/>
  <c r="EP20" i="2"/>
  <c r="EO20" i="2"/>
  <c r="EN20" i="2"/>
  <c r="DM20" i="2"/>
  <c r="DL20" i="2"/>
  <c r="G20" i="2" s="1"/>
  <c r="DI20" i="2"/>
  <c r="CG20" i="2"/>
  <c r="CF20" i="2"/>
  <c r="EQ19" i="2"/>
  <c r="EP19" i="2"/>
  <c r="EO19" i="2"/>
  <c r="EN19" i="2"/>
  <c r="EM19" i="2"/>
  <c r="DM19" i="2"/>
  <c r="DI19" i="2"/>
  <c r="CG19" i="2"/>
  <c r="CF19" i="2"/>
  <c r="EQ18" i="2"/>
  <c r="EP18" i="2"/>
  <c r="EO18" i="2"/>
  <c r="EN18" i="2"/>
  <c r="EM18" i="2"/>
  <c r="DL18" i="2"/>
  <c r="DI18" i="2"/>
  <c r="CG18" i="2"/>
  <c r="CF18" i="2"/>
  <c r="EO17" i="2"/>
  <c r="EQ17" i="2" s="1"/>
  <c r="EQ22" i="2" s="1"/>
  <c r="EN17" i="2"/>
  <c r="EM17" i="2"/>
  <c r="EP17" i="2" s="1"/>
  <c r="DM17" i="2"/>
  <c r="DI17" i="2"/>
  <c r="CG17" i="2"/>
  <c r="CF17" i="2"/>
  <c r="EL16" i="2"/>
  <c r="EK16" i="2"/>
  <c r="EJ16" i="2"/>
  <c r="EI16" i="2"/>
  <c r="EH16" i="2"/>
  <c r="EG16" i="2"/>
  <c r="EF16" i="2"/>
  <c r="EE16" i="2"/>
  <c r="ED16" i="2"/>
  <c r="EC16" i="2"/>
  <c r="EB16" i="2"/>
  <c r="EA16" i="2"/>
  <c r="DZ16" i="2"/>
  <c r="DY16" i="2"/>
  <c r="DX16" i="2"/>
  <c r="DW16" i="2"/>
  <c r="DV16" i="2"/>
  <c r="DU16" i="2"/>
  <c r="DT16" i="2"/>
  <c r="DS16" i="2"/>
  <c r="DR16" i="2"/>
  <c r="DQ16" i="2"/>
  <c r="DP16" i="2"/>
  <c r="DO16" i="2"/>
  <c r="DN16" i="2"/>
  <c r="DM16" i="2"/>
  <c r="DI16" i="2"/>
  <c r="CD16" i="2"/>
  <c r="CC16" i="2"/>
  <c r="CB16" i="2"/>
  <c r="CA16" i="2"/>
  <c r="BZ16" i="2"/>
  <c r="BY16" i="2"/>
  <c r="BX16" i="2"/>
  <c r="BW16" i="2"/>
  <c r="BV16" i="2"/>
  <c r="BU16" i="2"/>
  <c r="BT16" i="2"/>
  <c r="BS16" i="2"/>
  <c r="BR16" i="2"/>
  <c r="BQ16" i="2"/>
  <c r="BP16" i="2"/>
  <c r="BO16" i="2"/>
  <c r="BN16" i="2"/>
  <c r="BM16" i="2"/>
  <c r="BL16" i="2"/>
  <c r="BK16" i="2"/>
  <c r="BJ16" i="2"/>
  <c r="BI16" i="2"/>
  <c r="BH16" i="2"/>
  <c r="BG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V16" i="2"/>
  <c r="U16" i="2"/>
  <c r="S16" i="2"/>
  <c r="R16" i="2"/>
  <c r="Q16" i="2"/>
  <c r="P16" i="2"/>
  <c r="O16" i="2"/>
  <c r="N16" i="2"/>
  <c r="M16" i="2"/>
  <c r="L16" i="2"/>
  <c r="K16" i="2"/>
  <c r="H16" i="2"/>
  <c r="DN15" i="2"/>
  <c r="DM15" i="2"/>
  <c r="DI15" i="2"/>
  <c r="CH15" i="2"/>
  <c r="CG15" i="2"/>
  <c r="CI15" i="2" s="1"/>
  <c r="CF15" i="2"/>
  <c r="CE15" i="2"/>
  <c r="AZ15" i="2"/>
  <c r="AY15" i="2"/>
  <c r="AX15" i="2"/>
  <c r="AW15" i="2"/>
  <c r="AV15" i="2"/>
  <c r="AU15" i="2"/>
  <c r="AT15" i="2"/>
  <c r="AS15" i="2"/>
  <c r="AR15" i="2"/>
  <c r="AQ15" i="2"/>
  <c r="AP15" i="2"/>
  <c r="AO15" i="2"/>
  <c r="AN15" i="2"/>
  <c r="AM15" i="2"/>
  <c r="AL15" i="2"/>
  <c r="AK15" i="2"/>
  <c r="AJ15" i="2"/>
  <c r="AI15" i="2"/>
  <c r="AH15" i="2"/>
  <c r="AG15" i="2"/>
  <c r="AE15" i="2"/>
  <c r="AD15" i="2"/>
  <c r="AC15" i="2"/>
  <c r="AB15" i="2"/>
  <c r="AA15" i="2"/>
  <c r="V15" i="2"/>
  <c r="T15" i="2"/>
  <c r="P15" i="2"/>
  <c r="O15" i="2"/>
  <c r="N15" i="2"/>
  <c r="M15" i="2"/>
  <c r="L15" i="2"/>
  <c r="K15" i="2"/>
  <c r="H15" i="2"/>
  <c r="EQ14" i="2"/>
  <c r="EP14" i="2"/>
  <c r="EO14" i="2"/>
  <c r="EN14" i="2"/>
  <c r="EM14" i="2"/>
  <c r="DM14" i="2"/>
  <c r="DI14" i="2"/>
  <c r="CH14" i="2"/>
  <c r="CG14" i="2"/>
  <c r="CI14" i="2" s="1"/>
  <c r="CF14" i="2"/>
  <c r="CE14" i="2"/>
  <c r="BC14" i="2"/>
  <c r="BB14" i="2"/>
  <c r="BA14" i="2"/>
  <c r="BD14" i="2" s="1"/>
  <c r="EP13" i="2"/>
  <c r="EO13" i="2"/>
  <c r="EN13" i="2"/>
  <c r="DM13" i="2"/>
  <c r="DL13" i="2"/>
  <c r="DI13" i="2"/>
  <c r="CH13" i="2"/>
  <c r="CG13" i="2"/>
  <c r="CI13" i="2" s="1"/>
  <c r="CF13" i="2"/>
  <c r="CE13" i="2"/>
  <c r="BC13" i="2"/>
  <c r="BE13" i="2" s="1"/>
  <c r="AI13" i="2"/>
  <c r="BA13" i="2" s="1"/>
  <c r="BD13" i="2" s="1"/>
  <c r="EQ12" i="2"/>
  <c r="EP12" i="2"/>
  <c r="EO12" i="2"/>
  <c r="EN12" i="2"/>
  <c r="EM12" i="2"/>
  <c r="DM12" i="2"/>
  <c r="DL12" i="2"/>
  <c r="DI12" i="2"/>
  <c r="CH12" i="2"/>
  <c r="CG12" i="2"/>
  <c r="CI12" i="2" s="1"/>
  <c r="CF12" i="2"/>
  <c r="CE12" i="2"/>
  <c r="BC12" i="2"/>
  <c r="BE12" i="2" s="1"/>
  <c r="AW12" i="2"/>
  <c r="BB12" i="2" s="1"/>
  <c r="EQ11" i="2"/>
  <c r="EP11" i="2"/>
  <c r="EO11" i="2"/>
  <c r="EN11" i="2"/>
  <c r="EM11" i="2"/>
  <c r="DM11" i="2"/>
  <c r="DI11" i="2"/>
  <c r="CG11" i="2"/>
  <c r="CF11" i="2"/>
  <c r="CE11" i="2"/>
  <c r="BC11" i="2"/>
  <c r="BE11" i="2" s="1"/>
  <c r="BB11" i="2"/>
  <c r="BA11" i="2"/>
  <c r="BD11" i="2" s="1"/>
  <c r="T11" i="2"/>
  <c r="T16" i="2" s="1"/>
  <c r="EO10" i="2"/>
  <c r="EQ10" i="2" s="1"/>
  <c r="EQ15" i="2" s="1"/>
  <c r="EN10" i="2"/>
  <c r="EM10" i="2"/>
  <c r="EM15" i="2" s="1"/>
  <c r="DI10" i="2"/>
  <c r="CH10" i="2"/>
  <c r="CG10" i="2"/>
  <c r="CI10" i="2" s="1"/>
  <c r="CF10" i="2"/>
  <c r="CE10" i="2"/>
  <c r="BB10" i="2"/>
  <c r="BA10" i="2"/>
  <c r="BD10" i="2" s="1"/>
  <c r="AF10" i="2"/>
  <c r="BC10" i="2" s="1"/>
  <c r="BE10" i="2" s="1"/>
  <c r="R10" i="2"/>
  <c r="R15" i="2" s="1"/>
  <c r="Q10" i="2"/>
  <c r="Q15" i="2" s="1"/>
  <c r="CG16" i="1"/>
  <c r="CG17" i="1" s="1"/>
  <c r="CD15" i="1"/>
  <c r="DO14" i="1"/>
  <c r="DN14" i="1"/>
  <c r="DK14" i="1"/>
  <c r="DR14" i="1" s="1"/>
  <c r="CH14" i="1"/>
  <c r="CG14" i="1"/>
  <c r="CJ14" i="1" s="1"/>
  <c r="BX14" i="1"/>
  <c r="BV14" i="1"/>
  <c r="BH14" i="1"/>
  <c r="BE14" i="1"/>
  <c r="BD14" i="1"/>
  <c r="BC14" i="1"/>
  <c r="BF14" i="1" s="1"/>
  <c r="AA14" i="1"/>
  <c r="Z14" i="1"/>
  <c r="AC14" i="1" s="1"/>
  <c r="Y14" i="1"/>
  <c r="AB14" i="1" s="1"/>
  <c r="S14" i="1"/>
  <c r="T14" i="1" s="1"/>
  <c r="DO13" i="1"/>
  <c r="DK13" i="1"/>
  <c r="CL13" i="1"/>
  <c r="CI13" i="1"/>
  <c r="CH13" i="1"/>
  <c r="CG13" i="1"/>
  <c r="CJ13" i="1" s="1"/>
  <c r="BH13" i="1"/>
  <c r="BE13" i="1"/>
  <c r="BD13" i="1"/>
  <c r="BC13" i="1"/>
  <c r="BF13" i="1" s="1"/>
  <c r="AA13" i="1"/>
  <c r="Z13" i="1"/>
  <c r="AC13" i="1" s="1"/>
  <c r="Y13" i="1"/>
  <c r="AB13" i="1" s="1"/>
  <c r="AB54" i="2" l="1"/>
  <c r="CR54" i="2"/>
  <c r="CZ54" i="2"/>
  <c r="DH54" i="2"/>
  <c r="DU54" i="2"/>
  <c r="EC54" i="2"/>
  <c r="EK54" i="2"/>
  <c r="G34" i="2"/>
  <c r="CI14" i="1"/>
  <c r="DK22" i="2"/>
  <c r="DK44" i="2"/>
  <c r="EU13" i="2"/>
  <c r="DJ23" i="2"/>
  <c r="DK52" i="2"/>
  <c r="DJ22" i="2"/>
  <c r="DK23" i="2"/>
  <c r="DJ30" i="2"/>
  <c r="DK37" i="2"/>
  <c r="DJ44" i="2"/>
  <c r="ES44" i="2" s="1"/>
  <c r="DK51" i="2"/>
  <c r="DJ52" i="2"/>
  <c r="AA54" i="2"/>
  <c r="DJ51" i="2"/>
  <c r="W54" i="2"/>
  <c r="DJ53" i="2"/>
  <c r="DJ37" i="2"/>
  <c r="ER23" i="2"/>
  <c r="ER44" i="2"/>
  <c r="CG37" i="2"/>
  <c r="EQ30" i="2"/>
  <c r="BC50" i="2"/>
  <c r="BE50" i="2" s="1"/>
  <c r="G50" i="2" s="1"/>
  <c r="EN23" i="2"/>
  <c r="CN30" i="2"/>
  <c r="DK30" i="2" s="1"/>
  <c r="BD44" i="2"/>
  <c r="EU40" i="2"/>
  <c r="EU45" i="2"/>
  <c r="EU49" i="2"/>
  <c r="EU31" i="2"/>
  <c r="ER37" i="2"/>
  <c r="DR13" i="1"/>
  <c r="DN13" i="1"/>
  <c r="EU26" i="2"/>
  <c r="EU42" i="2"/>
  <c r="EU48" i="2"/>
  <c r="EU11" i="2"/>
  <c r="CG30" i="2"/>
  <c r="EP30" i="2"/>
  <c r="EU34" i="2"/>
  <c r="EU24" i="2"/>
  <c r="CE51" i="2"/>
  <c r="DD54" i="2"/>
  <c r="EU41" i="2"/>
  <c r="EU35" i="2"/>
  <c r="ER22" i="2"/>
  <c r="ER30" i="2"/>
  <c r="CV54" i="2"/>
  <c r="EV12" i="2"/>
  <c r="ET12" i="2"/>
  <c r="ET13" i="2"/>
  <c r="F688" i="5"/>
  <c r="ET17" i="2"/>
  <c r="EV17" i="2"/>
  <c r="EV20" i="2"/>
  <c r="ET20" i="2"/>
  <c r="ET41" i="2"/>
  <c r="F700" i="5"/>
  <c r="ET24" i="2"/>
  <c r="ET25" i="2"/>
  <c r="ET31" i="2"/>
  <c r="ET32" i="2"/>
  <c r="ET35" i="2"/>
  <c r="F736" i="5"/>
  <c r="ET45" i="2"/>
  <c r="ET47" i="2"/>
  <c r="EV47" i="2"/>
  <c r="ET49" i="2"/>
  <c r="I236" i="5"/>
  <c r="J236" i="5" s="1"/>
  <c r="I13" i="1"/>
  <c r="P54" i="2"/>
  <c r="H54" i="2"/>
  <c r="AF54" i="2"/>
  <c r="AO54" i="2"/>
  <c r="AW54" i="2"/>
  <c r="BJ54" i="2"/>
  <c r="BR54" i="2"/>
  <c r="BZ54" i="2"/>
  <c r="CM54" i="2"/>
  <c r="CH51" i="2"/>
  <c r="BA12" i="2"/>
  <c r="BD12" i="2" s="1"/>
  <c r="EU12" i="2" s="1"/>
  <c r="EO23" i="2"/>
  <c r="X54" i="2"/>
  <c r="EN22" i="2"/>
  <c r="EN43" i="2"/>
  <c r="AD54" i="2"/>
  <c r="CE44" i="2"/>
  <c r="G42" i="2"/>
  <c r="J54" i="2"/>
  <c r="AH54" i="2"/>
  <c r="AQ54" i="2"/>
  <c r="AY54" i="2"/>
  <c r="P30" i="2"/>
  <c r="EO51" i="2"/>
  <c r="S54" i="2"/>
  <c r="AR54" i="2"/>
  <c r="AZ54" i="2"/>
  <c r="BM54" i="2"/>
  <c r="BU54" i="2"/>
  <c r="CC54" i="2"/>
  <c r="CP54" i="2"/>
  <c r="CX54" i="2"/>
  <c r="DF54" i="2"/>
  <c r="DS54" i="2"/>
  <c r="EA54" i="2"/>
  <c r="EI54" i="2"/>
  <c r="BB44" i="2"/>
  <c r="EQ44" i="2"/>
  <c r="CH52" i="2"/>
  <c r="EO43" i="2"/>
  <c r="CU54" i="2"/>
  <c r="DC54" i="2"/>
  <c r="DT54" i="2"/>
  <c r="EB54" i="2"/>
  <c r="EN53" i="2"/>
  <c r="AF15" i="2"/>
  <c r="BC15" i="2" s="1"/>
  <c r="BE15" i="2" s="1"/>
  <c r="BB32" i="2"/>
  <c r="BB37" i="2" s="1"/>
  <c r="BC44" i="2"/>
  <c r="EO53" i="2"/>
  <c r="EN51" i="2"/>
  <c r="I54" i="2"/>
  <c r="AG54" i="2"/>
  <c r="AL54" i="2"/>
  <c r="AP54" i="2"/>
  <c r="AT54" i="2"/>
  <c r="AX54" i="2"/>
  <c r="BG54" i="2"/>
  <c r="BK54" i="2"/>
  <c r="BO54" i="2"/>
  <c r="BS54" i="2"/>
  <c r="BW54" i="2"/>
  <c r="CA54" i="2"/>
  <c r="BH54" i="2"/>
  <c r="BP54" i="2"/>
  <c r="BX54" i="2"/>
  <c r="CT54" i="2"/>
  <c r="DB54" i="2"/>
  <c r="EO16" i="2"/>
  <c r="G24" i="2"/>
  <c r="EV24" i="2" s="1"/>
  <c r="R25" i="2"/>
  <c r="R30" i="2" s="1"/>
  <c r="CI25" i="2"/>
  <c r="BA36" i="2"/>
  <c r="BD36" i="2" s="1"/>
  <c r="CH44" i="2"/>
  <c r="BB43" i="2"/>
  <c r="Q54" i="2"/>
  <c r="CO54" i="2"/>
  <c r="CW54" i="2"/>
  <c r="DE54" i="2"/>
  <c r="AJ54" i="2"/>
  <c r="EJ54" i="2"/>
  <c r="EM52" i="2"/>
  <c r="BB13" i="2"/>
  <c r="CF16" i="2"/>
  <c r="EN30" i="2"/>
  <c r="CE37" i="2"/>
  <c r="EN37" i="2"/>
  <c r="CH37" i="2"/>
  <c r="BC36" i="2"/>
  <c r="BE36" i="2" s="1"/>
  <c r="CF51" i="2"/>
  <c r="Y54" i="2"/>
  <c r="AS54" i="2"/>
  <c r="DM37" i="2"/>
  <c r="G27" i="2"/>
  <c r="G29" i="2" s="1"/>
  <c r="G28" i="2"/>
  <c r="BB36" i="2"/>
  <c r="CF44" i="2"/>
  <c r="BC43" i="2"/>
  <c r="BE43" i="2" s="1"/>
  <c r="G43" i="2" s="1"/>
  <c r="DI50" i="2"/>
  <c r="CG52" i="2"/>
  <c r="DI53" i="2"/>
  <c r="G35" i="2"/>
  <c r="EV35" i="2" s="1"/>
  <c r="BC37" i="2"/>
  <c r="DI52" i="2"/>
  <c r="CG16" i="2"/>
  <c r="DI30" i="2"/>
  <c r="BE39" i="2"/>
  <c r="BE44" i="2" s="1"/>
  <c r="R44" i="2"/>
  <c r="EM44" i="2"/>
  <c r="DI23" i="2"/>
  <c r="BB30" i="2"/>
  <c r="DL30" i="2"/>
  <c r="CF37" i="2"/>
  <c r="BC38" i="2"/>
  <c r="BE38" i="2" s="1"/>
  <c r="G38" i="2" s="1"/>
  <c r="EP44" i="2"/>
  <c r="CG51" i="2"/>
  <c r="BB49" i="2"/>
  <c r="BB53" i="2" s="1"/>
  <c r="N54" i="2"/>
  <c r="Z54" i="2"/>
  <c r="BF54" i="2"/>
  <c r="BN54" i="2"/>
  <c r="BV54" i="2"/>
  <c r="CD54" i="2"/>
  <c r="CQ54" i="2"/>
  <c r="CY54" i="2"/>
  <c r="DG54" i="2"/>
  <c r="G10" i="2"/>
  <c r="EM16" i="2"/>
  <c r="BC25" i="2"/>
  <c r="BE25" i="2" s="1"/>
  <c r="BE30" i="2" s="1"/>
  <c r="G49" i="2"/>
  <c r="EV49" i="2" s="1"/>
  <c r="CJ54" i="2"/>
  <c r="BA15" i="2"/>
  <c r="BD15" i="2" s="1"/>
  <c r="CE16" i="2"/>
  <c r="CG23" i="2"/>
  <c r="CE30" i="2"/>
  <c r="F712" i="5"/>
  <c r="EO37" i="2"/>
  <c r="CG44" i="2"/>
  <c r="CI46" i="2"/>
  <c r="AC54" i="2"/>
  <c r="AM54" i="2"/>
  <c r="AU54" i="2"/>
  <c r="CK54" i="2"/>
  <c r="CS54" i="2"/>
  <c r="DA54" i="2"/>
  <c r="DN54" i="2"/>
  <c r="DV54" i="2"/>
  <c r="ED54" i="2"/>
  <c r="EL54" i="2"/>
  <c r="CL54" i="2"/>
  <c r="EP23" i="2"/>
  <c r="DI29" i="2"/>
  <c r="CF30" i="2"/>
  <c r="BA27" i="2"/>
  <c r="BD27" i="2" s="1"/>
  <c r="EU27" i="2" s="1"/>
  <c r="CN53" i="2"/>
  <c r="CN54" i="2" s="1"/>
  <c r="CI32" i="2"/>
  <c r="EM37" i="2"/>
  <c r="DI51" i="2"/>
  <c r="U54" i="2"/>
  <c r="AE54" i="2"/>
  <c r="AN54" i="2"/>
  <c r="AV54" i="2"/>
  <c r="BI54" i="2"/>
  <c r="BQ54" i="2"/>
  <c r="BY54" i="2"/>
  <c r="DO54" i="2"/>
  <c r="DW54" i="2"/>
  <c r="EE54" i="2"/>
  <c r="EN15" i="2"/>
  <c r="CE52" i="2"/>
  <c r="EP52" i="2"/>
  <c r="EQ53" i="2"/>
  <c r="BB15" i="2"/>
  <c r="BB16" i="2"/>
  <c r="CH16" i="2"/>
  <c r="DI22" i="2"/>
  <c r="CF23" i="2"/>
  <c r="EQ23" i="2"/>
  <c r="EO30" i="2"/>
  <c r="BA32" i="2"/>
  <c r="BD32" i="2" s="1"/>
  <c r="EP38" i="2"/>
  <c r="EP43" i="2" s="1"/>
  <c r="DI44" i="2"/>
  <c r="BB40" i="2"/>
  <c r="G41" i="2"/>
  <c r="EV41" i="2" s="1"/>
  <c r="EN44" i="2"/>
  <c r="DL51" i="2"/>
  <c r="V52" i="2"/>
  <c r="V54" i="2" s="1"/>
  <c r="DR54" i="2"/>
  <c r="DZ54" i="2"/>
  <c r="EH54" i="2"/>
  <c r="EN52" i="2"/>
  <c r="EN16" i="2"/>
  <c r="EP16" i="2"/>
  <c r="EP53" i="2"/>
  <c r="DL15" i="2"/>
  <c r="ET15" i="2" s="1"/>
  <c r="BA16" i="2"/>
  <c r="BD16" i="2" s="1"/>
  <c r="DL19" i="2"/>
  <c r="G19" i="2" s="1"/>
  <c r="EV19" i="2" s="1"/>
  <c r="EM23" i="2"/>
  <c r="CF52" i="2"/>
  <c r="DM22" i="2"/>
  <c r="BB29" i="2"/>
  <c r="BD53" i="2"/>
  <c r="BC16" i="2"/>
  <c r="BE16" i="2" s="1"/>
  <c r="EM22" i="2"/>
  <c r="BD30" i="2"/>
  <c r="BC29" i="2"/>
  <c r="BE29" i="2" s="1"/>
  <c r="EM30" i="2"/>
  <c r="BE37" i="2"/>
  <c r="G13" i="2"/>
  <c r="EV13" i="2" s="1"/>
  <c r="BC53" i="2"/>
  <c r="BE14" i="2"/>
  <c r="EU14" i="2" s="1"/>
  <c r="EP22" i="2"/>
  <c r="DM26" i="2"/>
  <c r="EO15" i="2"/>
  <c r="DM18" i="2"/>
  <c r="DM34" i="2"/>
  <c r="DL14" i="2"/>
  <c r="ET14" i="2" s="1"/>
  <c r="G31" i="2"/>
  <c r="G36" i="2" s="1"/>
  <c r="BE46" i="2"/>
  <c r="BC51" i="2"/>
  <c r="O52" i="2"/>
  <c r="O54" i="2" s="1"/>
  <c r="DL23" i="2"/>
  <c r="G18" i="2"/>
  <c r="G23" i="2" s="1"/>
  <c r="BA30" i="2"/>
  <c r="BG14" i="1"/>
  <c r="EW14" i="1" s="1"/>
  <c r="DL38" i="2"/>
  <c r="ET38" i="2" s="1"/>
  <c r="EP10" i="2"/>
  <c r="EP15" i="2" s="1"/>
  <c r="EO52" i="2"/>
  <c r="CI16" i="2"/>
  <c r="EO22" i="2"/>
  <c r="AD30" i="2"/>
  <c r="CH30" i="2"/>
  <c r="DM33" i="2"/>
  <c r="DM39" i="2"/>
  <c r="BA47" i="2"/>
  <c r="BD47" i="2" s="1"/>
  <c r="EU47" i="2" s="1"/>
  <c r="AK52" i="2"/>
  <c r="AK54" i="2" s="1"/>
  <c r="CE53" i="2"/>
  <c r="BA29" i="2"/>
  <c r="BD29" i="2" s="1"/>
  <c r="K52" i="2"/>
  <c r="K54" i="2" s="1"/>
  <c r="K44" i="2"/>
  <c r="DL39" i="2"/>
  <c r="DL44" i="2" s="1"/>
  <c r="BA43" i="2"/>
  <c r="BD43" i="2" s="1"/>
  <c r="DL43" i="2"/>
  <c r="ET43" i="2" s="1"/>
  <c r="G48" i="2"/>
  <c r="BL54" i="2"/>
  <c r="BT54" i="2"/>
  <c r="CB54" i="2"/>
  <c r="EQ52" i="2"/>
  <c r="CG53" i="2"/>
  <c r="EM53" i="2"/>
  <c r="EQ16" i="2"/>
  <c r="DM27" i="2"/>
  <c r="DI37" i="2"/>
  <c r="EP37" i="2"/>
  <c r="BA33" i="2"/>
  <c r="BD33" i="2" s="1"/>
  <c r="EU33" i="2" s="1"/>
  <c r="DM40" i="2"/>
  <c r="EP51" i="2"/>
  <c r="DM48" i="2"/>
  <c r="DM50" i="2" s="1"/>
  <c r="ET50" i="2" s="1"/>
  <c r="DP54" i="2"/>
  <c r="DX54" i="2"/>
  <c r="EF54" i="2"/>
  <c r="CF53" i="2"/>
  <c r="BG13" i="1"/>
  <c r="S10" i="2"/>
  <c r="S15" i="2" s="1"/>
  <c r="DL11" i="2"/>
  <c r="ET11" i="2" s="1"/>
  <c r="BA53" i="2"/>
  <c r="CH53" i="2"/>
  <c r="DL16" i="2"/>
  <c r="ET16" i="2" s="1"/>
  <c r="DM21" i="2"/>
  <c r="EQ37" i="2"/>
  <c r="EO44" i="2"/>
  <c r="BA51" i="2"/>
  <c r="BD46" i="2"/>
  <c r="BD51" i="2" s="1"/>
  <c r="EQ51" i="2"/>
  <c r="DQ54" i="2"/>
  <c r="DY54" i="2"/>
  <c r="EG54" i="2"/>
  <c r="CI53" i="2"/>
  <c r="BA44" i="2"/>
  <c r="BB50" i="2"/>
  <c r="G45" i="2"/>
  <c r="EV45" i="2" s="1"/>
  <c r="AI53" i="2"/>
  <c r="AI54" i="2" s="1"/>
  <c r="AA51" i="2"/>
  <c r="AI51" i="2"/>
  <c r="S38" i="2"/>
  <c r="S43" i="2" s="1"/>
  <c r="CI39" i="2"/>
  <c r="DM42" i="2"/>
  <c r="DM46" i="2"/>
  <c r="BA50" i="2"/>
  <c r="BD50" i="2" s="1"/>
  <c r="DK54" i="2" l="1"/>
  <c r="DJ54" i="2"/>
  <c r="R52" i="2"/>
  <c r="R54" i="2" s="1"/>
  <c r="EU39" i="2"/>
  <c r="EU50" i="2"/>
  <c r="EU29" i="2"/>
  <c r="BB51" i="2"/>
  <c r="EU15" i="2"/>
  <c r="DK53" i="2"/>
  <c r="EV43" i="2"/>
  <c r="EU43" i="2"/>
  <c r="EU23" i="2"/>
  <c r="ES23" i="2"/>
  <c r="CI30" i="2"/>
  <c r="EU25" i="2"/>
  <c r="EV31" i="2"/>
  <c r="ES37" i="2"/>
  <c r="EV38" i="2"/>
  <c r="EU38" i="2"/>
  <c r="G32" i="2"/>
  <c r="EV32" i="2" s="1"/>
  <c r="EU32" i="2"/>
  <c r="CI51" i="2"/>
  <c r="EU46" i="2"/>
  <c r="ES28" i="2"/>
  <c r="EU28" i="2"/>
  <c r="EU16" i="2"/>
  <c r="EU22" i="2"/>
  <c r="ES22" i="2"/>
  <c r="ES30" i="2"/>
  <c r="EU30" i="2"/>
  <c r="ES51" i="2"/>
  <c r="ET19" i="2"/>
  <c r="DL53" i="2"/>
  <c r="ET21" i="2"/>
  <c r="EV21" i="2"/>
  <c r="ET46" i="2"/>
  <c r="ET33" i="2"/>
  <c r="EV33" i="2"/>
  <c r="EV18" i="2"/>
  <c r="ET18" i="2"/>
  <c r="EV50" i="2"/>
  <c r="EV42" i="2"/>
  <c r="ET42" i="2"/>
  <c r="EV48" i="2"/>
  <c r="ET48" i="2"/>
  <c r="EV40" i="2"/>
  <c r="ET40" i="2"/>
  <c r="ET27" i="2"/>
  <c r="EV27" i="2"/>
  <c r="ET39" i="2"/>
  <c r="EV34" i="2"/>
  <c r="ET34" i="2"/>
  <c r="EV26" i="2"/>
  <c r="ET26" i="2"/>
  <c r="EV22" i="2"/>
  <c r="ET22" i="2"/>
  <c r="ET37" i="2"/>
  <c r="DM29" i="2"/>
  <c r="I235" i="5"/>
  <c r="J235" i="5" s="1"/>
  <c r="EO54" i="2"/>
  <c r="DI54" i="2"/>
  <c r="BC30" i="2"/>
  <c r="G51" i="2"/>
  <c r="T25" i="2"/>
  <c r="CH54" i="2"/>
  <c r="EM54" i="2"/>
  <c r="CE54" i="2"/>
  <c r="EP54" i="2"/>
  <c r="G25" i="2"/>
  <c r="CG54" i="2"/>
  <c r="BB52" i="2"/>
  <c r="BB54" i="2" s="1"/>
  <c r="EN54" i="2"/>
  <c r="BC52" i="2"/>
  <c r="BC54" i="2" s="1"/>
  <c r="CI37" i="2"/>
  <c r="BE52" i="2"/>
  <c r="EQ54" i="2"/>
  <c r="BD37" i="2"/>
  <c r="BA37" i="2"/>
  <c r="BA52" i="2"/>
  <c r="BA54" i="2" s="1"/>
  <c r="DM52" i="2"/>
  <c r="G15" i="2"/>
  <c r="EV15" i="2" s="1"/>
  <c r="BE51" i="2"/>
  <c r="DM44" i="2"/>
  <c r="DM23" i="2"/>
  <c r="DL52" i="2"/>
  <c r="DM51" i="2"/>
  <c r="CI44" i="2"/>
  <c r="EU44" i="2" s="1"/>
  <c r="CI52" i="2"/>
  <c r="CI54" i="2" s="1"/>
  <c r="G39" i="2"/>
  <c r="G44" i="2" s="1"/>
  <c r="G14" i="2"/>
  <c r="EV14" i="2" s="1"/>
  <c r="BE53" i="2"/>
  <c r="BD52" i="2"/>
  <c r="BD54" i="2" s="1"/>
  <c r="CF54" i="2"/>
  <c r="DL54" i="2" l="1"/>
  <c r="EU51" i="2"/>
  <c r="EU37" i="2"/>
  <c r="EV46" i="2"/>
  <c r="G37" i="2"/>
  <c r="EV37" i="2" s="1"/>
  <c r="G30" i="2"/>
  <c r="EV25" i="2"/>
  <c r="EV39" i="2"/>
  <c r="EV28" i="2"/>
  <c r="ET28" i="2"/>
  <c r="EV44" i="2"/>
  <c r="ET44" i="2"/>
  <c r="ET36" i="2"/>
  <c r="EV36" i="2"/>
  <c r="ET23" i="2"/>
  <c r="EV23" i="2"/>
  <c r="ET29" i="2"/>
  <c r="EV29" i="2"/>
  <c r="E53" i="5"/>
  <c r="F53" i="5" s="1"/>
  <c r="G53" i="5" s="1"/>
  <c r="T30" i="2"/>
  <c r="T52" i="2"/>
  <c r="T54" i="2" s="1"/>
  <c r="BE54" i="2"/>
  <c r="G53" i="2"/>
  <c r="DM30" i="2"/>
  <c r="DM53" i="2"/>
  <c r="G52" i="2"/>
  <c r="G16" i="2"/>
  <c r="EV16" i="2" s="1"/>
  <c r="DM54" i="2" l="1"/>
  <c r="EV30" i="2"/>
  <c r="ET30" i="2"/>
  <c r="G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rFont val="Calibri"/>
            <family val="2"/>
            <scheme val="minor"/>
          </rPr>
          <t>YULIED.PENARANDA:
Describir el nombre completo de la oficina, dirección o subdirección que gerencia el proyecto de inversión.</t>
        </r>
      </text>
    </comment>
    <comment ref="A6" authorId="0" shapeId="0" xr:uid="{00000000-0006-0000-0000-000002000000}">
      <text>
        <r>
          <rPr>
            <sz val="11"/>
            <rFont val="Calibri"/>
            <family val="2"/>
            <scheme val="minor"/>
          </rPr>
          <t xml:space="preserve">YULIED.PENARANDA:
Describir el número y nombre completo del proyecto de inversión. </t>
        </r>
      </text>
    </comment>
    <comment ref="A7" authorId="0" shapeId="0" xr:uid="{00000000-0006-0000-0000-000003000000}">
      <text>
        <r>
          <rPr>
            <sz val="11"/>
            <rFont val="Calibri"/>
            <family val="2"/>
            <scheme val="minor"/>
          </rPr>
          <t xml:space="preserve">YULIED.PENARANDA:
Las metas plan de desarrollo están agrupadas en temáticas afines, bajo la estructura de Propósito Plan de Desarrollo. Relacionar número y nombre del propósito asociado </t>
        </r>
      </text>
    </comment>
    <comment ref="A8" authorId="0" shapeId="0" xr:uid="{00000000-0006-0000-0000-000004000000}">
      <text>
        <r>
          <rPr>
            <sz val="11"/>
            <rFont val="Calibri"/>
            <family val="2"/>
            <scheme val="minor"/>
          </rPr>
          <t xml:space="preserve">YULIED.PENARANDA:
Las metas plan de desarrollo están agrupadas en temáticas afines, bajo la estructura de Programas Plan de Desarrollo. Relacionar número y nombre del programa asociado </t>
        </r>
      </text>
    </comment>
    <comment ref="EY10" authorId="0" shapeId="0" xr:uid="{00000000-0006-0000-0000-000005000000}">
      <text>
        <r>
          <rPr>
            <sz val="11"/>
            <rFont val="Calibri"/>
            <family val="2"/>
            <scheme val="minor"/>
          </rPr>
          <t xml:space="preserve">YULIED.PENARANDA:
Logros más representativos en función de la meta, de forma acumulada.(lenguaje claro y preciso)
Máximo de caracteres 2.000 incluidos espacios.
</t>
        </r>
      </text>
    </comment>
    <comment ref="EZ10" authorId="0" shapeId="0" xr:uid="{00000000-0006-0000-0000-000006000000}">
      <text>
        <r>
          <rPr>
            <sz val="11"/>
            <rFont val="Calibri"/>
            <family val="2"/>
            <scheme val="minor"/>
          </rPr>
          <t xml:space="preserve">YULIED.PENARANDA:
Inconvenientes y/o dificultades que se han presentado para el cumplimiento de la Meta. 
Máximo de caracteres 500 incluidos espacios.
</t>
        </r>
      </text>
    </comment>
    <comment ref="FA10" authorId="0" shapeId="0" xr:uid="{00000000-0006-0000-0000-000007000000}">
      <text>
        <r>
          <rPr>
            <sz val="11"/>
            <rFont val="Calibri"/>
            <family val="2"/>
            <scheme val="minor"/>
          </rPr>
          <t xml:space="preserve">YULIED.PENARANDA:
Medidas a tomar para solucionar los retrasos presentados. 
Máximo de caracteres 500 incluidos espacios.
</t>
        </r>
      </text>
    </comment>
    <comment ref="FC10" authorId="0" shapeId="0" xr:uid="{00000000-0006-0000-0000-000008000000}">
      <text>
        <r>
          <rPr>
            <sz val="11"/>
            <rFont val="Calibri"/>
            <family val="2"/>
            <scheme val="minor"/>
          </rPr>
          <t xml:space="preserve">YULIED.PENARANDA:
Soportes que justifican las acciones desarrolladas en el cumplimiento de la meta.
</t>
        </r>
      </text>
    </comment>
    <comment ref="A11" authorId="0" shapeId="0" xr:uid="{00000000-0006-0000-0000-000009000000}">
      <text>
        <r>
          <rPr>
            <sz val="11"/>
            <rFont val="Calibri"/>
            <family val="2"/>
            <scheme val="minor"/>
          </rPr>
          <t>YULIED.PENARANDA:
Número del propósito al que pertenece la estructura del proyecto de inversión asociada al PDD</t>
        </r>
      </text>
    </comment>
    <comment ref="J11" authorId="0" shapeId="0" xr:uid="{00000000-0006-0000-0000-00000A000000}">
      <text>
        <r>
          <rPr>
            <sz val="11"/>
            <rFont val="Calibri"/>
            <family val="2"/>
            <scheme val="minor"/>
          </rPr>
          <t>YULIED.PENARANDA:
Año 1</t>
        </r>
      </text>
    </comment>
    <comment ref="BH11" authorId="0" shapeId="0" xr:uid="{00000000-0006-0000-0000-00000B000000}">
      <text>
        <r>
          <rPr>
            <sz val="11"/>
            <rFont val="Calibri"/>
            <family val="2"/>
            <scheme val="minor"/>
          </rPr>
          <t>YULIED.PENARANDA:
Año 3</t>
        </r>
      </text>
    </comment>
    <comment ref="CL11" authorId="0" shapeId="0" xr:uid="{00000000-0006-0000-0000-00000C000000}">
      <text>
        <r>
          <rPr>
            <sz val="11"/>
            <rFont val="Calibri"/>
            <family val="2"/>
            <scheme val="minor"/>
          </rPr>
          <t>YULIED.PENARANDA:
Año 4</t>
        </r>
      </text>
    </comment>
    <comment ref="DP11" authorId="0" shapeId="0" xr:uid="{00000000-0006-0000-0000-00000D000000}">
      <text>
        <r>
          <rPr>
            <sz val="11"/>
            <rFont val="Calibri"/>
            <family val="2"/>
            <scheme val="minor"/>
          </rPr>
          <t>YULIED.PENARANDA:
Año 5</t>
        </r>
      </text>
    </comment>
    <comment ref="A12" authorId="0" shapeId="0" xr:uid="{00000000-0006-0000-0000-00000E000000}">
      <text>
        <r>
          <rPr>
            <sz val="11"/>
            <rFont val="Calibri"/>
            <family val="2"/>
            <scheme val="minor"/>
          </rPr>
          <t>YULIED.PENARANDA:
Número del propósito al que pertenece la estructura del proyecto de inversión asociada al PDD</t>
        </r>
      </text>
    </comment>
    <comment ref="B12" authorId="0" shapeId="0" xr:uid="{00000000-0006-0000-0000-00000F000000}">
      <text>
        <r>
          <rPr>
            <sz val="11"/>
            <rFont val="Calibri"/>
            <family val="2"/>
            <scheme val="minor"/>
          </rPr>
          <t>YULIED.PENARANDA:
Número del programa al que pertenece la estructura del proyecto de inversión asociada al PDD</t>
        </r>
      </text>
    </comment>
    <comment ref="C12" authorId="0" shapeId="0" xr:uid="{00000000-0006-0000-0000-000010000000}">
      <text>
        <r>
          <rPr>
            <sz val="11"/>
            <rFont val="Calibri"/>
            <family val="2"/>
            <scheme val="minor"/>
          </rPr>
          <t>YULIED.PENARANDA:
Número de Meta Plan de Desarrollo.</t>
        </r>
      </text>
    </comment>
    <comment ref="D12" authorId="0" shapeId="0" xr:uid="{00000000-0006-0000-0000-000011000000}">
      <text>
        <r>
          <rPr>
            <sz val="11"/>
            <rFont val="Calibri"/>
            <family val="2"/>
            <scheme val="minor"/>
          </rPr>
          <t>YULIED.PENARANDA:
Nombre completo de la Meta  del Plan de Desarrollo, según acuerdo.</t>
        </r>
      </text>
    </comment>
    <comment ref="E12" authorId="0" shapeId="0" xr:uid="{00000000-0006-0000-0000-000012000000}">
      <text>
        <r>
          <rPr>
            <sz val="11"/>
            <rFont val="Calibri"/>
            <family val="2"/>
            <scheme val="minor"/>
          </rPr>
          <t xml:space="preserve">YULIED.PENARANDA:
Número asignado al indicador en la estructura del Plan de Desarrollo. </t>
        </r>
      </text>
    </comment>
    <comment ref="F12" authorId="0" shapeId="0" xr:uid="{00000000-0006-0000-0000-000013000000}">
      <text>
        <r>
          <rPr>
            <sz val="11"/>
            <rFont val="Calibri"/>
            <family val="2"/>
            <scheme val="minor"/>
          </rPr>
          <t>YULIED.PENARANDA:
Nombre completo del indicador. Expresión verbal, precisa y concreta del patrón de evaluación.</t>
        </r>
      </text>
    </comment>
    <comment ref="G12" authorId="0" shapeId="0" xr:uid="{00000000-0006-0000-0000-000014000000}">
      <text>
        <r>
          <rPr>
            <sz val="11"/>
            <rFont val="Calibri"/>
            <family val="2"/>
            <scheme val="minor"/>
          </rPr>
          <t xml:space="preserve">YULIED.PENARANDA:
Unidad cualitativa del indicador, define las características de la magnitud a realizar seguimiento. Eje: Hectáreas, estrategias, modelos, proyectos etc. </t>
        </r>
      </text>
    </comment>
    <comment ref="H12" authorId="0" shapeId="0" xr:uid="{00000000-0006-0000-0000-000015000000}">
      <text>
        <r>
          <rPr>
            <sz val="11"/>
            <rFont val="Calibri"/>
            <family val="2"/>
            <scheme val="minor"/>
          </rPr>
          <t>YULIED.PENARANDA:
Clasificación que define la forma en que será anualizada la meta y por tanto la forma en que este se reportará.  (Suma, Creciente, Decreciente y Constante)</t>
        </r>
      </text>
    </comment>
    <comment ref="I12" authorId="0" shapeId="0" xr:uid="{00000000-0006-0000-0000-000016000000}">
      <text>
        <r>
          <rPr>
            <sz val="11"/>
            <rFont val="Calibri"/>
            <family val="2"/>
            <scheme val="minor"/>
          </rPr>
          <t>YULIED.PENARANDA:
Magnitud física del indicador programada para la totalidad del plan de desarrollo 2020-2024</t>
        </r>
      </text>
    </comment>
    <comment ref="J12" authorId="0" shapeId="0" xr:uid="{00000000-0006-0000-0000-000017000000}">
      <text>
        <r>
          <rPr>
            <sz val="11"/>
            <rFont val="Calibri"/>
            <family val="2"/>
            <scheme val="minor"/>
          </rPr>
          <t>YULIED.PENARANDA: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100-000002000000}">
      <text>
        <r>
          <rPr>
            <sz val="11"/>
            <rFont val="Calibri"/>
            <family val="2"/>
            <scheme val="minor"/>
          </rPr>
          <t xml:space="preserve">YULIED.PENARANDA:
Describir el número y nombre completo del proyecto de inversión. </t>
        </r>
      </text>
    </comment>
    <comment ref="ES7" authorId="0" shapeId="0" xr:uid="{00000000-0006-0000-0100-000003000000}">
      <text>
        <r>
          <rPr>
            <sz val="11"/>
            <rFont val="Calibri"/>
            <family val="2"/>
            <scheme val="minor"/>
          </rPr>
          <t>YULIED.PENARANDA:
En este campo se conoce el porcentaje de avance de la vigencia; según la tipología del indicador.</t>
        </r>
      </text>
    </comment>
    <comment ref="ET7" authorId="0" shapeId="0" xr:uid="{00000000-0006-0000-0100-000004000000}">
      <text>
        <r>
          <rPr>
            <sz val="11"/>
            <rFont val="Calibri"/>
            <family val="2"/>
            <scheme val="minor"/>
          </rPr>
          <t>YULIED.PENARANDA:
En este campo se conoce el porcentaje de avance de la vigencia; según la tipología del indicador.</t>
        </r>
      </text>
    </comment>
    <comment ref="EU7" authorId="0" shapeId="0" xr:uid="{00000000-0006-0000-0100-000005000000}">
      <text>
        <r>
          <rPr>
            <sz val="11"/>
            <rFont val="Calibri"/>
            <family val="2"/>
            <scheme val="minor"/>
          </rPr>
          <t>YULIED.PENARANDA:
En este campo se conoce el porcentaje de avance de la vigencia; según la tipología del indicador.</t>
        </r>
      </text>
    </comment>
    <comment ref="EV7" authorId="0" shapeId="0" xr:uid="{00000000-0006-0000-0100-000006000000}">
      <text>
        <r>
          <rPr>
            <sz val="11"/>
            <rFont val="Calibri"/>
            <family val="2"/>
            <scheme val="minor"/>
          </rPr>
          <t>YULIED.PENARANDA:
 Este campo se conoce el porcentaje de avance de forma acumulada al plan de desarrollo, de acuerdo con la tipología del indicador.</t>
        </r>
      </text>
    </comment>
    <comment ref="EW7" authorId="0" shapeId="0" xr:uid="{00000000-0006-0000-0100-000007000000}">
      <text>
        <r>
          <rPr>
            <sz val="11"/>
            <rFont val="Calibri"/>
            <family val="2"/>
            <scheme val="minor"/>
          </rPr>
          <t xml:space="preserve">YULIED.PENARANDA:
Logros más representativos en función de la meta, de forma acumulada.(lenguaje claro y preciso)
Máximo de caracteres 2.000 incluidos espacios.
</t>
        </r>
      </text>
    </comment>
    <comment ref="EX7" authorId="0" shapeId="0" xr:uid="{00000000-0006-0000-0100-000008000000}">
      <text>
        <r>
          <rPr>
            <sz val="11"/>
            <rFont val="Calibri"/>
            <family val="2"/>
            <scheme val="minor"/>
          </rPr>
          <t xml:space="preserve">YULIED.PENARANDA:
Inconvenientes y/o dificultades que se han presentado para el cumplimiento de la Meta. 
Máximo de caracteres 500 incluidos espacios.
</t>
        </r>
      </text>
    </comment>
    <comment ref="EY7" authorId="0" shapeId="0" xr:uid="{00000000-0006-0000-0100-000009000000}">
      <text>
        <r>
          <rPr>
            <sz val="11"/>
            <rFont val="Calibri"/>
            <family val="2"/>
            <scheme val="minor"/>
          </rPr>
          <t xml:space="preserve">YULIED.PENARANDA:
Medidas a tomar para solucionar los retrasos presentados. 
Máximo de caracteres 500 incluidos espacios.
</t>
        </r>
      </text>
    </comment>
    <comment ref="EZ7" authorId="0" shapeId="0" xr:uid="{00000000-0006-0000-0100-00000A000000}">
      <text>
        <r>
          <rPr>
            <sz val="11"/>
            <rFont val="Calibri"/>
            <family val="2"/>
            <scheme val="minor"/>
          </rPr>
          <t xml:space="preserve">YULIED.PENARANDA:
Logros obtenidos para la población objetivo, que se han alcanzado  con el cumplimiento de la meta. </t>
        </r>
      </text>
    </comment>
    <comment ref="FA7" authorId="0" shapeId="0" xr:uid="{00000000-0006-0000-0100-00000B000000}">
      <text>
        <r>
          <rPr>
            <sz val="11"/>
            <rFont val="Calibri"/>
            <family val="2"/>
            <scheme val="minor"/>
          </rPr>
          <t xml:space="preserve">YULIED.PENARANDA:
Soportes que justifican las acciones desarrolladas en el cumplimiento de la meta.
</t>
        </r>
      </text>
    </comment>
    <comment ref="H8" authorId="0" shapeId="0" xr:uid="{00000000-0006-0000-0100-00000C000000}">
      <text>
        <r>
          <rPr>
            <sz val="11"/>
            <rFont val="Calibri"/>
            <family val="2"/>
            <scheme val="minor"/>
          </rPr>
          <t>YULIED.PENARANDA:
Año 1</t>
        </r>
      </text>
    </comment>
    <comment ref="BF8" authorId="0" shapeId="0" xr:uid="{00000000-0006-0000-0100-00000D000000}">
      <text>
        <r>
          <rPr>
            <sz val="11"/>
            <rFont val="Calibri"/>
            <family val="2"/>
            <scheme val="minor"/>
          </rPr>
          <t>YULIED.PENARANDA:
Año 3</t>
        </r>
      </text>
    </comment>
    <comment ref="CJ8" authorId="0" shapeId="0" xr:uid="{00000000-0006-0000-0100-00000E000000}">
      <text>
        <r>
          <rPr>
            <sz val="11"/>
            <rFont val="Calibri"/>
            <family val="2"/>
            <scheme val="minor"/>
          </rPr>
          <t xml:space="preserve">YULIED.PENARANDA:
Año 4
</t>
        </r>
      </text>
    </comment>
    <comment ref="DN8" authorId="0" shapeId="0" xr:uid="{00000000-0006-0000-0100-00000F000000}">
      <text>
        <r>
          <rPr>
            <sz val="11"/>
            <rFont val="Calibri"/>
            <family val="2"/>
            <scheme val="minor"/>
          </rPr>
          <t>YULIED.PENARANDA:
Año 5</t>
        </r>
      </text>
    </comment>
    <comment ref="A9" authorId="0" shapeId="0" xr:uid="{00000000-0006-0000-0100-000010000000}">
      <text>
        <r>
          <rPr>
            <sz val="11"/>
            <rFont val="Calibri"/>
            <family val="2"/>
            <scheme val="minor"/>
          </rPr>
          <t>YULIED.PENARANDA:
Nombre completo de las líneas de acción, quien nos dan una visión general de los grandes temas del proyecto y forman parte integral del mismo, de acuerdo con la ficha EBI</t>
        </r>
      </text>
    </comment>
    <comment ref="B9" authorId="0" shapeId="0" xr:uid="{00000000-0006-0000-0100-000011000000}">
      <text>
        <r>
          <rPr>
            <sz val="11"/>
            <rFont val="Calibri"/>
            <family val="2"/>
            <scheme val="minor"/>
          </rPr>
          <t>YULIED.PENARANDA:
Número de la meta proyecto de inversión, según la asignación dada en  SEGPLAN</t>
        </r>
      </text>
    </comment>
    <comment ref="C9" authorId="0" shapeId="0" xr:uid="{00000000-0006-0000-0100-000012000000}">
      <text>
        <r>
          <rPr>
            <sz val="11"/>
            <rFont val="Calibri"/>
            <family val="2"/>
            <scheme val="minor"/>
          </rPr>
          <t>YULIED.PENARANDA:
Nombre completo de la meta proyecto de inversión, igual como quedo en SEGPLAN</t>
        </r>
      </text>
    </comment>
    <comment ref="D9" authorId="0" shapeId="0" xr:uid="{00000000-0006-0000-0100-000013000000}">
      <text>
        <r>
          <rPr>
            <sz val="11"/>
            <rFont val="Calibri"/>
            <family val="2"/>
            <scheme val="minor"/>
          </rPr>
          <t>YULIED.PENARANDA:
Clasificación que define la forma en que será anualizada la meta y por tanto la forma en que este se reportará.  (Suma, Creciente, Decreciente y Constante)</t>
        </r>
      </text>
    </comment>
    <comment ref="E9" authorId="0" shapeId="0" xr:uid="{00000000-0006-0000-0100-000014000000}">
      <text>
        <r>
          <rPr>
            <sz val="11"/>
            <rFont val="Calibri"/>
            <family val="2"/>
            <scheme val="minor"/>
          </rPr>
          <t>YULIED.PENARANDA:
Número de la meta Plan de Desarrollo, a la cual se encuentra asociada la meta de inversión.</t>
        </r>
      </text>
    </comment>
    <comment ref="F9" authorId="0" shapeId="0" xr:uid="{00000000-0006-0000-0100-000015000000}">
      <text>
        <r>
          <rPr>
            <sz val="11"/>
            <rFont val="Calibri"/>
            <family val="2"/>
            <scheme val="minor"/>
          </rPr>
          <t>YULIED.PENARANDA:
Se desagrega los siguientes variables.
Magnitud física y presupuestal de la vigencia, así como la magnitud física y presupuestal de las reservas y el total de cada una de ellas.</t>
        </r>
      </text>
    </comment>
    <comment ref="G9" authorId="0" shapeId="0" xr:uid="{00000000-0006-0000-0100-000016000000}">
      <text>
        <r>
          <rPr>
            <sz val="11"/>
            <rFont val="Calibri"/>
            <family val="2"/>
            <scheme val="minor"/>
          </rPr>
          <t>YULIED.PENARANDA:
Magnitud física y presupuestal para la totalidad del plan de desarrollo.</t>
        </r>
      </text>
    </comment>
    <comment ref="H9" authorId="0" shapeId="0" xr:uid="{00000000-0006-0000-0100-000017000000}">
      <text>
        <r>
          <rPr>
            <sz val="11"/>
            <rFont val="Calibri"/>
            <family val="2"/>
            <scheme val="minor"/>
          </rPr>
          <t>YULIED.PENARANDA:
Magnitud física y presupuestal  programada para el inicio del plan de desarrollo.</t>
        </r>
      </text>
    </comment>
    <comment ref="F10" authorId="0" shapeId="0" xr:uid="{00000000-0006-0000-0100-000018000000}">
      <text>
        <r>
          <rPr>
            <sz val="11"/>
            <rFont val="Calibri"/>
            <family val="2"/>
            <scheme val="minor"/>
          </rPr>
          <t xml:space="preserve">YULIED.PENARANDA:
Magnitud física de la meta proyecto de inversión, a programar o a realizar seguimiento, según la columna en que se reporte. </t>
        </r>
      </text>
    </comment>
    <comment ref="F11" authorId="0" shapeId="0" xr:uid="{00000000-0006-0000-0100-000019000000}">
      <text>
        <r>
          <rPr>
            <sz val="11"/>
            <rFont val="Calibri"/>
            <family val="2"/>
            <scheme val="minor"/>
          </rPr>
          <t>YULIED.PENARANDA:
Recursos presupuestales asignados para la vigencia en programación  y/o seguimiento, según la columna en que se reporte</t>
        </r>
      </text>
    </comment>
    <comment ref="F12" authorId="0" shapeId="0" xr:uid="{00000000-0006-0000-0100-00001A000000}">
      <text>
        <r>
          <rPr>
            <sz val="11"/>
            <rFont val="Calibri"/>
            <family val="2"/>
            <scheme val="minor"/>
          </rPr>
          <t>YULIED.PENARANDA:
Este debe corresponder con la programación del  Plan Anual de Caja- PAC de la vigencia</t>
        </r>
      </text>
    </comment>
    <comment ref="F13" authorId="0" shapeId="0" xr:uid="{00000000-0006-0000-0100-00001B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15" authorId="0" shapeId="0" xr:uid="{00000000-0006-0000-0100-00001D000000}">
      <text>
        <r>
          <rPr>
            <sz val="11"/>
            <rFont val="Calibri"/>
            <family val="2"/>
            <scheme val="minor"/>
          </rPr>
          <t>YULIED.PENARANDA:
Para las metas de tipología suma (vigencia *reservas). Para las demás tipos de metas se asocia el mismo dato de la vigencia.</t>
        </r>
      </text>
    </comment>
    <comment ref="F16" authorId="0" shapeId="0" xr:uid="{00000000-0006-0000-0100-00001E000000}">
      <text>
        <r>
          <rPr>
            <sz val="11"/>
            <rFont val="Calibri"/>
            <family val="2"/>
            <scheme val="minor"/>
          </rPr>
          <t>YULIED.PENARANDA:
Se suma los recursos presupuestales (vigencia + reservas)</t>
        </r>
      </text>
    </comment>
    <comment ref="F17" authorId="0" shapeId="0" xr:uid="{00000000-0006-0000-0100-00001F000000}">
      <text>
        <r>
          <rPr>
            <sz val="11"/>
            <rFont val="Calibri"/>
            <family val="2"/>
            <scheme val="minor"/>
          </rPr>
          <t xml:space="preserve">YULIED.PENARANDA:
Magnitud física de la meta proyecto de inversión, a programar o a realizar seguimiento, según la columna en que se reporte. </t>
        </r>
      </text>
    </comment>
    <comment ref="F18" authorId="0" shapeId="0" xr:uid="{00000000-0006-0000-0100-000020000000}">
      <text>
        <r>
          <rPr>
            <sz val="11"/>
            <rFont val="Calibri"/>
            <family val="2"/>
            <scheme val="minor"/>
          </rPr>
          <t>YULIED.PENARANDA:
Recursos presupuestales asignados para la vigencia en programación  y/o seguimiento, según la columna en que se reporte</t>
        </r>
      </text>
    </comment>
    <comment ref="F19" authorId="0" shapeId="0" xr:uid="{00000000-0006-0000-0100-000021000000}">
      <text>
        <r>
          <rPr>
            <sz val="11"/>
            <rFont val="Calibri"/>
            <family val="2"/>
            <scheme val="minor"/>
          </rPr>
          <t>YULIED.PENARANDA:
Este debe corresponder con la programación del  Plan Anual de Caja- PAC de la vigencia</t>
        </r>
      </text>
    </comment>
    <comment ref="F20" authorId="0" shapeId="0" xr:uid="{00000000-0006-0000-0100-000022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22" authorId="0" shapeId="0" xr:uid="{00000000-0006-0000-0100-000024000000}">
      <text>
        <r>
          <rPr>
            <sz val="11"/>
            <rFont val="Calibri"/>
            <family val="2"/>
            <scheme val="minor"/>
          </rPr>
          <t>YULIED.PENARANDA:
Para las metas de tipología suma (vigencia *reservas). Para las demás tipos de metas se asocia el mismo dato de la vigencia.</t>
        </r>
      </text>
    </comment>
    <comment ref="F23" authorId="0" shapeId="0" xr:uid="{00000000-0006-0000-0100-000025000000}">
      <text>
        <r>
          <rPr>
            <sz val="11"/>
            <rFont val="Calibri"/>
            <family val="2"/>
            <scheme val="minor"/>
          </rPr>
          <t>YULIED.PENARANDA:
Se suma los recursos presupuestales (vigencia + reservas)</t>
        </r>
      </text>
    </comment>
    <comment ref="F24" authorId="0" shapeId="0" xr:uid="{00000000-0006-0000-0100-000026000000}">
      <text>
        <r>
          <rPr>
            <sz val="11"/>
            <rFont val="Calibri"/>
            <family val="2"/>
            <scheme val="minor"/>
          </rPr>
          <t xml:space="preserve">YULIED.PENARANDA:
Magnitud física de la meta proyecto de inversión, a programar o a realizar seguimiento, según la columna en que se reporte. </t>
        </r>
      </text>
    </comment>
    <comment ref="F25" authorId="0" shapeId="0" xr:uid="{00000000-0006-0000-0100-000027000000}">
      <text>
        <r>
          <rPr>
            <sz val="11"/>
            <rFont val="Calibri"/>
            <family val="2"/>
            <scheme val="minor"/>
          </rPr>
          <t>YULIED.PENARANDA:
Recursos presupuestales asignados para la vigencia en programación  y/o seguimiento, según la columna en que se reporte</t>
        </r>
      </text>
    </comment>
    <comment ref="F26" authorId="0" shapeId="0" xr:uid="{00000000-0006-0000-0100-000028000000}">
      <text>
        <r>
          <rPr>
            <sz val="11"/>
            <rFont val="Calibri"/>
            <family val="2"/>
            <scheme val="minor"/>
          </rPr>
          <t>YULIED.PENARANDA:
Este debe corresponder con la programación del  Plan Anual de Caja- PAC de la vigencia</t>
        </r>
      </text>
    </comment>
    <comment ref="F27" authorId="0" shapeId="0" xr:uid="{00000000-0006-0000-0100-000029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29" authorId="0" shapeId="0" xr:uid="{00000000-0006-0000-0100-00002B000000}">
      <text>
        <r>
          <rPr>
            <sz val="11"/>
            <rFont val="Calibri"/>
            <family val="2"/>
            <scheme val="minor"/>
          </rPr>
          <t>YULIED.PENARANDA:
Para las metas de tipología suma (vigencia *reservas). Para las demás tipos de metas se asocia el mismo dato de la vigencia.</t>
        </r>
      </text>
    </comment>
    <comment ref="F30" authorId="0" shapeId="0" xr:uid="{00000000-0006-0000-0100-00002C000000}">
      <text>
        <r>
          <rPr>
            <sz val="11"/>
            <rFont val="Calibri"/>
            <family val="2"/>
            <scheme val="minor"/>
          </rPr>
          <t>YULIED.PENARANDA:
Se suma los recursos presupuestales (vigencia + reservas)</t>
        </r>
      </text>
    </comment>
    <comment ref="F31" authorId="0" shapeId="0" xr:uid="{00000000-0006-0000-0100-00002D000000}">
      <text>
        <r>
          <rPr>
            <sz val="11"/>
            <rFont val="Calibri"/>
            <family val="2"/>
            <scheme val="minor"/>
          </rPr>
          <t xml:space="preserve">YULIED.PENARANDA:
Magnitud física de la meta proyecto de inversión, a programar o a realizar seguimiento, según la columna en que se reporte. </t>
        </r>
      </text>
    </comment>
    <comment ref="F32" authorId="0" shapeId="0" xr:uid="{00000000-0006-0000-0100-00002E000000}">
      <text>
        <r>
          <rPr>
            <sz val="11"/>
            <rFont val="Calibri"/>
            <family val="2"/>
            <scheme val="minor"/>
          </rPr>
          <t>YULIED.PENARANDA:
Recursos presupuestales asignados para la vigencia en programación  y/o seguimiento, según la columna en que se reporte</t>
        </r>
      </text>
    </comment>
    <comment ref="F33" authorId="0" shapeId="0" xr:uid="{00000000-0006-0000-0100-00002F000000}">
      <text>
        <r>
          <rPr>
            <sz val="11"/>
            <rFont val="Calibri"/>
            <family val="2"/>
            <scheme val="minor"/>
          </rPr>
          <t>YULIED.PENARANDA:
Este debe corresponder con la programación del  Plan Anual de Caja- PAC de la vigencia</t>
        </r>
      </text>
    </comment>
    <comment ref="F34" authorId="0" shapeId="0" xr:uid="{00000000-0006-0000-0100-000030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1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36" authorId="0" shapeId="0" xr:uid="{00000000-0006-0000-0100-000032000000}">
      <text>
        <r>
          <rPr>
            <sz val="11"/>
            <rFont val="Calibri"/>
            <family val="2"/>
            <scheme val="minor"/>
          </rPr>
          <t>YULIED.PENARANDA:
Para las metas de tipología suma (vigencia *reservas). Para las demás tipos de metas se asocia el mismo dato de la vigencia.</t>
        </r>
      </text>
    </comment>
    <comment ref="F37" authorId="0" shapeId="0" xr:uid="{00000000-0006-0000-0100-000033000000}">
      <text>
        <r>
          <rPr>
            <sz val="11"/>
            <rFont val="Calibri"/>
            <family val="2"/>
            <scheme val="minor"/>
          </rPr>
          <t>YULIED.PENARANDA:
Se suma los recursos presupuestales (vigencia + reservas)</t>
        </r>
      </text>
    </comment>
    <comment ref="F38" authorId="0" shapeId="0" xr:uid="{00000000-0006-0000-0100-000034000000}">
      <text>
        <r>
          <rPr>
            <sz val="11"/>
            <rFont val="Calibri"/>
            <family val="2"/>
            <scheme val="minor"/>
          </rPr>
          <t xml:space="preserve">YULIED.PENARANDA:
Magnitud física de la meta proyecto de inversión, a programar o a realizar seguimiento, según la columna en que se reporte. </t>
        </r>
      </text>
    </comment>
    <comment ref="F39" authorId="0" shapeId="0" xr:uid="{00000000-0006-0000-0100-000035000000}">
      <text>
        <r>
          <rPr>
            <sz val="11"/>
            <rFont val="Calibri"/>
            <family val="2"/>
            <scheme val="minor"/>
          </rPr>
          <t>YULIED.PENARANDA:
Recursos presupuestales asignados para la vigencia en programación  y/o seguimiento, según la columna en que se reporte</t>
        </r>
      </text>
    </comment>
    <comment ref="F40" authorId="0" shapeId="0" xr:uid="{00000000-0006-0000-0100-000036000000}">
      <text>
        <r>
          <rPr>
            <sz val="11"/>
            <rFont val="Calibri"/>
            <family val="2"/>
            <scheme val="minor"/>
          </rPr>
          <t>YULIED.PENARANDA:
Este debe corresponder con la programación del  Plan Anual de Caja- PAC de la vigencia</t>
        </r>
      </text>
    </comment>
    <comment ref="F41" authorId="0" shapeId="0" xr:uid="{00000000-0006-0000-0100-000037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44" authorId="0" shapeId="0" xr:uid="{00000000-0006-0000-0100-000038000000}">
      <text>
        <r>
          <rPr>
            <sz val="11"/>
            <rFont val="Calibri"/>
            <family val="2"/>
            <scheme val="minor"/>
          </rPr>
          <t>YULIED.PENARANDA:
Se suma los recursos presupuestales (vigencia + reservas)</t>
        </r>
      </text>
    </comment>
    <comment ref="F45" authorId="0" shapeId="0" xr:uid="{00000000-0006-0000-0100-000039000000}">
      <text>
        <r>
          <rPr>
            <sz val="11"/>
            <rFont val="Calibri"/>
            <family val="2"/>
            <scheme val="minor"/>
          </rPr>
          <t xml:space="preserve">YULIED.PENARANDA:
Magnitud física de la meta proyecto de inversión, a programar o a realizar seguimiento, según la columna en que se reporte. </t>
        </r>
      </text>
    </comment>
    <comment ref="F46" authorId="0" shapeId="0" xr:uid="{00000000-0006-0000-0100-00003A000000}">
      <text>
        <r>
          <rPr>
            <sz val="11"/>
            <rFont val="Calibri"/>
            <family val="2"/>
            <scheme val="minor"/>
          </rPr>
          <t>YULIED.PENARANDA:
Recursos presupuestales asignados para la vigencia en programación  y/o seguimiento, según la columna en que se reporte</t>
        </r>
      </text>
    </comment>
    <comment ref="F47" authorId="0" shapeId="0" xr:uid="{00000000-0006-0000-0100-00003B000000}">
      <text>
        <r>
          <rPr>
            <sz val="11"/>
            <rFont val="Calibri"/>
            <family val="2"/>
            <scheme val="minor"/>
          </rPr>
          <t>YULIED.PENARANDA:
Este debe corresponder con la programación del  Plan Anual de Caja- PAC de la vigencia</t>
        </r>
      </text>
    </comment>
    <comment ref="F48" authorId="0" shapeId="0" xr:uid="{00000000-0006-0000-0100-00003C000000}">
      <text>
        <r>
          <rPr>
            <sz val="11"/>
            <rFont val="Calibri"/>
            <family val="2"/>
            <scheme val="minor"/>
          </rPr>
          <t>YULIED.PENARANDA:
Magnitud física asociada a la reservas,  aplica para las meta con tipología suma, las cuales se pueden desagregar por los compromisos contraídos que al cierre de la vigencia fiscal no  se cumplierón.</t>
        </r>
      </text>
    </comment>
    <comment ref="F49" authorId="0" shapeId="0" xr:uid="{00000000-0006-0000-0100-00003D000000}">
      <text>
        <r>
          <rPr>
            <sz val="11"/>
            <rFont val="Calibri"/>
            <family val="2"/>
            <scheme val="minor"/>
          </rPr>
          <t>YULIED.PENARANDA:
Son compromisos legalmente contraídos que al cierre de la vigencia fiscal no se han atendido por no haberse completado las formalidades necesarias que hagan exigible el pago al terminarse el año.</t>
        </r>
      </text>
    </comment>
    <comment ref="F50" authorId="0" shapeId="0" xr:uid="{00000000-0006-0000-0100-00003E000000}">
      <text>
        <r>
          <rPr>
            <sz val="11"/>
            <rFont val="Calibri"/>
            <family val="2"/>
            <scheme val="minor"/>
          </rPr>
          <t>YULIED.PENARANDA:
Para las metas de tipología suma (vigencia *reservas). Para las demás tipos de metas se asocia el mismo dato de la vigencia.</t>
        </r>
      </text>
    </comment>
    <comment ref="F51" authorId="0" shapeId="0" xr:uid="{00000000-0006-0000-0100-00003F000000}">
      <text>
        <r>
          <rPr>
            <sz val="11"/>
            <rFont val="Calibri"/>
            <family val="2"/>
            <scheme val="minor"/>
          </rPr>
          <t>YULIED.PENARANDA:
Se suma los recursos presupuestales (vigencia + reservas)</t>
        </r>
      </text>
    </comment>
    <comment ref="F52" authorId="0" shapeId="0" xr:uid="{00000000-0006-0000-0100-000040000000}">
      <text>
        <r>
          <rPr>
            <sz val="11"/>
            <rFont val="Calibri"/>
            <family val="2"/>
            <scheme val="minor"/>
          </rPr>
          <t>YULIED.PENARANDA:
Se suma los recursos presupuestales de la vigencia, por cada meta de inversión del proyecto</t>
        </r>
      </text>
    </comment>
    <comment ref="F53" authorId="0" shapeId="0" xr:uid="{00000000-0006-0000-0100-000041000000}">
      <text>
        <r>
          <rPr>
            <sz val="11"/>
            <rFont val="Calibri"/>
            <family val="2"/>
            <scheme val="minor"/>
          </rPr>
          <t>YULIED.PENARANDA:
Se suma los recursos presupuestales de la reserva, por cada meta de inversión del proyecto</t>
        </r>
      </text>
    </comment>
    <comment ref="F54" authorId="0" shapeId="0" xr:uid="{00000000-0006-0000-0100-000042000000}">
      <text>
        <r>
          <rPr>
            <sz val="11"/>
            <rFont val="Calibri"/>
            <family val="2"/>
            <scheme val="minor"/>
          </rPr>
          <t>YULIED.PENARANDA: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1000000}">
      <text>
        <r>
          <rPr>
            <sz val="11"/>
            <rFont val="Calibri"/>
            <family val="2"/>
            <scheme val="minor"/>
          </rPr>
          <t>YULIED.PENARANDA:
Describir el nombre completo de la oficina, dirección o subdirección que gerencia el proyecto de inversión.</t>
        </r>
      </text>
    </comment>
    <comment ref="A5" authorId="0" shapeId="0" xr:uid="{00000000-0006-0000-0200-000002000000}">
      <text>
        <r>
          <rPr>
            <sz val="11"/>
            <rFont val="Calibri"/>
            <family val="2"/>
            <scheme val="minor"/>
          </rPr>
          <t xml:space="preserve">YULIED.PENARANDA:
Describir el número y nombre completo del proyecto de inversión. </t>
        </r>
      </text>
    </comment>
    <comment ref="A7" authorId="0" shapeId="0" xr:uid="{00000000-0006-0000-0200-000003000000}">
      <text>
        <r>
          <rPr>
            <sz val="11"/>
            <rFont val="Calibri"/>
            <family val="2"/>
            <scheme val="minor"/>
          </rPr>
          <t>YULIED.PENARANDA:
Se escribe el nombre completo de las líneas de acción, quien nos dan una visión general de los grandes temas del proyecto, forman parte integral del mismo.</t>
        </r>
      </text>
    </comment>
    <comment ref="B7" authorId="0" shapeId="0" xr:uid="{00000000-0006-0000-0200-000004000000}">
      <text>
        <r>
          <rPr>
            <sz val="11"/>
            <rFont val="Calibri"/>
            <family val="2"/>
            <scheme val="minor"/>
          </rPr>
          <t>YULIED.PENARANDA:
Se deben relacionar todas las metas proyecto de inversión formuladas para la ejecución del proyecto.</t>
        </r>
      </text>
    </comment>
    <comment ref="C7" authorId="0" shapeId="0" xr:uid="{00000000-0006-0000-0200-000005000000}">
      <text>
        <r>
          <rPr>
            <sz val="11"/>
            <rFont val="Calibri"/>
            <family val="2"/>
            <scheme val="minor"/>
          </rPr>
          <t>YULIED.PENARANDA:
Código y descripción de cada actividad en orden cronológico para el cumplimiento de la meta proyecto de inversión.    Máximo de caracteres 200 incluido espacios.</t>
        </r>
      </text>
    </comment>
    <comment ref="D7" authorId="0" shapeId="0" xr:uid="{00000000-0006-0000-0200-000006000000}">
      <text>
        <r>
          <rPr>
            <sz val="11"/>
            <rFont val="Calibri"/>
            <family val="2"/>
            <scheme val="minor"/>
          </rPr>
          <t>YULIED.PENARANDA:
Se selecciona con “X” si el presupuesto con el que se ejecuta la actividad es con recursos de vigencia y/o de la reserva.</t>
        </r>
      </text>
    </comment>
    <comment ref="F7" authorId="0" shapeId="0" xr:uid="{00000000-0006-0000-0200-000007000000}">
      <text>
        <r>
          <rPr>
            <sz val="11"/>
            <rFont val="Calibri"/>
            <family val="2"/>
            <scheme val="minor"/>
          </rPr>
          <t>YULIED.PENARANDA: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sz val="11"/>
            <rFont val="Calibri"/>
            <family val="2"/>
            <scheme val="minor"/>
          </rPr>
          <t>YULIED.PENARANDA:
Peso porcentual de la meta y actividad, al final del resultado nos da el 100%</t>
        </r>
      </text>
    </comment>
    <comment ref="V7" authorId="0" shapeId="0" xr:uid="{00000000-0006-0000-0200-000009000000}">
      <text>
        <r>
          <rPr>
            <sz val="11"/>
            <rFont val="Calibri"/>
            <family val="2"/>
            <scheme val="minor"/>
          </rPr>
          <t>YULIED.PENARANDA: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sz val="11"/>
            <rFont val="Calibri"/>
            <family val="2"/>
            <scheme val="minor"/>
          </rPr>
          <t xml:space="preserve">YULIED.PENARANDA:
Este campo se selecciona con “X” si el presupuesto con el que se ejecuta la actividad es con recursos de vigencia </t>
        </r>
      </text>
    </comment>
    <comment ref="E8" authorId="0" shapeId="0" xr:uid="{00000000-0006-0000-0200-00000B000000}">
      <text>
        <r>
          <rPr>
            <sz val="11"/>
            <rFont val="Calibri"/>
            <family val="2"/>
            <scheme val="minor"/>
          </rPr>
          <t>YULIED.PENARANDA:
Este campo se selecciona con “X” si el presupuesto con el que se ejecuta la actividad es con recursos  de la reserva.</t>
        </r>
      </text>
    </comment>
    <comment ref="F8" authorId="0" shapeId="0" xr:uid="{00000000-0006-0000-0200-00000C000000}">
      <text>
        <r>
          <rPr>
            <sz val="11"/>
            <rFont val="Calibri"/>
            <family val="2"/>
            <scheme val="minor"/>
          </rPr>
          <t>YULIED.PENARANDA:
Variables: programado y ejecutado</t>
        </r>
      </text>
    </comment>
    <comment ref="G8" authorId="0" shapeId="0" xr:uid="{00000000-0006-0000-0200-00000D000000}">
      <text>
        <r>
          <rPr>
            <sz val="11"/>
            <rFont val="Calibri"/>
            <family val="2"/>
            <scheme val="minor"/>
          </rPr>
          <t>YULIED.PENARANDA:
Máximo dos decimales</t>
        </r>
      </text>
    </comment>
    <comment ref="H8" authorId="0" shapeId="0" xr:uid="{00000000-0006-0000-0200-00000E000000}">
      <text>
        <r>
          <rPr>
            <sz val="11"/>
            <rFont val="Calibri"/>
            <family val="2"/>
            <scheme val="minor"/>
          </rPr>
          <t>YULIED.PENARANDA:
Máximo dos decimales</t>
        </r>
      </text>
    </comment>
    <comment ref="I8" authorId="0" shapeId="0" xr:uid="{00000000-0006-0000-0200-00000F000000}">
      <text>
        <r>
          <rPr>
            <sz val="11"/>
            <rFont val="Calibri"/>
            <family val="2"/>
            <scheme val="minor"/>
          </rPr>
          <t>YULIED.PENARANDA:
Máximo dos decimales</t>
        </r>
      </text>
    </comment>
    <comment ref="J8" authorId="0" shapeId="0" xr:uid="{00000000-0006-0000-0200-000010000000}">
      <text>
        <r>
          <rPr>
            <sz val="11"/>
            <rFont val="Calibri"/>
            <family val="2"/>
            <scheme val="minor"/>
          </rPr>
          <t>YULIED.PENARANDA:
Máximo dos decimales</t>
        </r>
      </text>
    </comment>
    <comment ref="K8" authorId="0" shapeId="0" xr:uid="{00000000-0006-0000-0200-000011000000}">
      <text>
        <r>
          <rPr>
            <sz val="11"/>
            <rFont val="Calibri"/>
            <family val="2"/>
            <scheme val="minor"/>
          </rPr>
          <t>YULIED.PENARANDA:
Máximo dos decimales</t>
        </r>
      </text>
    </comment>
    <comment ref="L8" authorId="0" shapeId="0" xr:uid="{00000000-0006-0000-0200-000012000000}">
      <text>
        <r>
          <rPr>
            <sz val="11"/>
            <rFont val="Calibri"/>
            <family val="2"/>
            <scheme val="minor"/>
          </rPr>
          <t>YULIED.PENARANDA:
Máximo dos decimales</t>
        </r>
      </text>
    </comment>
    <comment ref="M8" authorId="0" shapeId="0" xr:uid="{00000000-0006-0000-0200-000013000000}">
      <text>
        <r>
          <rPr>
            <sz val="11"/>
            <rFont val="Calibri"/>
            <family val="2"/>
            <scheme val="minor"/>
          </rPr>
          <t>YULIED.PENARANDA:
Máximo dos decimales</t>
        </r>
      </text>
    </comment>
    <comment ref="N8" authorId="0" shapeId="0" xr:uid="{00000000-0006-0000-0200-000014000000}">
      <text>
        <r>
          <rPr>
            <sz val="11"/>
            <rFont val="Calibri"/>
            <family val="2"/>
            <scheme val="minor"/>
          </rPr>
          <t>YULIED.PENARANDA:
Máximo dos decimales</t>
        </r>
      </text>
    </comment>
    <comment ref="O8" authorId="0" shapeId="0" xr:uid="{00000000-0006-0000-0200-000015000000}">
      <text>
        <r>
          <rPr>
            <sz val="11"/>
            <rFont val="Calibri"/>
            <family val="2"/>
            <scheme val="minor"/>
          </rPr>
          <t>YULIED.PENARANDA:
Máximo dos decimales</t>
        </r>
      </text>
    </comment>
    <comment ref="P8" authorId="0" shapeId="0" xr:uid="{00000000-0006-0000-0200-000016000000}">
      <text>
        <r>
          <rPr>
            <sz val="11"/>
            <rFont val="Calibri"/>
            <family val="2"/>
            <scheme val="minor"/>
          </rPr>
          <t>YULIED.PENARANDA:
Máximo dos decimales</t>
        </r>
      </text>
    </comment>
    <comment ref="Q8" authorId="0" shapeId="0" xr:uid="{00000000-0006-0000-0200-000017000000}">
      <text>
        <r>
          <rPr>
            <sz val="11"/>
            <rFont val="Calibri"/>
            <family val="2"/>
            <scheme val="minor"/>
          </rPr>
          <t>YULIED.PENARANDA:
Máximo dos decimales</t>
        </r>
      </text>
    </comment>
    <comment ref="R8" authorId="0" shapeId="0" xr:uid="{00000000-0006-0000-0200-000018000000}">
      <text>
        <r>
          <rPr>
            <sz val="11"/>
            <rFont val="Calibri"/>
            <family val="2"/>
            <scheme val="minor"/>
          </rPr>
          <t>YULIED.PENARANDA:
Máximo dos decimales</t>
        </r>
      </text>
    </comment>
    <comment ref="S8" authorId="0" shapeId="0" xr:uid="{00000000-0006-0000-0200-000019000000}">
      <text>
        <r>
          <rPr>
            <sz val="11"/>
            <rFont val="Calibri"/>
            <family val="2"/>
            <scheme val="minor"/>
          </rPr>
          <t xml:space="preserve">YULIED.PENARANDA:
La programación y la ejecución de la actividad en los 12 meses, no puede ser superior a 100%.  </t>
        </r>
      </text>
    </comment>
    <comment ref="T8" authorId="0" shapeId="0" xr:uid="{00000000-0006-0000-0200-00001A000000}">
      <text>
        <r>
          <rPr>
            <sz val="11"/>
            <rFont val="Calibri"/>
            <family val="2"/>
            <scheme val="minor"/>
          </rPr>
          <t>YULIED.PENARANDA:
Peso porcentual de cada meta, en función del proyecto de inversión</t>
        </r>
      </text>
    </comment>
    <comment ref="U8" authorId="0" shapeId="0" xr:uid="{00000000-0006-0000-0200-00001B000000}">
      <text>
        <r>
          <rPr>
            <sz val="11"/>
            <rFont val="Calibri"/>
            <family val="2"/>
            <scheme val="minor"/>
          </rPr>
          <t>YULIED.PENARANDA:
Peso porcentual de cada actividad, en función del proyecto de inversión</t>
        </r>
      </text>
    </comment>
    <comment ref="F9" authorId="0" shapeId="0" xr:uid="{00000000-0006-0000-0200-00001C000000}">
      <text>
        <r>
          <rPr>
            <sz val="11"/>
            <rFont val="Calibri"/>
            <family val="2"/>
            <scheme val="minor"/>
          </rPr>
          <t>YULIED.PENARANDA:
No relacionar los datos en formula, debido a que al final no nos da la suma exacta.</t>
        </r>
      </text>
    </comment>
    <comment ref="F10" authorId="0" shapeId="0" xr:uid="{00000000-0006-0000-0200-00001D000000}">
      <text>
        <r>
          <rPr>
            <sz val="11"/>
            <rFont val="Calibri"/>
            <family val="2"/>
            <scheme val="minor"/>
          </rPr>
          <t>YULIED.PENARANDA:
No relacionar los datos en formula, debido a que al final no nos da la suma exacta.</t>
        </r>
      </text>
    </comment>
    <comment ref="F11" authorId="0" shapeId="0" xr:uid="{00000000-0006-0000-0200-00001E000000}">
      <text>
        <r>
          <rPr>
            <sz val="11"/>
            <rFont val="Calibri"/>
            <family val="2"/>
            <scheme val="minor"/>
          </rPr>
          <t>YULIED.PENARANDA:
No relacionar los datos en formula, debido a que al final no nos da la suma exacta.</t>
        </r>
      </text>
    </comment>
    <comment ref="F12" authorId="0" shapeId="0" xr:uid="{00000000-0006-0000-0200-00001F000000}">
      <text>
        <r>
          <rPr>
            <sz val="11"/>
            <rFont val="Calibri"/>
            <family val="2"/>
            <scheme val="minor"/>
          </rPr>
          <t>YULIED.PENARANDA:
No relacionar los datos en formula, debido a que al final no nos da la suma exacta.</t>
        </r>
      </text>
    </comment>
    <comment ref="F13" authorId="0" shapeId="0" xr:uid="{00000000-0006-0000-0200-000020000000}">
      <text>
        <r>
          <rPr>
            <sz val="11"/>
            <rFont val="Calibri"/>
            <family val="2"/>
            <scheme val="minor"/>
          </rPr>
          <t>YULIED.PENARANDA:
No relacionar los datos en formula, debido a que al final no nos da la suma exacta.</t>
        </r>
      </text>
    </comment>
    <comment ref="F14" authorId="0" shapeId="0" xr:uid="{00000000-0006-0000-0200-000021000000}">
      <text>
        <r>
          <rPr>
            <sz val="11"/>
            <rFont val="Calibri"/>
            <family val="2"/>
            <scheme val="minor"/>
          </rPr>
          <t>YULIED.PENARANDA:
No relacionar los datos en formula, debido a que al final no nos da la suma exacta.</t>
        </r>
      </text>
    </comment>
    <comment ref="F15" authorId="0" shapeId="0" xr:uid="{00000000-0006-0000-0200-000022000000}">
      <text>
        <r>
          <rPr>
            <sz val="11"/>
            <rFont val="Calibri"/>
            <family val="2"/>
            <scheme val="minor"/>
          </rPr>
          <t>YULIED.PENARANDA:
No relacionar los datos en formula, debido a que al final no nos da la suma exacta.</t>
        </r>
      </text>
    </comment>
    <comment ref="F16" authorId="0" shapeId="0" xr:uid="{00000000-0006-0000-0200-000023000000}">
      <text>
        <r>
          <rPr>
            <sz val="11"/>
            <rFont val="Calibri"/>
            <family val="2"/>
            <scheme val="minor"/>
          </rPr>
          <t>YULIED.PENARANDA:
No relacionar los datos en formula, debido a que al final no nos da la suma exacta.</t>
        </r>
      </text>
    </comment>
    <comment ref="F17" authorId="0" shapeId="0" xr:uid="{00000000-0006-0000-0200-000024000000}">
      <text>
        <r>
          <rPr>
            <sz val="11"/>
            <rFont val="Calibri"/>
            <family val="2"/>
            <scheme val="minor"/>
          </rPr>
          <t>YULIED.PENARANDA:
No relacionar los datos en formula, debido a que al final no nos da la suma exacta.</t>
        </r>
      </text>
    </comment>
    <comment ref="F18" authorId="0" shapeId="0" xr:uid="{00000000-0006-0000-0200-000025000000}">
      <text>
        <r>
          <rPr>
            <sz val="11"/>
            <rFont val="Calibri"/>
            <family val="2"/>
            <scheme val="minor"/>
          </rPr>
          <t>YULIED.PENARANDA:
No relacionar los datos en formula, debido a que al final no nos da la suma exacta.</t>
        </r>
      </text>
    </comment>
    <comment ref="F19" authorId="0" shapeId="0" xr:uid="{00000000-0006-0000-0200-000026000000}">
      <text>
        <r>
          <rPr>
            <sz val="11"/>
            <rFont val="Calibri"/>
            <family val="2"/>
            <scheme val="minor"/>
          </rPr>
          <t>YULIED.PENARANDA:
No relacionar los datos en formula, debido a que al final no nos da la suma exacta.</t>
        </r>
      </text>
    </comment>
    <comment ref="F20" authorId="0" shapeId="0" xr:uid="{00000000-0006-0000-0200-000027000000}">
      <text>
        <r>
          <rPr>
            <sz val="11"/>
            <rFont val="Calibri"/>
            <family val="2"/>
            <scheme val="minor"/>
          </rPr>
          <t>YULIED.PENARANDA:
No relacionar los datos en formula, debido a que al final no nos da la suma exacta.</t>
        </r>
      </text>
    </comment>
    <comment ref="S20" authorId="0" shapeId="0" xr:uid="{00000000-0006-0000-0200-000028000000}">
      <text>
        <r>
          <rPr>
            <sz val="11"/>
            <rFont val="Calibri"/>
            <family val="2"/>
            <scheme val="minor"/>
          </rPr>
          <t>YULIED.PENARANDA:
Verificar las sumas, que no sea inferior ni superior al 100%</t>
        </r>
      </text>
    </comment>
    <comment ref="F21" authorId="0" shapeId="0" xr:uid="{00000000-0006-0000-0200-000029000000}">
      <text>
        <r>
          <rPr>
            <sz val="11"/>
            <rFont val="Calibri"/>
            <family val="2"/>
            <scheme val="minor"/>
          </rPr>
          <t>YULIED.PENARANDA:
No relacionar los datos en formula, debido a que al final no nos da la suma exacta.</t>
        </r>
      </text>
    </comment>
    <comment ref="F22" authorId="0" shapeId="0" xr:uid="{00000000-0006-0000-0200-00002A000000}">
      <text>
        <r>
          <rPr>
            <sz val="11"/>
            <rFont val="Calibri"/>
            <family val="2"/>
            <scheme val="minor"/>
          </rPr>
          <t>YULIED.PENARANDA:
No relacionar los datos en formula, debido a que al final no nos da la suma exacta.</t>
        </r>
      </text>
    </comment>
    <comment ref="T23" authorId="0" shapeId="0" xr:uid="{00000000-0006-0000-0200-00002B000000}">
      <text>
        <r>
          <rPr>
            <sz val="11"/>
            <rFont val="Calibri"/>
            <family val="2"/>
            <scheme val="minor"/>
          </rPr>
          <t>YULIED.PENARANDA:
Nos debe dar 100%</t>
        </r>
      </text>
    </comment>
    <comment ref="U23" authorId="0" shapeId="0" xr:uid="{00000000-0006-0000-0200-00002C000000}">
      <text>
        <r>
          <rPr>
            <sz val="11"/>
            <rFont val="Calibri"/>
            <family val="2"/>
            <scheme val="minor"/>
          </rPr>
          <t>YULIED.PENARANDA:
Nos debe dar 100%</t>
        </r>
      </text>
    </comment>
  </commentList>
</comments>
</file>

<file path=xl/sharedStrings.xml><?xml version="1.0" encoding="utf-8"?>
<sst xmlns="http://schemas.openxmlformats.org/spreadsheetml/2006/main" count="2703" uniqueCount="752">
  <si>
    <t>DIRECCIONAMIENTO ESTRATÉGICO</t>
  </si>
  <si>
    <t>Formato: Programación, Actualización y Seguimiento del Plan de Acción -  Componente de gestión</t>
  </si>
  <si>
    <t>Código: PE01-PR02-F2</t>
  </si>
  <si>
    <t xml:space="preserve"> Versión : 14</t>
  </si>
  <si>
    <t>DEPENDENCIA:</t>
  </si>
  <si>
    <t>Subdirección de Ecosistemas y Ruralidad</t>
  </si>
  <si>
    <t>CÓDIGO Y NOMBRE PROYECTO:</t>
  </si>
  <si>
    <t>7780 APORTES DE VISIÓN AMBIENTAL A LA CONSTRUCCIÓN DEL TERRITORIO RURAL DISTRITAL EN BOGOTÁ</t>
  </si>
  <si>
    <t>Propósito Plan de Desarrollo</t>
  </si>
  <si>
    <t>propósito 1 “Hacer un nuevo contrato social con igualdad de oportunidades para la inclusión social, productiva y política</t>
  </si>
  <si>
    <t>Programa Plan de Desarrollo</t>
  </si>
  <si>
    <t>23. "Bogotá Rural"</t>
  </si>
  <si>
    <t>1. ESTRUCTURA DEL PLAN DE DESARROLLO</t>
  </si>
  <si>
    <t>2. PROGRAMACIÓN Y EJECUCIÓN</t>
  </si>
  <si>
    <t>3, % CUMPLIMIENTO 
(En el periodo)</t>
  </si>
  <si>
    <t>4, % CUMPLIMIENTO ACUMULADO (al periodo)</t>
  </si>
  <si>
    <t>5, % CUMPLIMIENTO ACUMULADO (Vigencia) SEGPLAN</t>
  </si>
  <si>
    <r>
      <rPr>
        <b/>
        <sz val="14"/>
        <rFont val="Arial"/>
        <family val="2"/>
      </rPr>
      <t xml:space="preserve">6, % CUMPLIMIENTO ACUMULADO (al periodo) </t>
    </r>
    <r>
      <rPr>
        <b/>
        <sz val="16"/>
        <rFont val="Arial"/>
        <family val="2"/>
      </rPr>
      <t>cuatrienio</t>
    </r>
  </si>
  <si>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</si>
  <si>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</si>
  <si>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</si>
  <si>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</si>
  <si>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</si>
  <si>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</si>
  <si>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</si>
  <si>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</si>
  <si>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</si>
  <si>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</si>
  <si>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</si>
  <si>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</si>
  <si>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</si>
  <si>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</si>
  <si>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</si>
  <si>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</si>
  <si>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</si>
  <si>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</si>
  <si>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</si>
  <si>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</si>
  <si>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</si>
  <si>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r>
      <rPr>
        <sz val="12"/>
        <rFont val="Arial"/>
        <family val="2"/>
      </rPr>
      <t xml:space="preserve">REPROGRAMACIÓN </t>
    </r>
    <r>
      <rPr>
        <b/>
        <sz val="12"/>
        <rFont val="Arial"/>
        <family val="2"/>
      </rPr>
      <t>VIGENCIA 
(VALOR INICIAL)</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</si>
  <si>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</si>
  <si>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</si>
  <si>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</si>
  <si>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</si>
  <si>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</si>
  <si>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</si>
  <si>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</si>
  <si>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</si>
  <si>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</si>
  <si>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</si>
  <si>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</si>
  <si>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</si>
  <si>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</si>
  <si>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</si>
  <si>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VALOR ABSOLUTO VIGENCIA</t>
  </si>
  <si>
    <t>PROGRAMADO ACUMULADO AL PERIODO
AÑO 2020</t>
  </si>
  <si>
    <t>EJECUTADO ACUMUALDO AL PERIODO
 AÑO 2020</t>
  </si>
  <si>
    <t>PROGRAMADO ACUMULADO SEGPLAN
AÑO 2020</t>
  </si>
  <si>
    <t>EJECUTADO ACUMUALDO  SEGPLAN
 AÑO 2020</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</si>
  <si>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</si>
  <si>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</si>
  <si>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</si>
  <si>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</si>
  <si>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</si>
  <si>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</si>
  <si>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</si>
  <si>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</si>
  <si>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</si>
  <si>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</si>
  <si>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</si>
  <si>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</si>
  <si>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</si>
  <si>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</si>
  <si>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</si>
  <si>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</si>
  <si>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</si>
  <si>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</si>
  <si>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</si>
  <si>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</si>
  <si>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</si>
  <si>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</si>
  <si>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</si>
  <si>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</si>
  <si>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</si>
  <si>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2021</t>
  </si>
  <si>
    <t>EJECUTADO ACUMUALDO AL PERIODO
 AÑO 2021</t>
  </si>
  <si>
    <t>PROGRAMADO ACUMULADO SEGPLAN
AÑO 2021</t>
  </si>
  <si>
    <t>EJECUTADO ACUMUALDO  SEGPLAN
 AÑO 2021</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</si>
  <si>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</si>
  <si>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</si>
  <si>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</si>
  <si>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</si>
  <si>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</si>
  <si>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</si>
  <si>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</si>
  <si>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</si>
  <si>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</si>
  <si>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</si>
  <si>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</si>
  <si>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</si>
  <si>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</si>
  <si>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</si>
  <si>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</si>
  <si>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</si>
  <si>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</si>
  <si>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</si>
  <si>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</si>
  <si>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</si>
  <si>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</si>
  <si>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</si>
  <si>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</si>
  <si>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</si>
  <si>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</si>
  <si>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2022</t>
  </si>
  <si>
    <t>EJECUTADO ACUMUALDO AL PERIODO
 AÑO 2022</t>
  </si>
  <si>
    <t>PROGRAMADO ACUMULADO SEGPLAN
AÑO 2022</t>
  </si>
  <si>
    <t>EJECUTADO ACUMUALDO  SEGPLAN
 AÑO 2022</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</si>
  <si>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</si>
  <si>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</si>
  <si>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</si>
  <si>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</si>
  <si>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</si>
  <si>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</si>
  <si>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</si>
  <si>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</si>
  <si>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</si>
  <si>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</si>
  <si>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</si>
  <si>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</si>
  <si>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</si>
  <si>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</si>
  <si>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</si>
  <si>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</si>
  <si>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</si>
  <si>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</si>
  <si>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</si>
  <si>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</si>
  <si>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</si>
  <si>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</si>
  <si>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</si>
  <si>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</si>
  <si>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</si>
  <si>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2023</t>
  </si>
  <si>
    <t>EJECUTADO ACUMUALDO AL PERIODO
 AÑO 2023</t>
  </si>
  <si>
    <t>PROGRAMADO ACUMULADO SEGPLAN
AÑO 2023</t>
  </si>
  <si>
    <t>EJECUTADO ACUMUALDO  SEGPLAN
 AÑO 2023</t>
  </si>
  <si>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</si>
  <si>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</si>
  <si>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</si>
  <si>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</si>
  <si>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</si>
  <si>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</si>
  <si>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</si>
  <si>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</si>
  <si>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</si>
  <si>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</si>
  <si>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</si>
  <si>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</si>
  <si>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</si>
  <si>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</si>
  <si>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</si>
  <si>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</si>
  <si>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</si>
  <si>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</si>
  <si>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</si>
  <si>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</si>
  <si>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</si>
  <si>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</si>
  <si>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</si>
  <si>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</si>
  <si>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</si>
  <si>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PROGRAMADO ACUMULADO AL PERIODO
AÑO 2024</t>
  </si>
  <si>
    <t>EJECUTADO ACUMUALDO AL PERIODO
 AÑO 2024</t>
  </si>
  <si>
    <t>PROGRAMADO ACUMULADO SEGPLAN
AÑO 2024</t>
  </si>
  <si>
    <t>EJECUTADO ACUMUALDO  SEGPLAN
 AÑO 2024</t>
  </si>
  <si>
    <t>Lograr el 100% de las localidades rurales de Bogotá con acciones del plan de acción de la Política Pública Distrital de Ruralidad</t>
  </si>
  <si>
    <t>Porcentaje de localidades rurales con acciones del plan de acción de la política pública  distrital de ruralidad</t>
  </si>
  <si>
    <t>Porcentaje</t>
  </si>
  <si>
    <t>suma</t>
  </si>
  <si>
    <t>No se presentaron retrasos según lo programado</t>
  </si>
  <si>
    <t>N/A</t>
  </si>
  <si>
    <t>Desde las entidades relacionadas con la ruralidad, los delegados, buscaron establecer acuerdos para coordinar la intervención en territorio rural a partir de la misionalidad de cada una de las entidades, las metas del Plan de Desarrollo Distrital y las directrices de la Política Pública de Ruralidad del D.C.; logrando articular las intervenciones en el territorio no solo a partir de lo productivo sino conciliando los procesos productivos con la conservación ambiental para mejorar la calidad de vida  de las comunidades y la oferta de los bienes y servicios ambientales que prestan las áreas rurales de D.C.
Lo anterior ha permitido lograr el restablecimiento paulatino de la confianza y aceptación de las comunidades rurales de la importancia de los proyectos institucionales distritales propuestos y mantener y aumentar la oferta de servicios ecosistémicos y la protección de ecosistemas estratégicos.</t>
  </si>
  <si>
    <t>1. Drive del equipo de Ruralidad .
2. shapefile de territorialización.
3.  Actas Consejo Consultivo Desarrollo Rural y Acta de Seguimiento Alianzas y Alianzas Suscritas</t>
  </si>
  <si>
    <t>Diseñar e Implementar un programa de incentivos a la conservación ambiental rural (pago por Servicios Ambientales, acuerdos de conservación)</t>
  </si>
  <si>
    <t>Porcentaje de avance de la implementación de un programa incentivos a la conservación ambiental rural</t>
  </si>
  <si>
    <t>A partir de las actividades ejecutadas, se avanza en la gestión que contribuye a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
Conservación de la Biodiversidad en las áreas del Sistema de Áreas Protegidas del Distrito.
Captura y reducción de GEI en las ecosistemas y áreas estratégicas del Distrito.</t>
  </si>
  <si>
    <t>1. Drive del equipo de Ruralidad .
2. shapefile de territorialización</t>
  </si>
  <si>
    <t>CONTROL DE CAMBIOS</t>
  </si>
  <si>
    <t>GIRO VIGENCIA</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</si>
  <si>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</si>
  <si>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</si>
  <si>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</si>
  <si>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</si>
  <si>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</si>
  <si>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</si>
  <si>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Radicado No. 2021IE106063 del 31 de mayo del 2021.</t>
  </si>
  <si>
    <t>Formato: Programación, Actualización y Seguimiento del Plan de Acción -Componente de Inversión</t>
  </si>
  <si>
    <t>Versión : 14</t>
  </si>
  <si>
    <t>1,  INFORMACIÓN META DE PROYECTO</t>
  </si>
  <si>
    <t>2, PROGRAMACIÓN Y EJECUCIÓN</t>
  </si>
  <si>
    <t>6, % CUMPLIMIENTO ACUMULADO (al periodo)DEL CUATRIENIO</t>
  </si>
  <si>
    <t xml:space="preserve"> AÑO 2020</t>
  </si>
  <si>
    <t xml:space="preserve"> AÑO 2021</t>
  </si>
  <si>
    <t>1,1 LÍNEA DE ACCIÓN</t>
  </si>
  <si>
    <t>1,2 COD.</t>
  </si>
  <si>
    <t>1,3 META</t>
  </si>
  <si>
    <t>1,4 TIPOLOGÍA</t>
  </si>
  <si>
    <t>1,5 COD. META PDD A QUE SE ASOCIA META PROY</t>
  </si>
  <si>
    <t>1,6, VARIABLE REQUERIDA</t>
  </si>
  <si>
    <t>1,7, VALOR   CUATRIENIO</t>
  </si>
  <si>
    <r>
      <rPr>
        <sz val="12"/>
        <rFont val="Arial"/>
        <family val="2"/>
      </rPr>
      <t xml:space="preserve">REPROGRAMACIÓN </t>
    </r>
    <r>
      <rPr>
        <b/>
        <sz val="12"/>
        <rFont val="Arial"/>
        <family val="2"/>
      </rPr>
      <t>VIGENCIA 
(VALOR INICIAL)</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</si>
  <si>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</si>
  <si>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</si>
  <si>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</si>
  <si>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</si>
  <si>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</si>
  <si>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</si>
  <si>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</si>
  <si>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</si>
  <si>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</si>
  <si>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</si>
  <si>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</si>
  <si>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</si>
  <si>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</si>
  <si>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</si>
  <si>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</si>
  <si>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</si>
  <si>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</si>
  <si>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</si>
  <si>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</si>
  <si>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</si>
  <si>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</si>
  <si>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</si>
  <si>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</si>
  <si>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</si>
  <si>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</si>
  <si>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</si>
  <si>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</si>
  <si>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</si>
  <si>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</si>
  <si>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</si>
  <si>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</si>
  <si>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</si>
  <si>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</si>
  <si>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</si>
  <si>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</si>
  <si>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</si>
  <si>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</si>
  <si>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</si>
  <si>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</si>
  <si>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</si>
  <si>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</si>
  <si>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</si>
  <si>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</si>
  <si>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</si>
  <si>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</si>
  <si>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</si>
  <si>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PROGRAMADO</t>
    </r>
    <r>
      <rPr>
        <b/>
        <sz val="12"/>
        <rFont val="Arial"/>
        <family val="2"/>
      </rPr>
      <t xml:space="preserve"> 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</si>
  <si>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</si>
  <si>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</si>
  <si>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</si>
  <si>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</si>
  <si>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</si>
  <si>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</si>
  <si>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</si>
  <si>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</si>
  <si>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</si>
  <si>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</si>
  <si>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</si>
  <si>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</si>
  <si>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</si>
  <si>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</si>
  <si>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</si>
  <si>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</si>
  <si>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</si>
  <si>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</si>
  <si>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</si>
  <si>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</si>
  <si>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</si>
  <si>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</si>
  <si>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</si>
  <si>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</si>
  <si>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</si>
  <si>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</si>
  <si>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</si>
  <si>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</si>
  <si>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</si>
  <si>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</si>
  <si>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</si>
  <si>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</si>
  <si>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</si>
  <si>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</si>
  <si>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</si>
  <si>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</si>
  <si>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</si>
  <si>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</si>
  <si>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</si>
  <si>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</si>
  <si>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</si>
  <si>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</si>
  <si>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r>
      <rPr>
        <sz val="12"/>
        <rFont val="Arial"/>
        <family val="2"/>
      </rPr>
      <t xml:space="preserve">REPROGRAMACIÓN </t>
    </r>
    <r>
      <rPr>
        <b/>
        <sz val="12"/>
        <rFont val="Arial"/>
        <family val="2"/>
      </rPr>
      <t>VIGENCIA 
(VALOR INICIAL)</t>
    </r>
  </si>
  <si>
    <r>
      <rPr>
        <sz val="12"/>
        <rFont val="Arial"/>
        <family val="2"/>
      </rPr>
      <t xml:space="preserve">PROGRAMADO </t>
    </r>
    <r>
      <rPr>
        <b/>
        <sz val="12"/>
        <rFont val="Arial"/>
        <family val="2"/>
      </rPr>
      <t>ENE.</t>
    </r>
  </si>
  <si>
    <r>
      <rPr>
        <sz val="12"/>
        <rFont val="Arial"/>
        <family val="2"/>
      </rPr>
      <t xml:space="preserve">EJECUTADO </t>
    </r>
    <r>
      <rPr>
        <b/>
        <sz val="12"/>
        <rFont val="Arial"/>
        <family val="2"/>
      </rPr>
      <t>ENE.</t>
    </r>
  </si>
  <si>
    <r>
      <rPr>
        <sz val="12"/>
        <rFont val="Arial"/>
        <family val="2"/>
      </rPr>
      <t>PROGRAMADO</t>
    </r>
    <r>
      <rPr>
        <b/>
        <sz val="12"/>
        <rFont val="Arial"/>
        <family val="2"/>
      </rPr>
      <t xml:space="preserve"> FEB.</t>
    </r>
  </si>
  <si>
    <r>
      <rPr>
        <sz val="12"/>
        <rFont val="Arial"/>
        <family val="2"/>
      </rPr>
      <t xml:space="preserve">EJECUTADO </t>
    </r>
    <r>
      <rPr>
        <b/>
        <sz val="12"/>
        <rFont val="Arial"/>
        <family val="2"/>
      </rPr>
      <t>FEB.</t>
    </r>
  </si>
  <si>
    <r>
      <rPr>
        <sz val="12"/>
        <rFont val="Arial"/>
        <family val="2"/>
      </rPr>
      <t xml:space="preserve">PROGRAMADO </t>
    </r>
    <r>
      <rPr>
        <b/>
        <sz val="12"/>
        <rFont val="Arial"/>
        <family val="2"/>
      </rPr>
      <t>MAR.</t>
    </r>
  </si>
  <si>
    <r>
      <rPr>
        <sz val="12"/>
        <rFont val="Arial"/>
        <family val="2"/>
      </rPr>
      <t xml:space="preserve">EJECUTADO </t>
    </r>
    <r>
      <rPr>
        <b/>
        <sz val="12"/>
        <rFont val="Arial"/>
        <family val="2"/>
      </rPr>
      <t>MAR.</t>
    </r>
  </si>
  <si>
    <r>
      <rPr>
        <sz val="12"/>
        <rFont val="Arial"/>
        <family val="2"/>
      </rPr>
      <t xml:space="preserve">PROGRAMADO </t>
    </r>
    <r>
      <rPr>
        <b/>
        <sz val="12"/>
        <rFont val="Arial"/>
        <family val="2"/>
      </rPr>
      <t>ABR.</t>
    </r>
  </si>
  <si>
    <r>
      <rPr>
        <sz val="12"/>
        <rFont val="Arial"/>
        <family val="2"/>
      </rPr>
      <t xml:space="preserve">EJECUTADO </t>
    </r>
    <r>
      <rPr>
        <b/>
        <sz val="12"/>
        <rFont val="Arial"/>
        <family val="2"/>
      </rPr>
      <t>ABR.</t>
    </r>
  </si>
  <si>
    <r>
      <rPr>
        <sz val="12"/>
        <rFont val="Arial"/>
        <family val="2"/>
      </rPr>
      <t xml:space="preserve">PROGRAMADO </t>
    </r>
    <r>
      <rPr>
        <b/>
        <sz val="12"/>
        <rFont val="Arial"/>
        <family val="2"/>
      </rPr>
      <t>MAY.</t>
    </r>
  </si>
  <si>
    <r>
      <rPr>
        <sz val="12"/>
        <rFont val="Arial"/>
        <family val="2"/>
      </rPr>
      <t xml:space="preserve">EJECUTADO  </t>
    </r>
    <r>
      <rPr>
        <b/>
        <sz val="12"/>
        <rFont val="Arial"/>
        <family val="2"/>
      </rPr>
      <t>MAY.</t>
    </r>
  </si>
  <si>
    <r>
      <rPr>
        <sz val="12"/>
        <rFont val="Arial"/>
        <family val="2"/>
      </rPr>
      <t>PROGRAMADO</t>
    </r>
    <r>
      <rPr>
        <b/>
        <sz val="12"/>
        <rFont val="Arial"/>
        <family val="2"/>
      </rPr>
      <t xml:space="preserve"> JUN.</t>
    </r>
  </si>
  <si>
    <r>
      <rPr>
        <sz val="12"/>
        <rFont val="Arial"/>
        <family val="2"/>
      </rPr>
      <t xml:space="preserve">EJECUTADO </t>
    </r>
    <r>
      <rPr>
        <b/>
        <sz val="12"/>
        <rFont val="Arial"/>
        <family val="2"/>
      </rPr>
      <t>JUN.</t>
    </r>
  </si>
  <si>
    <r>
      <rPr>
        <sz val="12"/>
        <rFont val="Arial"/>
        <family val="2"/>
      </rPr>
      <t>PROGRAMADO</t>
    </r>
    <r>
      <rPr>
        <b/>
        <sz val="12"/>
        <rFont val="Arial"/>
        <family val="2"/>
      </rPr>
      <t xml:space="preserve"> JUL.</t>
    </r>
  </si>
  <si>
    <r>
      <rPr>
        <sz val="12"/>
        <rFont val="Arial"/>
        <family val="2"/>
      </rPr>
      <t xml:space="preserve">EJECUTADO  </t>
    </r>
    <r>
      <rPr>
        <b/>
        <sz val="12"/>
        <rFont val="Arial"/>
        <family val="2"/>
      </rPr>
      <t>JUL.</t>
    </r>
  </si>
  <si>
    <r>
      <rPr>
        <sz val="12"/>
        <rFont val="Arial"/>
        <family val="2"/>
      </rPr>
      <t xml:space="preserve">PROGRAMADO </t>
    </r>
    <r>
      <rPr>
        <b/>
        <sz val="12"/>
        <rFont val="Arial"/>
        <family val="2"/>
      </rPr>
      <t>AGO.</t>
    </r>
  </si>
  <si>
    <r>
      <rPr>
        <sz val="12"/>
        <rFont val="Arial"/>
        <family val="2"/>
      </rPr>
      <t xml:space="preserve">EJECUTADO  </t>
    </r>
    <r>
      <rPr>
        <b/>
        <sz val="12"/>
        <rFont val="Arial"/>
        <family val="2"/>
      </rPr>
      <t>AGO.</t>
    </r>
  </si>
  <si>
    <r>
      <rPr>
        <sz val="12"/>
        <rFont val="Arial"/>
        <family val="2"/>
      </rPr>
      <t xml:space="preserve">PROGRAMADO </t>
    </r>
    <r>
      <rPr>
        <b/>
        <sz val="12"/>
        <rFont val="Arial"/>
        <family val="2"/>
      </rPr>
      <t>SEP.</t>
    </r>
  </si>
  <si>
    <r>
      <rPr>
        <sz val="12"/>
        <rFont val="Arial"/>
        <family val="2"/>
      </rPr>
      <t xml:space="preserve">EJECUTADO  </t>
    </r>
    <r>
      <rPr>
        <b/>
        <sz val="12"/>
        <rFont val="Arial"/>
        <family val="2"/>
      </rPr>
      <t>SEP</t>
    </r>
    <r>
      <rPr>
        <sz val="12"/>
        <rFont val="Arial"/>
        <family val="2"/>
      </rPr>
      <t>.</t>
    </r>
  </si>
  <si>
    <r>
      <rPr>
        <sz val="12"/>
        <rFont val="Arial"/>
        <family val="2"/>
      </rPr>
      <t>PROGRAMADO</t>
    </r>
    <r>
      <rPr>
        <b/>
        <sz val="12"/>
        <rFont val="Arial"/>
        <family val="2"/>
      </rPr>
      <t xml:space="preserve"> OCT.</t>
    </r>
  </si>
  <si>
    <r>
      <rPr>
        <sz val="12"/>
        <rFont val="Arial"/>
        <family val="2"/>
      </rPr>
      <t xml:space="preserve">EJECUTADO  </t>
    </r>
    <r>
      <rPr>
        <b/>
        <sz val="12"/>
        <rFont val="Arial"/>
        <family val="2"/>
      </rPr>
      <t>OCT</t>
    </r>
    <r>
      <rPr>
        <sz val="12"/>
        <rFont val="Arial"/>
        <family val="2"/>
      </rPr>
      <t>.</t>
    </r>
  </si>
  <si>
    <r>
      <rPr>
        <sz val="12"/>
        <rFont val="Arial"/>
        <family val="2"/>
      </rPr>
      <t xml:space="preserve">PROGRAMADO </t>
    </r>
    <r>
      <rPr>
        <b/>
        <sz val="12"/>
        <rFont val="Arial"/>
        <family val="2"/>
      </rPr>
      <t>NOV.</t>
    </r>
  </si>
  <si>
    <r>
      <rPr>
        <sz val="12"/>
        <rFont val="Arial"/>
        <family val="2"/>
      </rPr>
      <t xml:space="preserve">EJECUTADO </t>
    </r>
    <r>
      <rPr>
        <b/>
        <sz val="12"/>
        <rFont val="Arial"/>
        <family val="2"/>
      </rPr>
      <t>NOV.</t>
    </r>
  </si>
  <si>
    <r>
      <rPr>
        <sz val="12"/>
        <rFont val="Arial"/>
        <family val="2"/>
      </rPr>
      <t xml:space="preserve">PROGRAMADO  </t>
    </r>
    <r>
      <rPr>
        <b/>
        <sz val="12"/>
        <rFont val="Arial"/>
        <family val="2"/>
      </rPr>
      <t>DIC.</t>
    </r>
  </si>
  <si>
    <r>
      <rPr>
        <sz val="12"/>
        <rFont val="Arial"/>
        <family val="2"/>
      </rPr>
      <t xml:space="preserve">EJECUTADO </t>
    </r>
    <r>
      <rPr>
        <b/>
        <sz val="12"/>
        <rFont val="Arial"/>
        <family val="2"/>
      </rPr>
      <t>DIC.</t>
    </r>
  </si>
  <si>
    <t>Gestión ambiental en el buen uso de los bienes
servicios ambientales de la ruralidad capitalina</t>
  </si>
  <si>
    <t>Realizar 5 alianzas interinstitucionales para la intervención en el territorio rural.</t>
  </si>
  <si>
    <t>Suma</t>
  </si>
  <si>
    <t>MAGNITUD  FÍSICA</t>
  </si>
  <si>
    <t>PRESUPUESTO VIGENCIA</t>
  </si>
  <si>
    <t>MAGNITUD FÍSICA RESERVAS</t>
  </si>
  <si>
    <t>RESERVA PRESUPUESTAL</t>
  </si>
  <si>
    <t>TOTAL MAGNITUD FÍSICA</t>
  </si>
  <si>
    <t>TOTAL PRESUPUESTO DE LA META</t>
  </si>
  <si>
    <t>Realizar seguimiento al 100% de los compromisos establecidos en las Alianzas Interinstitucionales suscritas para la intervención en el Territorio Rural</t>
  </si>
  <si>
    <t>constante</t>
  </si>
  <si>
    <t>En el mes de mayo de 2023, se realizaron reuniones de seguimiento a las alianzas de Sumapaz, Usme, Ciudad Bolívar, Chapinero y Suba. En cuanto a la alianza Sumapaz se realizaron dos jornadas de siembra de árboles y se realizó trabajo conjunto construcción de las camas en el invernadero de la alcaldía; En Usme en el marco de la alianza se realizó el taller de Agroecología y Agricultura Orgánica, en la vereda Soches, con respecto a la alianza de Chapinero se realizaron dos jornadas de plantación de árboles. En cuanto a la alianza de Suba se realizó un taller sobre disminución o desincentivación de agroquímicos y un recorrido por Predios de 5 productores, con el fin de llevar a cabo jornada de reconocimiento seguimiento de acciones realizadas.</t>
  </si>
  <si>
    <t>Articulación de las intervenciones interinstitucionales en el territorio rural. Fortalecimiento de la confianza por parte de las comunidades a los proyectos institucionales.
Con el proceso de coordinación interinstitucional se fortalece la gestión en los territorios y se optimizan recursos evitando la duplicidad de actividades</t>
  </si>
  <si>
    <t>Drive Subdirección Ecosistemas y Ruralidad Actas Consejo Consultivo Desarrollo Rural y Acta de Seguimiento Alianzas y Alianzas Suscritas.</t>
  </si>
  <si>
    <t>Capacitar 1.207 personas en el fortalecimiento de conocimiento ambiental</t>
  </si>
  <si>
    <t xml:space="preserve">Se capacitaron 19 nuevas personas en Agroecología, Lombricultivo, establecimiento de semilleros biopreparados, preparación de Caldo Súper 4.  Se realizaron 5 capacitaciones para el fortalecimiento del proceso con la comunidad. En total 2023 se han capacitado 26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</si>
  <si>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 xml:space="preserve">Fortalecer los conocimientos de las comunidades a los proyectos institucionales.
Mejoramiento en el  manejo de la finca </t>
  </si>
  <si>
    <t>Formalizar 500 Acuerdos de uso del suelo con buenas prácticas
ambientales con los habitantes del territorio rural</t>
  </si>
  <si>
    <t>Se vincularon 11 nuevos predios al Ordenamiento Ambiental de Fincas mediante formalización de acuerdos de uso del suelo y Buenas Prácticas Ambientales para un total de 27 acuerdos en 2023. Se realizaron 86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</si>
  <si>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 xml:space="preserve">El ordenamiento ambiental predial y el trabajo por microcuencas,  se ha consolidado como un eje central de apropiación territorial y de conservación de los bienes y servicios ambientales, pues involucra a la comunidad y  contribuye a minimizar el impacto de las actividades agropecuarias sobres zonas aledañas a fuentes de agua y áreas de interés ambiental
A través de la implementación de buenas prácticas ambientales se realizan procesos de uso sostenible del suelo bajo esquemas de prevención y corrección de impactos, innovación de los modos y medios de prácticas productivas e identificación de fincas que requieran reconversión. 
</t>
  </si>
  <si>
    <t>Mejoramiento de la calidad ambiental del
territorio rural</t>
  </si>
  <si>
    <t>Diseñar 1 programa de incentivos a la conservación ambiental</t>
  </si>
  <si>
    <t>A partir de las actividades ejecutadas, se   avanza en la gestión que contribuye a la regulación y calidad hídrica en los sistemas de abastecimiento de los acueductos veredales y conservación de la biodiversidad; participación activa de las comunidades rurales en torno a la protección del recurso hídrico y áreas de importancia estratégicas del Sistema de Áreas Protegidas del Distrito.</t>
  </si>
  <si>
    <t>Soporte fotográfico tomado durante las visitas de campo. Formato de estudios previos propuesto para convenio con la Gobernación de Cundinamarca</t>
  </si>
  <si>
    <t>,</t>
  </si>
  <si>
    <t>b</t>
  </si>
  <si>
    <t xml:space="preserve">El 24 de mayo, se realizó la jornada de suscripción de acuerdos durante la cual se vincularon 219,8 ha en 11 acuerdos (8 en la localidad de Sumapaz, 2 en Usme y 1 en Chapinero). Además, en la primera quincena de junio se prevé firmar un acuerdo adicional, que aportará 18,6ha adicionales, para un total de 238,4 ha, queoo pendente por enfermedad de firmante del acuerdo.
También se llevaron a cabo siete visitas de monitoreo y seguimiento a los predios vinculados cuyos propietarios deben recibir su incentivo entre mayo y junio, de acuerdo con la fecha de suscripción del acuerdo de conservación, Predios La Esmeralda La Esperanza Las Vegas; Los Colorados Santa Rosa; Las Sopas 19; La Casacada, Las Auras El Tesoro; Los Laures; EL Taller San Benito. Durante cada visita se realizó la captura de información con AvenzaMaps y con Drone y se diligenciaron los formatos de verificación y seguimiento de actividades. Adicionalmente, se avanzó con la elaboración del correspondiente informe de seguimiento al plan predial ambiental.
Se realizó en los municipios de Guatavita, la Calera, Fomeque, Guasca y Sesquilé con caracterizaciones prediales a beneficiarios interesados en participar en el programa Incentivos a la Conservación PSAH. Y en Guasca, Guatavita y fómeque se realizaron socializaciones con comunidades y asociaciones que se encuentran dentro de las microcuencas.
Adicionalmente en estos municipios se fue realizando visitas a predios potenciales con alto nivel de vegetación y que se encuentran dentro del área de importancia estratégica con la finalidad de presentarles el programa y conocer si se encontraban interesados en participar.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</si>
  <si>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Conservación de la Biodiversidad en las áreas del Sistema de Áreas Protegidas del Distrito.
Captura y reducción de GEI en las ecosistemas y áreas estratégicas del Distrito.
Servicios culturales en las áreas del Sistema de Áreas Protegidas del Distrito.</t>
  </si>
  <si>
    <t>TOTAL PROYECTO</t>
  </si>
  <si>
    <t>TOTAL PRESUPUESTO VIGENCIA  DEL PROYECTO</t>
  </si>
  <si>
    <t>TOTAL RESERVA PRESUPUESTAL DEL PROYECTO</t>
  </si>
  <si>
    <t>TOTAL PROYECTO VIGENCIA + RESERVAS</t>
  </si>
  <si>
    <t>Formato: Programación, Actualización y Seguimiento del Plan de Acción - Componente de Actividades</t>
  </si>
  <si>
    <t>Codigo:PE01-PR02-F2</t>
  </si>
  <si>
    <r>
      <rPr>
        <b/>
        <sz val="12"/>
        <rFont val="Arial"/>
        <family val="2"/>
      </rPr>
      <t>Versión:</t>
    </r>
    <r>
      <rPr>
        <b/>
        <sz val="12"/>
        <color rgb="FFFF0000"/>
        <rFont val="Arial"/>
        <family val="2"/>
      </rPr>
      <t xml:space="preserve"> </t>
    </r>
    <r>
      <rPr>
        <b/>
        <sz val="12"/>
        <rFont val="Arial"/>
        <family val="2"/>
      </rPr>
      <t>14</t>
    </r>
  </si>
  <si>
    <t>1, LÍNEA DE ACCIÓN</t>
  </si>
  <si>
    <t>2, META DE PROYECTO</t>
  </si>
  <si>
    <t>3, CÓDIGO Y NOMBRE DE LA ACTIVIDAD</t>
  </si>
  <si>
    <t>4, SE EJECUTA CON RECURSOS DE:</t>
  </si>
  <si>
    <t>5, PONDERACIÓN HORIZONTAL AÑO: 2023</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</si>
  <si>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</si>
  <si>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</si>
  <si>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</si>
  <si>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</si>
  <si>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</si>
  <si>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</si>
  <si>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</si>
  <si>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</si>
  <si>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</si>
  <si>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</si>
  <si>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</si>
  <si>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</si>
  <si>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</si>
  <si>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</si>
  <si>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</si>
  <si>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</si>
  <si>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</si>
  <si>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</si>
  <si>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</si>
  <si>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Gestión ambiental en el buen uso de los bienes servicios ambientales de la ruralidad capitalina</t>
  </si>
  <si>
    <t>1. Adelantar actividades de seguimiento a los compromisos vigentes en las Alianzas interinstitucionales suscritas para la intervención en el territorio rural Distrital.</t>
  </si>
  <si>
    <t>X</t>
  </si>
  <si>
    <t>Programado</t>
  </si>
  <si>
    <t>Ejecutado</t>
  </si>
  <si>
    <t>Capacitar 1,207 personas en el fortalecimiento de conocimiento ambiental</t>
  </si>
  <si>
    <t>2. Realizar capacitaciones en fortalecimiento ambiental a la comunidad Rural</t>
  </si>
  <si>
    <t>3. Incorporar nuevos predios mediante Ordenamiento Ambiental de Fincas (OAF) para formalizar Acuerdos de uso del suelo con buenas prácticas ambientales</t>
  </si>
  <si>
    <t>4 Realizar seguimiento al cumplimiento de los acuerdos de uso del suelo con buenas prácticas ambientales (OAF) suscritos previamente en predios rurales</t>
  </si>
  <si>
    <t>Mejoramiento De La Calidad Ambiental Del Territorio Rural</t>
  </si>
  <si>
    <t>Aplicar en 1000 Hectáreas los acuerdos y registros del pago por servicios ambientales.</t>
  </si>
  <si>
    <t>5  Realizar seguimiento al cumplimiento de las actividades de conservación incluidas en los acuerdos voluntarios suscritos para el pago por servicios ambientales</t>
  </si>
  <si>
    <t>6 Formalizar los acuerdos del pago por servicios ambientales</t>
  </si>
  <si>
    <t>7  Implementar las estrategias de conservación ambiental acordes con las características de cada predio vinculado al programa psa y localizado en áreas de importancia estratégica hídrica</t>
  </si>
  <si>
    <t>TOTAL</t>
  </si>
  <si>
    <t>Formato: Programación, Actualización y Seguimiento del Plan de Acción - Componente de  Territorialización</t>
  </si>
  <si>
    <t>Versión: 14</t>
  </si>
  <si>
    <t>PERIODO:</t>
  </si>
  <si>
    <t>1 INFORMACIÓN META DE PROYECTO</t>
  </si>
  <si>
    <t xml:space="preserve">2, ACTUALIZACIÓN  </t>
  </si>
  <si>
    <t>3,EJECUTADO</t>
  </si>
  <si>
    <t>4, LOCALIZACIÓN GEOGRÁFICA</t>
  </si>
  <si>
    <t>5, ORIENTACIÓN</t>
  </si>
  <si>
    <t>10. POBLACIÓN</t>
  </si>
  <si>
    <t>7, LECCIONES APRENDIDAS - OBSERVACIONES</t>
  </si>
  <si>
    <t>1,1 COD. META</t>
  </si>
  <si>
    <t>1,2, Meta Proyecto</t>
  </si>
  <si>
    <t>1,3. Identificación del punto de invesión</t>
  </si>
  <si>
    <t>1,4, Variable</t>
  </si>
  <si>
    <t>1, 5. PROGRAMACIÓN INICIAL AÑO 2023</t>
  </si>
  <si>
    <t>1.6.REPROGRAMACIÓN VIGENCIA</t>
  </si>
  <si>
    <t>Sept</t>
  </si>
  <si>
    <t>Observaciones</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</si>
  <si>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</si>
  <si>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</si>
  <si>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</si>
  <si>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</si>
  <si>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</si>
  <si>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</si>
  <si>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</si>
  <si>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</si>
  <si>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</si>
  <si>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</si>
  <si>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</si>
  <si>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</si>
  <si>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</si>
  <si>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</si>
  <si>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</si>
  <si>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</si>
  <si>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</si>
  <si>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</si>
  <si>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</si>
  <si>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Realizar 5 alianzas interinstitucionales para la intervención en el territorio
rural.</t>
  </si>
  <si>
    <r>
      <rPr>
        <b/>
        <sz val="9"/>
        <rFont val="Arial"/>
        <family val="2"/>
      </rPr>
      <t>Punto de inversión</t>
    </r>
    <r>
      <rPr>
        <sz val="9"/>
        <rFont val="Arial"/>
        <family val="2"/>
      </rPr>
      <t>:  Localidades rurales con actividades productivas:
Suba, Chapinero, Santafé, Usme, Ciudad Bolívar y Sumapaz.</t>
    </r>
  </si>
  <si>
    <t>Suba, Chapinero, Santafé, Usme, Ciudad Bolívar y Sumapaz.</t>
  </si>
  <si>
    <t xml:space="preserve">UPR oficales registradas en SDP para las zonas rurales de las localidades de influencia. </t>
  </si>
  <si>
    <t>Barrios de las UPZ de influencia</t>
  </si>
  <si>
    <t>sin datos</t>
  </si>
  <si>
    <t>UPR: Río Blanco; Río Sumapaz; Río Tunjuelo; Cerros Orientales; Pieza Norte (Suba).</t>
  </si>
  <si>
    <t>Política Pública Distrital de Ruralidad</t>
  </si>
  <si>
    <t>Capacitar 1207 personas en el fotalecimiento de conocimiento ambiental</t>
  </si>
  <si>
    <t>SHAPES Personas capacitadas 
Archivos en carpeta Meta 2, que corresponde a las personas capacitadas por mes y localidad</t>
  </si>
  <si>
    <t>SHAPES Vinculaciones
Archivos en carpeta Meta 3, que corresponde a los predios vinculados al Ordenamiento Ambiental de Fincas por mes
Proyecto 7780 - meta 3</t>
  </si>
  <si>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</si>
  <si>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01. Localidad Usaquén
02. Localidad de Chapinero
03. Localidad de Santa Fe
04. Localidad de San Cristóbal
19. Localidad Ciudad Bolívar
05. Localidad de Usme
20. Sumapaz</t>
  </si>
  <si>
    <t>UPR Cerros Orientales
UPR Rio Tunjuelo 
UPR Rio Blanco / Rio Sumapaz 
20. Sumapaz</t>
  </si>
  <si>
    <t>Aplicar en 1000 Hectáreas los acuerdos y registros del pago por servicios
ambientales..</t>
  </si>
  <si>
    <r>
      <rPr>
        <b/>
        <sz val="9"/>
        <rFont val="Arial"/>
        <family val="2"/>
      </rPr>
      <t xml:space="preserve">Punto de inversión </t>
    </r>
    <r>
      <rPr>
        <sz val="9"/>
        <rFont val="Arial"/>
        <family val="2"/>
      </rPr>
      <t xml:space="preserve">
UPR Cerros Orientales
01. Localidad Usaquén
02. Localidad de Chapinero
03. Localidad de Santa Fe
04. Localidad de San Cristóbal
UPR Rio Tunjuelo 
19. Localidad Ciudad Bolívar
05. Localidad de Usme
UPR Rio Blanco / Rio Sumapaz 
20. Sumapaz</t>
    </r>
  </si>
  <si>
    <t>TOTALES - PROYECTO</t>
  </si>
  <si>
    <t>TOTALES Rec. Vigencia</t>
  </si>
  <si>
    <t>TOTALES Rec. Reservas</t>
  </si>
  <si>
    <t>TOTAL PRESUPUESTO</t>
  </si>
  <si>
    <t>Formato: Programación, Atualización y Seguimiento  al Sistema de Información de Seguimiento a los Proyectos de Inversión Pública -SPI</t>
  </si>
  <si>
    <t>Subdirección de ecosistemas y Ruralidad</t>
  </si>
  <si>
    <t>I PRESUPUESTAL VIGENCIA 2020</t>
  </si>
  <si>
    <t>FUENTE</t>
  </si>
  <si>
    <t>APROPIACION INICIAL</t>
  </si>
  <si>
    <t>APROPIACION VIGENTE</t>
  </si>
  <si>
    <t>COMPROMISOS</t>
  </si>
  <si>
    <t xml:space="preserve">OBLIGACIÓN </t>
  </si>
  <si>
    <t>PAGO</t>
  </si>
  <si>
    <t>%PAGO</t>
  </si>
  <si>
    <t>JULIO</t>
  </si>
  <si>
    <t>AGOSTO</t>
  </si>
  <si>
    <t>SEPTIEMBRE</t>
  </si>
  <si>
    <t>OCTUBRE</t>
  </si>
  <si>
    <t>Municipios - 11001 - BOGOTA D.C. [BOGOTA] - Propios</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</si>
  <si>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</si>
  <si>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</si>
  <si>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</si>
  <si>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</si>
  <si>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</si>
  <si>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</si>
  <si>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</si>
  <si>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</si>
  <si>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</si>
  <si>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</si>
  <si>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</si>
  <si>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</si>
  <si>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</si>
  <si>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</si>
  <si>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</si>
  <si>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</si>
  <si>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</si>
  <si>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</si>
  <si>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</si>
  <si>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</si>
  <si>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</si>
  <si>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</si>
  <si>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</si>
  <si>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</si>
  <si>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</si>
  <si>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</si>
  <si>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Lograr en las localidades del Distrito Capital acciones con enfoque ambiental en las localidades rurales de Bogotá.</t>
  </si>
  <si>
    <t xml:space="preserve">
PRODUCTO: Documentos de lineamientos técnicos para la conservación de la biodiversidad y sus servicios eco sistémicos ..</t>
  </si>
  <si>
    <t>Documentos de lineamientos técnicos realizados</t>
  </si>
  <si>
    <r>
      <rPr>
        <sz val="11"/>
        <rFont val="Arial"/>
        <family val="2"/>
      </rPr>
      <t>Número - </t>
    </r>
    <r>
      <rPr>
        <b/>
        <sz val="11"/>
        <rFont val="Arial"/>
        <family val="2"/>
      </rPr>
      <t>Número: Cantidad</t>
    </r>
  </si>
  <si>
    <t>se realizaron mesas técnicas de trabajo en torno a ordenamiento ambiental de fincas. Se elaboró la agenda y la propuesta de acuerdo para la coordinación institucional en el marco del Consejo Consultivo de Desarrollo Rural CCDR, liderado por la Secretaría Distrital de Planeación Se asistió a la reunión mensual de la ULDER de Usme.</t>
  </si>
  <si>
    <t xml:space="preserve">
PRODUCTO: Servicio de educación informal en el marco de la conservación de la biodiversidad y los Servicio ecostémicos</t>
  </si>
  <si>
    <t>Personas capacitadas</t>
  </si>
  <si>
    <r>
      <rPr>
        <sz val="11"/>
        <rFont val="Arial"/>
        <family val="2"/>
      </rPr>
      <t>Número - </t>
    </r>
    <r>
      <rPr>
        <b/>
        <sz val="11"/>
        <rFont val="Arial"/>
        <family val="2"/>
      </rPr>
      <t>Número: Cantidad</t>
    </r>
  </si>
  <si>
    <t>Se ejecutaron capacitaciones en temas de ordenamiento ambiental de fincas y buenas prácticas ambientales en total diecisiete (17) capacitaciones</t>
  </si>
  <si>
    <t xml:space="preserve">
PRODUCTO: Documentos de lineamientos técnicos con acuerdos de uso, ocupación y tenencia en las áreas protegidas</t>
  </si>
  <si>
    <t>Documentos de acuerdos de uso suscritos con campesinos que ocupan las áreas protegidas</t>
  </si>
  <si>
    <r>
      <rPr>
        <sz val="11"/>
        <rFont val="Arial"/>
        <family val="2"/>
      </rPr>
      <t>Número - </t>
    </r>
    <r>
      <rPr>
        <b/>
        <sz val="11"/>
        <rFont val="Arial"/>
        <family val="2"/>
      </rPr>
      <t>Número: Cantidad</t>
    </r>
  </si>
  <si>
    <t>Diseñar e implementar un programa de incentivos a la conservación ambiental rural</t>
  </si>
  <si>
    <t xml:space="preserve">
PRODUCTO: Documentos de planeación para la conservación de la biodiversidad y sus servicios eco sistémicos</t>
  </si>
  <si>
    <r>
      <rPr>
        <sz val="11"/>
        <rFont val="Arial"/>
        <family val="2"/>
      </rPr>
      <t>Número - </t>
    </r>
    <r>
      <rPr>
        <b/>
        <sz val="11"/>
        <rFont val="Arial"/>
        <family val="2"/>
      </rPr>
      <t>Número: Cantidad</t>
    </r>
  </si>
  <si>
    <t>Se elaboró la primera versión del documento de Pago por Servicios Ambientales del Distrito Capital</t>
  </si>
  <si>
    <t>II PRODUCTO (FÍSICO) VIGENCIA 2021</t>
  </si>
  <si>
    <t>% PESO 2021</t>
  </si>
  <si>
    <t>META VIGENCIA  2021</t>
  </si>
  <si>
    <t>AVANCE VIGENCIA 2021</t>
  </si>
  <si>
    <t>% AVANCE VIGENCIA 2021</t>
  </si>
  <si>
    <r>
      <rPr>
        <sz val="11"/>
        <rFont val="Arial"/>
        <family val="2"/>
      </rPr>
      <t>Número - </t>
    </r>
    <r>
      <rPr>
        <b/>
        <sz val="11"/>
        <rFont val="Arial"/>
        <family val="2"/>
      </rPr>
      <t>Número: Cantidad</t>
    </r>
  </si>
  <si>
    <t>Para el mes de enero de 2021 no se tenía programado un avance físico y presupuestal porque se encontraba en marcha las adiciones a las prestaciones de servicio. debido a ello, se realizaron dos mesas de trabajo el 20 y 27 de enero para coordinar acciones y acuerdos de intervención con entidades que tienen presencia en la Ruralidad, actividades necesarias para el cumplimiento de la meta, pero que no inciden en su avance físico.</t>
  </si>
  <si>
    <t xml:space="preserve"> </t>
  </si>
  <si>
    <t xml:space="preserve">En febrero la SDA, participó en una reunión con el enlace ambiental de USME, con el objeto de continuar con la definición de los temas técnicos que van a hacer parte de la alianza interinstitucional a firmar.
</t>
  </si>
  <si>
    <t xml:space="preserve">  </t>
  </si>
  <si>
    <t>marzo La asistencia y participación de funcionarios y la Subdirectora,  como gestores con JJB, permitió la proyección del protocolo y lineamentos técnicos, sociales y ambientales, para la reglamentación de agricultura urbana y periurbana agroecológica en el Espacio Público. Para el fortalecimiento de las huertas rurales.
Se realizó prueba en campo, visita técnica de las dos entidades responsables de la actividad, a la huerta LA RESILIENCIA, en la Localidad de Engativá, para evaluar el formato de los conceptos proyectados por  Jardín Botánico de Bogotá José Celestino Mutis, para aprobación del establecimiento o mantenimiento.
Acompañamiento y participación de la mesa de ruralidad, para proyectar y articular las actividades en el marco y metas a cumplir.</t>
  </si>
  <si>
    <t xml:space="preserve">En abril, se realizaron  cuatro  mesas de trabajo  el 7, 14, 21  y 28  de abril para coordinación acciones y acuerdos de intervención con entidades que tienen presencia en la Ruralidad  </t>
  </si>
  <si>
    <t xml:space="preserve">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
</t>
  </si>
  <si>
    <t>Para lograr avanzar en las alianzas, se participó en reuniones semanales de Coordinación interinstitucional proyectar y articular las actividades en el marco y metas a cumplir en el marco de la Política Pública Distrital de Ruralidad.
Se realizó reunión con la Unidad Local de Desarrollo Rural (ULDER) de Usme y se asistió a la Audiencia Pública de Chapinero para la conformación de la ULDER. 
Se participó en reuniones para el Seguimiento y presentación de logros de  la  Política Pública Distrital de Ruralidad.
El avance corresponde al acercamiento con alcaldías locales, entidades con las que se celebrarían los acuerdos, lo que corresponde a un avance del 0,33 en la celebración de cada acuerdo, por lo que su suma nos da el avance de la meta.
Se precisa que el avance alcanzado mediante las actividades desarrolladas hasta el momento se encuentran a cargo de funcionarios y se esta a la espera de la contratación de profesionales que apoyen el proceso.</t>
  </si>
  <si>
    <t>Para lograr avanzar en las alianzas, se participó en reuniones semanales de Coordinación interinstitucional proyectar y articular las actividades en el marco y metas a cumplir en el marco de la Política Pública Distrital de Ruralidad</t>
  </si>
  <si>
    <t>Para lograr avanzar en las alianzas, se participó en reuniones semanales de coordinación interinstitucional para proyectar y articular las actividades a desarrollar en el marco de la Política Pública Distrital de Ruralidad y para la suscripcion de alianzas.</t>
  </si>
  <si>
    <t>Se proyectaron las propuestas de alianza para la intervención en el territorio rural con las localidades de Usme, Sumapaz y Suba, se avanza en la retroalimentación de la propuesta con la localidad de Usme.
Se participó en reuniones con la comunidad rural para el seguimiento y presentación de logros de  la política pública distrital de ruralidad
Se está suscribiendo un contrato de prestación de servicios profesionales para apoyar los procesos requeridos y consolidar las alianzas.</t>
  </si>
  <si>
    <t>Se realizó la gestión administrativa con las  localidades de Sumapaz y Suba para obtener el documento final y se avanza en la retroalimentación de la propuesta con la localidad de Usme</t>
  </si>
  <si>
    <t>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avanza en la formulación del proyecto de Cazadores de Semilla; se apoyó la celebración del día del campesino y se apoyó la propagación de cedro y aliso en el invernadero de la Alcaldía de Sumapaz.
En 2021 se celebraron alianzas con las localidades de Suba y Sumapaz.</t>
  </si>
  <si>
    <r>
      <rPr>
        <sz val="11"/>
        <rFont val="Arial"/>
        <family val="2"/>
      </rPr>
      <t>Número - </t>
    </r>
    <r>
      <rPr>
        <b/>
        <sz val="11"/>
        <rFont val="Arial"/>
        <family val="2"/>
      </rPr>
      <t>Número: Cantidad</t>
    </r>
  </si>
  <si>
    <t>En enero, y por medio de  las adiciones de las prestaciones de servicio, se capacitó a tres (3) personas, vinculadas también al Ordenamiento Ambiental de Finca OAF</t>
  </si>
  <si>
    <t>Para los meses de febrero  y marzo de 2021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</si>
  <si>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Para el mes de abril no se tenía programado avanzar en el cumplimiento de la meta. Por lo anterior, no se  realizaron capacitaciones asociadas al Ordenamiento  Ambiental de Finca – OAF</t>
  </si>
  <si>
    <t>En el mes de mayo se realizaron ocho (8) capacitaciones en Mejoramiento de Praderas,  Biodigestores, Preparación de Abonos Verdes Biol, a un total de once (11) personas en 2021
Se elaboró la estrategia de capacitación en el marco del Ordenamiento Ambiental de Finca OAF</t>
  </si>
  <si>
    <t>En el mes de junio se capacitaron (23) personas en Mejoramiento de Praderas,  Biodigestores, Preparación de Abonos Verdes Biol, a un total de (34) personas.
Se elaboró la estrategia de capacitación en el marco del Ordenamiento Ambiental de Finca OAF.</t>
  </si>
  <si>
    <t>En el mes de julio se capacitaron cincuenta y un (51) personas  en Mejoramiento de Praderas,  Biodigestores, Preparación de Abonos Verdes Biol, en total se cuenta con ochenta y cinco (85) personas capacitadas.</t>
  </si>
  <si>
    <t xml:space="preserve">En el mes de agosto, se capacitaron (82) personas en mejoramiento de praderas, biodigestores, preparación de abonos verdes Biol, para un total de (167) personas durante la vigencia.
Se continúa con la estrategia de capacitación en el marco del Ordenamiento Ambiental de Finca OAF.
</t>
  </si>
  <si>
    <t xml:space="preserve">Se han capacitado 391 personas en mejoramiento de praderas, biodigestores, preparación de abonos verdes Biol. 
Se continúa con la estrategia de capacitación en el marco del Ordenamiento Ambiental de Finca OAF.
</t>
  </si>
  <si>
    <t>Se ha capacitado a 481 personas en mejoramiento de praderas, biodigestores, preparación de abonos verdes Biol, entre otros temas.</t>
  </si>
  <si>
    <t>En abril de 2023 se capacitaron 7 personas sobre los beneficios e importancia de los microorganismos eficientes aplicados en procesos de huerta casera, biopreparados con el fin de desincentivar o reducir el uso de agroquímicos. 
En 2022 se capacitaron 550 personas en elaboración de biopreparados, montaje e instalación de invernadero escolar, disposición adecuada de residuos sólidos, buenas practicas agroambientales y fortalecimiento organizativo y en 2020 y 2021, se capacitaron 547 personas en mejoramiento de praderas, biodigestores, preparación de abonos verdes Biol, entre otros temas.</t>
  </si>
  <si>
    <r>
      <rPr>
        <sz val="11"/>
        <rFont val="Arial"/>
        <family val="2"/>
      </rPr>
      <t>Número - </t>
    </r>
    <r>
      <rPr>
        <b/>
        <sz val="11"/>
        <rFont val="Arial"/>
        <family val="2"/>
      </rPr>
      <t>Número: Cantidad</t>
    </r>
  </si>
  <si>
    <t xml:space="preserve">Por medio de las adiciones de las prestaciones de servicio, se incorporaron 5 nuevos predios rurales mediante acta de visita con Plan Finca, para Ordenamiento Ambiental Predial y se realizaron visitas de seguimiento a predios vinculados previamente.
</t>
  </si>
  <si>
    <t>En febrero no se tenía programado un avance físico y presupuestal porque se encuentran en marcha algunas actividades administrativas que permiten la vinculación de los profesionales requeridos y la estructuración de los correspondientes planes de trabajo. Teniendo en cuenta las directrices del Ministerio de Ambiente y Desarrollo Sostenible, respecto de los recursos de 1%, las mencionadas actividades de contratación se extendieron hacia finales de febrero.</t>
  </si>
  <si>
    <t xml:space="preserve">En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
</t>
  </si>
  <si>
    <t>En abril de 2021 se incorporó un (1) nuevo predio rural mediante acta de visita con Plan Finca,   predios rurales con Ordenamiento  Ambiental de Finca.Se realizaron 17 visitas de seguimiento plan finca de reconversión productiva que contribuyen al uso de buenas prácticas ambientales, de las cuales se firmó acta.</t>
  </si>
  <si>
    <t xml:space="preserve">En mes de mayo se incorporaron catorce (14) nuevos predios rurales en formalización de acuerdos  para el Ordenamiento  Ambiental de Finca (OAF), mediante firma de acta. 
Se realizaron trenta y seis (36) visitas de seguimiento a predios vinculados previamente Ordenamiento  Ambiental de Finca (OAF). En total a la fecha se han realizado ciento doce (112) visitas de seguimiento.
</t>
  </si>
  <si>
    <t xml:space="preserve">En el mes de junio se incorporaron veintisiete (27) nuevos predios rurales en formalización de acuerdos  para el Ordenamiento  Ambiental de Finca (OAF), mediante firma de Acta.  En total a la fecha se han vinculado  cuarenta y siete (47) nuevas fincas.
Se realizaron cincuenta y cuatro (54) visitas de seguimiento a predios vinculados previamente Ordenamiento  Ambiental de Finca (OAF). En total a la fecha se han realizado (166) visitas de seguimiento.
</t>
  </si>
  <si>
    <t>En el mes de julio se incorporaron veintiocho (28) nuevos predios rurales en formalización de acuerdos  para el Ordenamiento  Ambiental de Finca (OAF), mediante firma de Acta.  En total a la fecha se han vinculado  setenta y cinco (75) nuevas fincas.</t>
  </si>
  <si>
    <t>En el mes de agosto, se incorporaron 33 nuevos predios rurales en formalización de acuerdos para el Ordenamiento Ambiental de Finca (OAF), mediante firma de acta.  En total a la fecha se han vinculado 108 nuevas fincas.
Se realizaron (99) visitas de seguimiento a predios vinculados previamente Ordenamiento Ambiental de Finca (OAF). En total a la fecha se han realizado (319) visitas de seguimiento.</t>
  </si>
  <si>
    <t>En el mes de octubre, 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</si>
  <si>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Se incorporaron 27 nuevos predios rurales en formalización de acuerdos  para el Ordenamiento  Ambiental de Finca (OAF), mediante firma de acta.  En total a la fecha se han vinculado 159 nuevas fincas.
Durante el mes de octubre se realizaron 147 visitas de seguimiento a predios vinculados, constatando que continúen aplicando las acciones e identificando problematicas que se han venido presentado respecto de las acciones implementadas. En total a la fecha se han realizado 590 visitas de seguimiento.</t>
  </si>
  <si>
    <t>Se incorporaron 33 nuevos predios rurales en la formalización de acuerdos  para el Ordenamiento  Ambiental de Finca (OAF), mediante firma de acta.  En total, a la fecha, se han vinculado 192 nuevas fincas.</t>
  </si>
  <si>
    <t>en 2021 , Se realizaron 102 visitas de seguimiento a predios vinculados, constatando que continúen aplicando las acciones e identificando problemáticas que se han venido presentado respecto a las acciones implementadas. En total a la fecha se han realizado 692 visitas de seguimiento.</t>
  </si>
  <si>
    <t>Documentos de planeación realizados</t>
  </si>
  <si>
    <t xml:space="preserve"> Número - Número: Cantidad</t>
  </si>
  <si>
    <t xml:space="preserve">Enero, revisión y retroalimentacíón los documentos entregados por el PNUD (producto 1 ); se realizan mesas técnicas (3) para el desarrollo del marco lógico del programa PSA y la metodología de zonificación ambiental de las áreas rurales priorizadas, con lo que se obtuvo un avance del 0,10
</t>
  </si>
  <si>
    <t xml:space="preserve">En febrero, se elaboró el árbol de problemas general para el Programa de PSA, así como los árboles de problemas para las áreas priorizadas correspondientes a Sumapaz, Cerros Orientales y Reserva Forestal productora Thomas van der Hammen. Además, se definió propuesta de maco lógico del programa de incentivos a la conservación ambiental.
Por otro lado, se adelantó el cruce cartográfico entre la información generada por el IGAC, Planeación Distrital y con las bases de datos de la Subdirección de Ecosistemas y Ruralidad, con el fin de conocer la oferta de las funciones ecosistémicas de las áreas rurales de Bogotá a escala más detallada.  </t>
  </si>
  <si>
    <t>En marzo se elaboró revisó y ajustó la matriz de integración de servicios ecosistémicos priorizados y los pesos sugeridos respecto a s--u relevancia para el bienestar humano local. De igual forma, con la matriz de las funciones ecosistémicas obtenidas en el área rural de Bogotá; como soporte para la elaboración de los mapas de servicios ecosistémicos a escala 1:25.000, además, se inició caracterización socio económica de los habitantes rurales de Bogotá 
Se participó del taller dictado por el Ministerio de Ambiente y Desarrollo Sostenible, relacionado con el reporte que debe hacer el Distrito del proyecto de Pago por Servicios Ambientales (PSA).
Se revisó y adapto el esquema de preinversión de PSA definido por el Ministerio de Ambiente.
Se firmó prórroga del Convenio 20202426 con el que se obtendrá el diseño del programa.</t>
  </si>
  <si>
    <t>Se Cuenta con versión final del árbol de problemas de PSA para el área de influencia del proyecto en zona rural de Bogotá
Se realizó reunión con Conservación Internacional y la USAID; con el fin de conocer las actividades que estas entidades realizan en el perímetro de Sumapaz con PSA.
Se incluyeron los aportes de a SER  y se hicieron recomendaciones al PNUD sobre el contenido el producto 1.2. Bases Técnicas de la Zonificación Ambiental para las Áreas Rurales de Bogotá, Distrito Capital, a partir de la Identificación de Áreas de Especial Interés Ambiental 1:25.000.
Se realizó reunión con la CAR; como autoridad ambiental de algunas áreas de importancia ambiental a ser tenidas en cuenta dentro del esquema de PSA distrital
Se realizó reunión con Alcaldía de Soacha, con el objeto de conocer las áreas a intervenir y el valor del incentivo que paga esta Entidad en el programa de PSA, en áreas colindantes con el área rural de Bogotá</t>
  </si>
  <si>
    <t xml:space="preserve">Se cuenta con los siguientes avances
Marco Lógico del proyecto - versión final del árbol de problemas el proyecto Pago por Servicios Ambientales (PSA).
Bases técnicas de la zonificación ambiental para las áreas rurales de Bogotá, Distrito Capital, a partir de la Identificación de áreas de especial interés ambiental 1:25.000 - producto 1
Caracterización socio económica de la zona rural de Bogotá D.C. - producto 2  
Propuesta del valor del incentivo económico – para revisión por parte del equipo PSA de la SDA
3 reuniones para el intercambio de experiencias y fortalecimiento técnico del grupo PSA; con Conservación Internacional, la USAID y la Alcaldía de Soacha; con el fin de conocer las actividades que estas entidades realizan en el perímetro de Sumapaz con PSA.
</t>
  </si>
  <si>
    <t>Se cuenta con: 1) Metodología para el cálculo del incentivo, 2) Análisis de seguridad jurídica para la implementación del programa; 3) Sistema de monitoreo con indicadores de seguimiento; 4) Propuesta preliminar de ECC que incorpore tipologías.</t>
  </si>
  <si>
    <t>Se cuenta con la versión final de los productos del convenio 202202426 firmado entre PNUD y la SDA</t>
  </si>
  <si>
    <t>Se cuenta con los productos del Convenio 20202436 (fase de prefactibilidad) que son insumos para ejecutar la fase de implementación factibilidad:
1) Metodología para el cálculo del incentivo, 2) Análisis de seguridad jurídica para la implementación del programa; 3) Sistema de monitoreo con indicadores de seguimiento; 4) Propuesta preliminar de Estrategias Complementarias de Conservación que incorpore tipologías.</t>
  </si>
  <si>
    <t>El programa de incentivos a la conservación se socializó con la Alcaldía Local de Usme el 4 de octubre y en la mesa de seguimiento a los acueductos veredales de Usme.
Se socializó y capacitó en temas relacionados con el programa de incentivos a la conservación a cinco propietarios de predios focalizados para ser intervenidos en el proyecto piloto a ejecutarse en le cuenca Curubital Localidad de Usme.</t>
  </si>
  <si>
    <t>Se realizó visita a la Alcaldía Local de Usme y la Unidad Local de Atención Técnica y Agropecuaria (ULATA); para socializar los avances del programa de pago por servicios ambientales y presentar la alianza SDA-PNUD</t>
  </si>
  <si>
    <t xml:space="preserve">
PRODUCTO: Servicio apoyo financiero para la implementación de esquemas de pago por Servicio ambientales </t>
  </si>
  <si>
    <t>Áreas con esquemas de Pago por Servicios Ambientales implementados</t>
  </si>
  <si>
    <t>Hectáreas - Hectarea: Superficie</t>
  </si>
  <si>
    <t xml:space="preserve">Para el mes de enero de 2021 no se tenía programado un avance físico y presupuestal porque se encuentran en marcha la contratación de las prestaciones de servicio.
</t>
  </si>
  <si>
    <t xml:space="preserve">Para el mes de  febrero, no se tiene programado avanzar en magnitud de la presente meta.
</t>
  </si>
  <si>
    <t>Abril y marzo no se presentó avance, las actividades estuvieron concentradas en el proceso de contratación de las prestaciones de servicio del personal que ejecuta estas actividades. se suscribieron algunos contratos de prestación de servicios al finalizar el mes, con lo que se comprometieron recursos. No obstante lo anterior, los contratos se perfeccionaron a finales de mes por lo cual no hubo avance en la meta.</t>
  </si>
  <si>
    <t>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</si>
  <si>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Se cuenta con versión del “Análisis socioeconómico de la población rural de Bogotá, como aporte al diseño del Programa de Pago por Servicios Ambientales” y sus componentes.
Se inició alianza regional  con el objeto de "Aunar esfuerzo entre el Ministerio de Medio Ambiente y Desarrollo Sostenible, El Departamento de Cundinamarca, La Corporación Autónoma Regional CAR y los Municipios de Bogota, Soacha, Sibaté, Pasca y Granada para la implementación de esquemas de Pago por Servicios Ambientales – PSA", con el fin de conservar las áreas de importancia estratégica presentes en el Páramo Cruz Verde – Sumapaz y que se denominara la alianza regional: Salvemos el Páramo Cruz Verde – Sumapaz.
Se ha contratado personal que se encuentra adelantando actividades que conlleven al avance en la meta, sin embargo aunque se presente ejecución presupuestal,  es necesario continuar ejecutando las acciones programadas que permitan completar avance físico para registrar el cumplimiento respectivo</t>
  </si>
  <si>
    <t>No ha habido avance</t>
  </si>
  <si>
    <t xml:space="preserve">En la implementación, se cuenta con plan de intervención en la cuenca Curubital de la localidad de Usme, donde se va a iniciar el proceso de implementación, por medio de visitas de campo desde el 8 de septiembre de 2021.
Se cuenta con versión final de del “Análisis socioeconómico de la población rural de Bogotá".
Se propuso borrador de convenio y estudios previos para la alianza regional para la implementación de esquemas de Pago por Servicios Ambientales – PSA".
</t>
  </si>
  <si>
    <t>El 15 de octubre se firmó el Convenio de Cooperación No. 1583 de 2021 con PNUD.
Se realizó la primera mesa técnica y se inició empalme de las actividades avanzadas en la Cuenca Curubital para implementación del proyecto piloto
Se elaboraron los estudios previos para firma de Convenio de Cooperación con la Gobernación de Cundinamarca, con el objeto de formalizar un programa de incentivos a la conservación regional.
Actualmente no se presente ejecución física, debido a que ésta depende de la ejecución del Convenio firmado a finales de octubre</t>
  </si>
  <si>
    <t xml:space="preserve">Se cuenta con 7 actas de intención de firma del acuerdo de conservación del programa de pago por servicios ambientales, </t>
  </si>
  <si>
    <t>Se suscribieron acuerdos con propietarios de los predios Montebello, Micania II, Vereda Piedra Grande Arrayan, El Taller San Benito y Candado Los Arrayanes, que corresponden a un total de 200 hectáreas con PSA de regulación y calidad hídrica para la preservación y restauración de áreas y ecosistemas estratégicos en la zona rural de Bogotá.</t>
  </si>
  <si>
    <t>II PRODUCTO (FÍSICO) VIGENCIA 2022</t>
  </si>
  <si>
    <t>% PESO 2022</t>
  </si>
  <si>
    <t>META VIGENCIA  2022</t>
  </si>
  <si>
    <t>AVANCE VIGENCIA 2022</t>
  </si>
  <si>
    <t>% AVANCE VIGENCIA 2022</t>
  </si>
  <si>
    <r>
      <rPr>
        <sz val="11"/>
        <rFont val="Arial"/>
        <family val="2"/>
      </rPr>
      <t>Número - </t>
    </r>
    <r>
      <rPr>
        <b/>
        <sz val="11"/>
        <rFont val="Arial"/>
        <family val="2"/>
      </rPr>
      <t>Número: Cantidad</t>
    </r>
  </si>
  <si>
    <t xml:space="preserve">Se realizó contacto con el funcionario de la Unidad Local de Asistencia Técnica Agropecuaria (ULATA) de Chapinero con el propósito de suscribir una alianza y se acordó realizar reunión en la segunda semana de marzo con el fin de definir temas a incluir en la alianza con la Alcaldía de Chapinero.
El 28 de febrero se realizó reunión del Consejo Consultivo de Desarrollo Rural con el propósito de coordinar acciones interinstitucionales
Se realizó reunión con la Alcaldía de Suba con el fin de realizar seguimiento a los compromisos de la alianza y coordinar acciones articuladas para capacitar y fortalecer los procesos con los campesinos y realizar reuniones mensuales con el referente de ruralidad para avanzar en cada una de las actividades que tienen que ver con el tema de conformación de la Unidades Locales de Desarrollo Rural - ULDER y la ULATA.
</t>
  </si>
  <si>
    <t>En marzo 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Se realizaron tres reuniones de seguimiento a la Alianza firmada con la Alcaldía de Suba se elaboró el gronograma y plan de acción y se realizó reunión con el equipo de la Alcaldía de Suba, con el propósito de indicar el procedimiento para la conformación de la Unidad Local de Desarrollo Rural ULDER.
Se realizó reunión de Seguimiento a la Alianza de Sumapaz</t>
  </si>
  <si>
    <t>Se realizó la mesa de trabajo intersectorial para retroalimentar la propuesta presentada por la Secretaría Distrital de Ambiente, relativa a la reglamentación de funciones de las entidades que tienen incidencia en la prestación del servicio público de extensión agropecuaria.
Durante el primer trimestre se contactó a la Unidad Local de Asistencia Técnica Agrícola (ULATA) de Chapinero y se acordó realizar posteriormente una reunión con el fin de definir temas a incluir en la alianza.
Se realizaron tres reuniones de seguimiento a la alianza firmada con la Alcaldía de Suba se elaboró el cronograma y plan de acción y se realizó reunión con el equipo de la Alcaldía de Suba, con el propósito de indicar el procedimiento para la conformación de la Unidad Local de Desarrollo Rural ULDER.
Se realizó reunión de seguimiento a la Alianza de Sumapaz.
No se presenta avance físico ya que se adelantaron actividades de gestión que permitirán la posteiror firma del acuerdo, esto se encuentra acorde con lo inicialmente planeado por el área.</t>
  </si>
  <si>
    <t>Se remitió memorando de entendimiento con alianza actualizada a la Alcaldía de Usme, con el propósito de que el equipo de la Alcaldía lo dé a conocer al nuevo Alcalde.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acciones conjuntas con la Alcaldía Local de Suba en el marco de la alianza. Así mismo, se realizó reunión con la Alcaldía de Sumapaz para seguimiento a la Alianza. 
No se presenta avance físico ya que se adelantaron actividades de gestión que permitirán la posterior firma del acuerdo, esto se encuentra acorde con lo inicialmente planeado por el área.</t>
  </si>
  <si>
    <t>Se realizó gestión con las Alcaldías de Usme y Ciudad Bolívar con el propósito de programar encuentros en los que se determinará el alcance de acciones, responsables y áreas que harán parte de la alianza que se suscriba entre las entidades.
Se contactó con el Director de la Unidad Local de Asistencia Técnica ULATA de Chapinero para suscribir una Alianza con la Alcaldía Local, se acordó realizar posterior reunión para definir áreas de cooperación a incluir en la Alianza. 
Se realizó reunión con la Alcaldía de Ciudad Bolívar para presentar la intención de firmar alianza.
Se realizó un recorrido de Seguimiento a las acciones conjuntas con la Alcaldía Local de Suba en el marco de la alianza.
Se han identificado grupos de interés en las dos cuencas del Sumapaz para trabajar el tema de cazadores de semillas en conjunto con la alcaldía.</t>
  </si>
  <si>
    <t>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y se participó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</si>
  <si>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Se recibieron las observaciones realizadas por la Alcaldía Local de Usme al memorando de entendimiento.
 Se realizó reunión con la Alcaldía Local de Ciudad Bolívar con el propósito de conocer avances en la revisión del memorando de entendimiento por parte de los funcionarios de esta Alcaldía.
Se realizaron reuniones con las Alcaldías de Usme y Ciudad Bolívar con el propósito de acordar áreas de cooperación que harán parte de la alianza y procedimiento para firma del memorando de entendimiento entre las entidades.
Se contactó con el Director de la Unidad Local de Asistencia Técnica ULATA de Chapinero para suscribir una Alianza con la Alcaldía Local, se acordó realizar posterior reunión para definir áreas de cooperación a incluir en la Alianza y se presentó a la Alcaldía de Ciudad Bolívar la intención de firmar alianza.
Se realizó seguimiento a las acciones conjuntas con la Alcaldía Local de Suba en el marco de la alianza. Se avanza en la formulación del proyecto de Cazadores de Semilla y en la celebración del día del campesino.
Se han identificado grupos de interés en las dos cuencas del Sumapaz para trabajar el tema de cazadores de semillas en conjunto con la alcaldía, y se realiza apoyo para la propagación de cedro y aliso en el invernadero de la Alcaldía de Sumapaz.</t>
  </si>
  <si>
    <t>Se firmó la alianza con la Alcaldía Local de Usme, se realizaron ajustes al Memorando de Entendimiento por parte de la Alcaldía Local de Ciudad Bolívar. Se realizó reunión con la Alcaldía Local de Chapinero con el propósito de conocer avances en la revisión del Memorando de Entendimiento por parte de los funcionarios de esta Alcaldía. Se realizó seguimiento a las acciones conjuntas con la Alcaldía Local de Suba Sumapaz en el marco de la alianza ya suscrita. Se avanza en la formulación del proyecto de Cazadores de Semilla. Se realizó seguimiento a las acciones conjuntas con la Alcaldía Local de Suba en el marco de la alianza ya suscrita y se participó en la celebración del día del campesino.</t>
  </si>
  <si>
    <t>Se firmó memorando entendimiento con la Alcaldía Local de Usme 
Se ajustó la versión final de los borradores de los memorandos de entendimiento y se acordó la firma de los mismos con las Alcaldías Locales de Ciudad Bolívar y Chapinero en el mes de noviembre.
Se realizó seguimiento a las acciones conjuntas con la Alcaldía Local de Suba y Sumapaz en el marco de las alianzas. 
Se han identificado grupos de interés en las dos cuencas del Sumapaz para trabajar el tema de cazadores de semillas en conjunto con la alcaldía, y se realiza apoyo para la propagación de cedro y aliso en el invernadero de la Alcaldía de Sumapaz.</t>
  </si>
  <si>
    <t xml:space="preserve">Se firmó alianza con las Alcaldía Local de Ciudad Bolívar y se ajustó el borrador del memorando de entendimiento para la alianza con la Alcaldía Local de Chapinero en el mes de diciembre.
Se realizaron reuniones de seguimiento a las alianzas de Usme, Suba y Sumapaz.
</t>
  </si>
  <si>
    <r>
      <rPr>
        <sz val="11"/>
        <rFont val="Arial"/>
        <family val="2"/>
      </rPr>
      <t>Número - </t>
    </r>
    <r>
      <rPr>
        <b/>
        <sz val="11"/>
        <rFont val="Arial"/>
        <family val="2"/>
      </rPr>
      <t>Número: Cantidad</t>
    </r>
  </si>
  <si>
    <t>Se capacitaron 25 personas en fortalecimiento  del conocimiento ambiental, específicamente 19 personas en la Cuenca Salitrosa- Suba (UPL Torca) y 6 personas en la Cuenca Río Blanco (UPL Sumapaz)  en  biopreparados para la  fertilización y manejo del suelo.</t>
  </si>
  <si>
    <t>En marzo se capacitaron 163 personas en elaboración de biopreparados, Montaje e instalación de invernadero escolar, disposición adecuada de residuos sólidos, Buenas Practicas Agroambientales y Fortalecimiento organizativo, para un total de 188 personas capacitadas en fortalecimiento del conocimiento ambiental en 2022</t>
  </si>
  <si>
    <t>En abril se capacitaron 97 personas, en marzo 163 y en febrero 25 personas en elaboración de biopreparados, montaje e instalación de invernadero escolar, disposición adecuada de residuos sólidos, buenas practicas agroambientales y fortalecimiento organizativo, para un total de 285 personas capacitadas en fortalecimiento del conocimiento ambiental en 2022</t>
  </si>
  <si>
    <t>En mayo se capacitaron 110 personas, en abril 97, en marzo 163 y en febrero 25 personas en elaboración de biopreparados, montaje e instalación de invernadero escolar, disposición adecuada de residuos sólidos, buenas practicas agroambientales y fortalecimiento organizativo, para un total de 395 personas capacitadas en fortalecimiento del conocimiento ambiental en 2022</t>
  </si>
  <si>
    <t>En junio se capacitaron 50 personas, en mayo 110, abril 97, en marzo 163 y en febrero 25 personas en elaboración de biopreparados, montaje e instalación de invernadero escolar, disposición adecuada de residuos sólidos, buenas practicas agroambientales y fortalecimiento organizativo, para un total de 445 personas capacitadas en fortalecimiento del conocimiento ambiental en 2022.</t>
  </si>
  <si>
    <t>se capacitaron 18 personas, en junio 50, en mayo 110, abril 97, en marzo 163 y en febrero 25 personas en elaboración de biopreparados, montaje e instalación de invernadero escolar, disposición adecuada de residuos sólidos, buenas practicas agroambientales y fortalecimiento organizativo, para un total de 463 personas capacitadas en fortalecimiento del conocimiento ambiental en 2022</t>
  </si>
  <si>
    <t>En agosto se capacitaron 27 personas,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490 personas capacitadas en fortalecimiento del conocimiento ambiental en 2022</t>
  </si>
  <si>
    <t>Durante el mes de febrero se incorporaron 18 predios, en marzo 26, en abril 18, en mayo 15 , en junio 22   en julio 16, agosto 21 y en septiembre 14 nuevos predios al Ordenamiento Ambiental de Fincas, mediante formalización de acuerdos de uso del suelo y Buenas Prácticas Ambientales, para un total de 150 acuerdos durante 2022.
Se realizaron visitas de seguimiento a 118 predios vinculados previamente en Ordenamiento Ambiental de Finca (OAF). En total en 2022 se ha realizado seguimiento mediante 713 visitas de seguimiento a predios de los previamente suscritos en la presente y anteriores administraciones en Ordenamiento Ambiental de Finca.</t>
  </si>
  <si>
    <t>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</si>
  <si>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t>En noviembre se continuó el fortalecimiento de conocimiento ambiental mediante procesos de capacitación dado que ya se cumplió con la meta para la vigencia así: en octubre se capacitaron 12 personas, en septiembre 48, en agosto 27, en julio 18, en junio 50, en mayo 110, abril 97, en marzo 163 y en febrero 25 personas  en elaboración de biopreparados, montaje e instalación de invernadero escolar, disposición adecuada de residuos sólidos, buenas practicas agroambientales y fortalecimiento organizativo, para un total de 550 personas capacitadas en fortalecimiento del conocimiento ambiental en 2022</t>
  </si>
  <si>
    <r>
      <rPr>
        <sz val="11"/>
        <rFont val="Arial"/>
        <family val="2"/>
      </rPr>
      <t>Número - </t>
    </r>
    <r>
      <rPr>
        <b/>
        <sz val="11"/>
        <rFont val="Arial"/>
        <family val="2"/>
      </rPr>
      <t>Número: Cantidad</t>
    </r>
  </si>
  <si>
    <t>Se incorporaron 18 nuevos predios al Ordenamiento Ambiental de Fincas mediante formalización de acuerdos de uso del suelo y Buenas Prácticas Ambientales.
Se realizaron visitas de seguimiento a 64 predios a predios vinculados previamente en Ordenamiento Ambiental de Finca (OAF).</t>
  </si>
  <si>
    <t>Se incorporaron 26 nuevos predios al Ordenamiento Ambiental de Fincas mediante formalización de acuerdos de uso del suelo y Buenas Prácticas Ambientales, para un total de 44 acuerdos de uso del suelo y Buenas Prácticas Ambientales formalizados en predios vinculados al Ordenamiento ambiental de Fincas.
Se realizaron visitas de seguimiento a 59 predios a predios vinculados previamente Ordenamiento Ambiental de Finca (OAF). En total en 2022 se ha realizado seguimiento a 123 predios</t>
  </si>
  <si>
    <t>se incorporaron 18 nuevos predios al Ordenamiento Ambiental de Fincas , mediante formalización de acuerdos de uso del suelo y Buenas Prácticas Ambientales, para un total de 62 acuerdos de uso del suelo y Buenas Prácticas Ambientales formalizados en predios vinculados al Ordenamiento ambiental de Fincas durante el primer trimestre del 2022.
Se realizaron visitas de seguimiento a 75 predios  vinculados previamente en el  Ordenamiento Ambiental de Finca (OAF). En total en 2022 se ha realizado seguimiento a 198 predios</t>
  </si>
  <si>
    <t>Durante el mes de febrero se incorporaron 18 predios, en marzo 26, en abril 18 y en mayo 15 nuevos predios al Ordenamiento Ambiental de Fincas, mediante formalización de acuerdos de uso del suelo y Buenas Prácticas Ambientales, para un total de 77 acuerdos durante 2022.
Se realizaron visitas de seguimiento a 85 predios  vinculados previamente en el  Ordenamiento Ambiental de Finca (OAF). En total en 2022 se ha realizado seguimiento a 283 predios</t>
  </si>
  <si>
    <t>Durante el mes de febrero se incorporaron 18 predios, en marzo 26, en abril 18, en mayo 15 y en junio 22 nuevos predios al Ordenamiento Ambiental de Fincas, mediante formalización de acuerdos de uso del suelo y Buenas Prácticas Ambientales, para un total de 99 acuerdos durante 2022.
Se realizaron visitas de seguimiento a 107 predios vinculados previamente en Ordenamiento Ambiental de Finca (OAF). En total en 2022 se ha realizado seguimiento a 390 predios de los previamente suscritos en la presente y anteriores administraciones en Ordenamiento Ambiental de Finca.</t>
  </si>
  <si>
    <t>en julio se incorporaron 16 nuevos predios al Ordenamiento Ambiental de Fincas, mediante formalización de acuerdos de uso del suelo y Buenas Prácticas Ambientales, para un total de 115 acuerdos durante 2022.
Se realizaron visitas de seguimiento a 110 predios vinculados previamente en Ordenamiento Ambiental de Finca (OAF). En total en 2022 se ha realizado seguimiento a 500 predios de los previamente suscritos en la presente y anteriores administraciones en Ordenamiento Ambiental de Finca.</t>
  </si>
  <si>
    <t>Durante el mes de febrero se incorporaron 18 predios, en marzo 26, en abril 18, en mayo 15, en junio 22 en julio 16 y en agosto 21 nuevos predios al Ordenamiento Ambiental de Fincas mediante formalización de acuerdos de uso del suelo y Buenas Prácticas Ambientales, para un total de 136 acuerdos durante 2022. En algunos de estos predios, se ha implementado la elaboración de huertos multiestrato  para el fomento del consumo familiar bajo la aplicación de buenas  prácticas agrícolas agroambientales.
Se realizaron visitas de seguimiento a 95 predios vinculados previamente en el Ordenamiento Ambiental de Finca (OAF). En total en 2022 se ha realizado seguimiento a 595 predios de los previamente suscritos en la presente y anteriores administraciones en Ordenamiento Ambiental de Finca. y en algunos de los predios con OAF.</t>
  </si>
  <si>
    <t>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En algunos de estos predios, se ha implementado la elaboración de huertos multiestrato para el fomento del consumo familiar bajo la aplicación de buenas  prácticas agrícolas agroambientales.
Se realizaron visitas de seguimiento a 99 predios vinculados previamente en el Ordenamiento Ambiental de Finca (OAF). En total en 2022 se ha realizado seguimiento a 812 predios de los previamente suscritos en la presente y anteriores administraciones en Ordenamiento Ambiental de Finca.</t>
  </si>
  <si>
    <t>Dado que en octubre se cumplió con la meta para la vigencia, con un total de 169 acuerdos suscritos durante 2022. Durante noviembre, en algunos de los predios con acuerdos suscritos previamente, se ha implementado la elaboración de huertos multiestrato para el fomento del consumo familiar bajo la aplicación de buenas prácticas agrícolas agroambientales. 
Durante el mes de octubre se incorporaron 19 predios, en septiembre 14, en agosto 21, en julio 16, en junio 22, en mayo 15, en abril 18, en marzo 26 y en febrero 18 predios nuevos al Ordenamiento Ambiental de Fincas mediante formalización de acuerdos de uso del suelo y Buenas Prácticas Ambientales (OAF), para un total de 169 acuerdos durante 2022. 
Se realizaron 118 visitas de seguimiento a predios vinculados previamente en el Ordenamiento Ambiental de Finca (OAF). En total en 2022 se ha realizado 930 visitas de seguimiento a predios de los previamente suscritos en la presente y anteriores administraciones en Ordenamiento Ambiental de Finca. y en algunos de los predios con Ordenamiento Ambiental de Finca OAF</t>
  </si>
  <si>
    <t>Se avanzó con la Gobernación de Cundinamarca en la concertación de los aspectos técnicos y financieros para firmar un convenio interadministrativo con el fin de implementar el programa de pago por servicios ambientales en  áreas de importancia estrategica hidrica para las partes.
Se definió el esquema del documento técnico de soporte para el programa Pago por Servicios Ambientales (PSA) Distrital acorde con lineamientos de la Secretaria Distrtial de Planeación. 
Se realizaron visitas a 11 predios localizados en la microcuenca Curubital Localidad de Usme con el objeto de socializar el programa de pago por servicios ambientales en áreas de importancia estratégica hídrica (PSAH)</t>
  </si>
  <si>
    <t xml:space="preserve">Se realizó análisis cartográfico de 31 predios para focalización, además se realizó la verificación de localización de predios postulados (19 predios con viabilidad SIG, 1 predio inviable y 11 sin información completa).
Se revisó propuesta de acuerdo marco con gobernación de Cundinamarca
Se realizó la comunicación con postulantes y beneficiarios y 8 visitas a predios postulados con la correspondiente elaboración de planes prediales ambientales -PPA; y v) la generación de espacios de capacitación y discusión entre la SDA y el PNUD.  </t>
  </si>
  <si>
    <t>Se entregó para revisión la versión final de Estudios Previos para la celebración de un Convenio Marco con la Gobernación de Cundinamarca, con el objeto de implementar el programa de incentivos a la conservación - pago por servicios ambientales en áreas de importancia estratégica hídrica (PSAH) para las partes.
Se realizaron visitas a 17 predios localizados en la microcuenca Curubital, Arrayanes y Mugroso de Localidad de Usme con el objeto de socializar el programa PSAH</t>
  </si>
  <si>
    <t>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cuenta con versión final de la propuesta de Estudios previo para Convenio marco con la Gobernación de Cundinamarca con su respectiva matriz de riesgo.</t>
  </si>
  <si>
    <t>Durante el primer semestre de 2022, se revisó de forma detallada la información de 15 predios que cuentan con viabilidad para ingresar al pograma PSA. Esta revisión incluyó: verificación de correspondencia del área del predio en Folio de Matrícula Inmobiliaria (FMI) y Catastro Distrital; consulta de infracciones o sanciones ambientales; consulta de antecedentes en Contraloría, Procuraduría, Personería y Policía Nacional, medidas correctivas y Lista OFAC (Clinton).
Se cuenta con la versión final de Estudios previos para la suscripción de un Convenio marco con la Gobernación de Cundinamarca con su respectiva matriz de riesgo. Este convenio incluye áreas identificadas y priorizadas que contienen valores ecosistémicos susceptibles de intervención con estrategias de conservación.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</si>
  <si>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 xml:space="preserve"> se realizó estudio de viabilidad jurídica y verificación de áreas en catastro distrital y la Ventanilla Única de Registro -VUR, a 20 predios postulados; encontrando que solo un predio (0,5 has) presenta coincidencia en áreas. Siete predios presentan mayor área en Fondo Matricula Inmobiliaria (FMI); 4 no presentan información en el FMI y 8 no presentan coincidencias en los reportes de catastro distrital y el FMI
Se desarrollaron cinco espacios participativos orientados a presentar el Programa y a escuchar y atender las inquietudes de los participantes: .Consejo de Planeación Local de Sumapaz (07.07.22); Alcaldía Local de Suba (15.07.22);Comunidad microcuenca Mugroso - Vereda Andes (16.07.22); Comunidad microcuenca Mugroso - Vereda La Unión (17.07.22) y Comunidad Cuenca Río Blanco - Nazareth (17.07.22).
Se desarrolló un taller con representantes de diversas organizaciones que implementan acciones de conservación que incluyen incentivos a la conservación, quienes presentaron sus proyectos haciendo énfasis en el valor del incentivo y su metodología de cálculo. 
Se realizó la socialización del programa, en la JAL de la Vereda Chisaca, Localidad de Usme.
Se compilaron 20 solicitudes de usuarios rurales que de forma voluntaria se han postulado del programa.
Se realizó reunión virtual con Alcalde de Sumapaz y con la JAL, para socializar el programa PSAH, como requisito previo al trabajo de campo a realizar.
Además, se realizó la visita inicial a otros predios postulados en las localidades de Usme y Ciudad Bolívar.</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</si>
  <si>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</si>
  <si>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El 5 de agosto se desarrolló un espacio de diálogo con participación de los equipos técnicos y jurídicos de la SDA y el PNUD, durante el cual se presentaron diversas situaciones con los predios postulados y se generaron discusiones y propuestas para la suscripción de los nuevos acuerdos.  
El 11 de agosto se presentó el programa a la Alcaldía Local de Usaquén.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t>
  </si>
  <si>
    <t>En octubre, con el ingreso del abogado al equipo PNUD, se retomó el análisis jurídico a las postulaciones recibidas para las localidades de Usme, Ciudad Bolívar y Sumapaz. Lo que permitió realizar 7 reuniones de concertación que conllevan a la suscripción de acuerdos de conservación con 138.5 has en noviembre.
Se realizaron procesos de socialización y participación las Localidades: Chapinero (Alcaldía Local y en la Vereda El Verjon). En Santa fe (Alcaldía local). En Sumapaz (JAC Santa Rosa, Vereda el Tabaco y ASOJUNTAS); con el objeto de realizar la presentación del programa y atención a las inquietudes presentadas por los participantes. 
En agosto se firmo el CONVENIO INTERADMINISTRATIVO No. SDA-20221657 / CDCVI-188-2022 con la Gobernación de Cundinamarca. Este convenio incluye áreas identificadas y priorizadas que contienen valores ecosistémicos susceptibles de intervención con estrategias de conservación</t>
  </si>
  <si>
    <t>Durante noviembre se avanzó en la revisión de la información correspondiente a cada predio postulado, en aras de suscribir acuerdos de conservación con aquellos postulantes cuyos expedientes se encuentren completos, actualizados y con viabilidad técnica y jurídica. Con el fin de que la suscripción de acuerdos que generen confianza y garanticen el acceso previo e informado a los documentos que conforman cada acuerdo de conservación, se desarrollaron 16 reuniones de concertación (349,1 ha) durante las cuales se presentó el detalle de cada Plan Predial Ambiental -PPA- y se resolvieron las inquietudes de los postulantes. Igualmente se informó a los propietarios y poseedores acerca de los documentos pendientes en original (por ejemplo, formularios de postulación o poderes que allegaron al equipo PSA a través de canales virtuales) los cuales son necesarios para la suscripción de los acuerdos.
En noviembre, se avanzó con acciones en terreno, a través de la generación de espacios para presentar el programa y las visitas a predios viables.
Se socializó el programa en dos reuniones con habitantes de las Localidades de Santa fe y Sumapaz.</t>
  </si>
  <si>
    <t xml:space="preserve">En abril de 2023, se llevaron a cabo 23 visitas de monitoreo y seguimiento de los acuerdos de conservación que, de acuerdo con la fecha de suscripción, deben recibir su incentivo entre mayo y junio. Durante cada visita se realizó la captura de información con AvenzaMaps y con Drone y se diligenciaron los formatos de “verificación y seguimiento de actividades”.
Se realizaron visitas de seguimiento y monitoreo para los desembolsos semestrales y en los análisis correspondientes para la generación de cartografía y construcción de informes. Igualmente se desarrollaron reuniones de concertación para la suscripción de acuerdos en mayo y se procedió con la actualización y revisión de los expedientes correspondientes para la suscripción de los acuerdos. 
Se programaron 10 reuniones de concertación para la vinculación de 19 predios con un área de 182,5 ha en conservación ( durante las cuales se presenta el detalle de cada Plan Predial Ambiental -PPA, imágenes del sobrevuelo con drone y se resolvieron las inquietudes de los postulantes)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</si>
  <si>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Se tiene programado avanzar en el seguimiento de cada acuerdo suscrito, de forma trimestral a partir de la firma de cada acuerdo.</t>
  </si>
  <si>
    <t>Se realizó el estudio de viabilidad de 14 predios a ser incluidos dentro del programa de incentivos a la conservación, desde los dos componentes (Sistemas de Información Geográfica SIG y jurídico); de los cuales 12 predios son viables desde el análisis SIG y 8 predios viables en términos de titularidad. Para cada uno de los predios analizados en términos de titularidad, se generó un documento de estudio de títulos específico.
Las anteriores actividades  corresponden a actividades de gestión para el avance de la meta, por lo que no se evidencia avance físico durante el primer trimestre lo que es acorde con lo inicialmente planeado.</t>
  </si>
  <si>
    <t>Se suscribió adición a acuerdo firmado en 2020, para aplicar en 53,9 hectáreas el pago por servicios ambientales.
Se realizaron las visitas de monitoreo a los predios que tienen acuerdo de conservación (diciembre 2021); con captura de información con AvenzaMaps y con drone; se registró en los formatos de “verificación y seguimiento de actividades” y se elaboró informes de monitoreo.
Durante el mes de mayo se realizó la visita inicial a 3 predios postulados en la localidad de Usme, identificando y concertando con los postulantes las áreas para vincular y las acciones necesarias para reducir el riesgo de transformación a través de la implementación de herramientas de manejo del paisaje -HMP. Los tres predios visitados se encuentran localizados en la microcuenca Curubital y uno entre la microcuenca Chisacá de Usme y la microcuenca Cuevecitas de Ciudad Bolívar.</t>
  </si>
  <si>
    <t>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</si>
  <si>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Se realizó estudio de viabilidad jurídica y verificación de áreas en catastro distrital y la Ventanilla Única de Registro -VUR, a 20 predios postulados; encontrando que solo un predio (0,5 has) presenta coincidencia en áreas habilitándolo para suscribir acuerdo. por lo anterior, se desarrolló dos espacios de diálogo con participación de los equipos técnicos y jurídicos de la SDA y el PNUD, con el fin de proponer ajustes a la ruta de acción.
Durante el primer semestre de 2022, se suscribió adición a acuerdo firmado en 2020, para ampliar el acuerdo inicial, aplicando en 53,9 hectáreas el pago por servicios ambientales.
Se elaboraron cinco conceptos técnicos que soportaron el desembolso de los incentivos correspondientes a los cinco acuerdos de conservación firmados en diciembre de 2021.
Los conceptos técnicos derivados del monitoreo, consistieron en captura de información con AvenzaMaps y con drone, registro en los formatos de verificación y seguimiento de actividades y elaboración de informes de monitoreo.
Se elaboró propuesta para diseño del sistema de monitoreo y evaluación (SME) del PSA; donde se propone incluir indicadores de gestión, de producto y de resultado y estructuración en tres niveles: 1) Acuerdos de conservación; 2) Objetivos del Plan de Desarrollo Distrital; 3) Servicio ecosistémico de regulación hídrica.
Se ha realizado 4 reuniones de concertación con los potenciales beneficiarios del Programa correspondientes a los 7 predios viables, en donde se realizó la propuesta de implementar en Herramientas de manejo de paisaje (HMP) acordes con las características de cada predio; información que se consigna el plan predial ambiental.
Se realizó el recorrido orientado a la identificación de tensionantes; georreferenciación de áreas con potencial de vinculación; identificación de herramientas de manejo de HMP necesarias para reducir el riesgo de afectación de las áreas a conservar; y verificación de presencia de cuerpos de agua naturales en predios o en sus inmediaciones.
Se realizó el primer desembolso a 3 usuarios que firmaron acuerdos de conservación en diciembre de 2021 y se gestionó el pago de los otros 2 incentivos.
Se elaboró propuesta de ajustes al texto de los acuerdos voluntarios, a partir de matriz de riesgos elaboradas por la Dirección de Planeación y Sistemas de Información Ambiental - DPSIA de la SDA.</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</si>
  <si>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FMI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</si>
  <si>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Se continua con la discusión en mesas técnico jurídicas entre los equipos SDA y PNUD, para la definición las acciones a implementar una vez se tengan claro las áreas a incorporar en los acuerdos de conservación.
Se realizó la visita inicial a 9 predios postulados en la localidad de Usme, que cumplen con el requisito de coincidencia de área reportada en Catastro Distrital y en el fólio de matrícula Inmobiliaria o están dentro del rango de tolerancia admisible. Durante las visitas se identificó y concertó con los postulantes las áreas para vincular y las acciones necesarias para reducir el riesgo de transformación a través de la implementación de herramientas de manejo del paisaje -HMP. Durante las visitas se realizó el recorrido orientado a la identificación de tensionantes; georreferenciación de áreas con potencial de vinculación; identificación de HMP necesarias; y verificación de presencia de cuerpos de agua naturales en el predio o en sus inmediaciones. La información obtenida en campo se diligenció en el formulario de visita del predio en proceso de PSAH e identificación del interés por participar en el programa, mientras que la información geográfica capturada se incorporó en el SIG para realizar los análisis correspondientes.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</si>
  <si>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El proyecto PNUD-BIOFIN gestionó recursos de cooperación internacional que permitirán apoyar a los beneficiarios del incentivo con los insumos requeridos para el control de tensionantes sobre las áreas a vincular
En octubre fueron visitados 3 predios en la localidad de Usme, 5 predios en la localidad de Ciudad Bolívar y 4 predios en la localidad de Sumapaz, para un total de 12 visitas realizadas; encontrando un potencial de vinculación de 264 ha. 
Se realizó visita de seguimiento al Predio el Candado identificado con chip Catastral AAA0142ZTSY, localizado en la vereda arrayanes de la Localidad de Usme; a 53.9 has adicionadas al Acuerdo de Conservación 004 de 2021.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que se encuentra en proceso de revisión precontractual.</t>
  </si>
  <si>
    <t>En noviembre se suscribieron acuerdos de conservación para un total de 550 ha, así: 496.1ha en noviembre y 53,9ha en abril, distribuidas en 22 predios ubicados en las localidades de Usme, Ciudad Bolívar y Sumapaz, según cronograma acordado en las reuniones de octubre y noviembre.
Se realizó el primer desembolso a la adición 1 del acuerdo 004 de 2021.
En los predios visitados en noviembre de 2022, se identificaron las estrategias de conservación a aplicar herramientas de manejo de paisaje- HMP; necesarias para el mantenimiento de las áreas para vincular (preservación-restauración); destacando los aislamientos sobre bosques, a los que deben de realizar mantenimientos y cambio total de postes en varios tramos; Implementación de cercado tradicional nuevo sobre reservorios de agua con restauración existente, como actividad que permita mitigar los disturbios que se puedan generar sobre las áreas en restauración por actividades agropecuarias colindantes y la implementación de cercado eléctrico como medida de mitigación del ingreso de semovientes a las áreas en coberturas naturales sujetas a incentivo y de disturbios por cultivos aledaños y la implementación de cercado vivo como actividad de restauración que permite mitigar fuertes vientos y generar conectividad con áreas en restauración actuales
En noviembre se realizaron vistas de seguimiento para verificación de cumplimiento a los compromisos acordados en cada uno de los 5 primeros acuerdos de conservación firmados en diciembre de 2021.
Se capturó y registró la información en AvenzaMaps y con Dron, se diligenciaron los formatos de “verificación y seguimiento de actividades” y posteriormente, se elaboró para cada predio el correspondiente “informe de seguimiento al plan predial ambiental” como insumo para la elaboración de los conceptos técnicos que soporten el segundo desembolso.
Se firmo el 30 de agosto el CONVENIO INTERADMINISTRATIVO No. SDA-20221657 / CDCVI-188-2022 con la Gobernación de Cundinamarca y el 31 se firma el acta de inicio. Este convenio incluye áreas identificadas y priorizadas que contienen valores ecosistémicos susceptibles de intervención con estrategias de conservación y derivará un convenio con objeto “AUNAR ESFUERZOS TÉCNICOS, ADMINISTRATIVOS Y FINANCIEROS PARA LA IMPLEMENTACIÓN DE PROYECTOS DE PAGO POR SERVICIOS AMBIENTALES – PSA PARA LA CONSERVACIÓN DE ÁREAS AMBIENTALMENTE ESTRATÉGICAS PARA EL SUMINISTRO DE AGUA DE BOGOTÁ, EN ZONAS INFLUENCIA DEL PÁRAMO DE CHINGAZA, PÁRAMO DE SUMAPAZ Y EL EMBALSE DE TOMINÉ” del que ya se cuenta con estudios previos con los que se está adelantando el proceso de revisión precontractual.</t>
  </si>
  <si>
    <t>II PRODUCTO (FÍSICO) VIGENCIA 2023</t>
  </si>
  <si>
    <t>% PESO 2023</t>
  </si>
  <si>
    <t>META VIGENCIA  2023</t>
  </si>
  <si>
    <t>AVANCE VIGENCIA 2023</t>
  </si>
  <si>
    <t>% AVANCE VIGENCIA 2023</t>
  </si>
  <si>
    <t>PRODUCTO: Documentos de lineamientos técnicos para la conservación de la biodiversidad y sus servicios eco sistémicos</t>
  </si>
  <si>
    <t>Documentos de lineamientos técnicos ejecutados</t>
  </si>
  <si>
    <r>
      <rPr>
        <sz val="11"/>
        <rFont val="Arial"/>
        <family val="2"/>
      </rPr>
      <t>Número - </t>
    </r>
    <r>
      <rPr>
        <b/>
        <sz val="11"/>
        <rFont val="Arial"/>
        <family val="2"/>
      </rPr>
      <t>Número: Cantidad</t>
    </r>
  </si>
  <si>
    <t>En enero de 2023 no se presentó avance, conforme a lo programado.</t>
  </si>
  <si>
    <t>En marzo de 2023, se realizaron reuniones de seguimiento por cada alianza: Sumapaz, Usme, Ciudad Bolívar, Chapinero. En Suba se realizaron dos reuniones de seguimiento.</t>
  </si>
  <si>
    <t>En el mes de abril de 2023, se realiza una reunión de seguimiento a todos los compromisos acordados en las alianzas de Sumapaz y Chapinero y dos reuniones para la alianza de Suba, aportando en gestión con las siguientes actividades.
En Usme, se realiza una asesoría técnica en el manejo de lombricultivo, en las instalaciones del vivero de La Requilina, donde participa un profesional ambiental y la persona encargada del vivero. También, se programa un evento de capacitación en la vereda Soches con un grupo de niños en el marco de la alianza.
El grupo de ruralidad de la Secretaria Distrital de Ambiente asiste a los Comité Local de Seguridad Alimentaria y Nutricional – CLSAN: en abril de 2023 en el comité realizado en Chapinero. En la localidad de Sumapaz no se asistió a la reunión programada por condiciones de seguridad, se reprogramó para mayo.</t>
  </si>
  <si>
    <r>
      <rPr>
        <sz val="11"/>
        <rFont val="Arial"/>
        <family val="2"/>
      </rPr>
      <t>Número - </t>
    </r>
    <r>
      <rPr>
        <b/>
        <sz val="11"/>
        <rFont val="Arial"/>
        <family val="2"/>
      </rPr>
      <t>Número: Cantidad</t>
    </r>
  </si>
  <si>
    <t>En enero de 2023 no se presentó avance, conforme a lo programado.
En 2020,  2021 y 2022, se capacitaron 1097 personas en mejoramiento de praderas, biodigestores, preparación de abonos verdes Biol, entre otros temas.</t>
  </si>
  <si>
    <t>En Marzo de 2023 como parte de la celebración del día del agua se realizó un taller con los estudiantes del Colegio Erasmo Valencia, en la Cuenca Tunjuelo se realizó un evento de capacitación sobre preparación de hidrolato a base de suero en la vereda Quiba Bajo</t>
  </si>
  <si>
    <r>
      <rPr>
        <sz val="11"/>
        <rFont val="Arial"/>
        <family val="2"/>
      </rPr>
      <t>Número - </t>
    </r>
    <r>
      <rPr>
        <b/>
        <sz val="11"/>
        <rFont val="Arial"/>
        <family val="2"/>
      </rPr>
      <t>Número: Cantidad</t>
    </r>
  </si>
  <si>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
En 2020 – 2022, se vincularon 427 nuevos predios rurales en la formalización de acuerdos para el Ordenamiento Ambiental de Finca y se realizaron 1712 visitas de seguimiento a predios vinculados.</t>
  </si>
  <si>
    <t>En enero 2023 se realizaron: 5 visitas de Seguimiento en Sumapaz San Juan; 6 visitas de seguimiento en rio Blanco Sumapaz; 6 visitas de Seguimiento y 4 visitas de seguimiento en Suba para un total de 21 visitas de seguimiento al cumplimiento de los acuerdos de uso del suelo con buenas prácticas ambientales.</t>
  </si>
  <si>
    <t>En Marzo se vincularon 9 nuevos predios al Ordenamiento Ambiental de Fincas mediante formalización de acuerdos de uso del suelo y Buenas Prácticas Ambientales y Se realizaron 38 Visitas de seguimiento</t>
  </si>
  <si>
    <t>Se vincularon 7 nuevos predios al Ordenamiento Ambiental de Fincas mediante formalización de acuerdos de uso del suelo y Buenas Prácticas Ambientales así: 2 predios en Sumapaz San Juan; 2 en rio Blanco Sumapaz; 1 predio en rio Tunjuelo, ((localidad Ciudad Bolívar); 1 predio en rio Teusacá, (localidad Chapinero) y 1 en Salitrosa – Torca Suba. Durante 2023, se ha suscrito en total 16 acuerdos.
Se realizaron 58 Visitas de seguimiento así: 10 en Sumapaz San Juan; 14 en rio Blanco Sumapaz; 11 en rio Tunjuelo; 6 en rio Teusacá y 17 en Salitrosa – Torca Suba. En 2023 se ha ejecutado en total 128 visitas de seguimiento a predios vinculados a los acuerdos de uso del suelo con buenas prácticas ambientales constatando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</si>
  <si>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En enero de 2023 se inició la entrega de insumos para la implementacion de las herramientas de manejo de paisaje HMP.
En 2022, se suscribieron acuerdos  en 761.6 ha para aplicar Pago por Servicios Ambientales de importancia Hídrica (PSAH) así: 507,70ha en diciembre y 53,9ha en mayo;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para la definición de las acciones a implementar en las áreas que se incorporarán durante el 2023 en el Distrito Capital con vision regional (Convenio Gobernacion).
Se firmó convenio con la Gobernación para la implementación de PSA en áreas ambientalmente estratégicas para el suministro de agua de Bogotá en zonas de influencia del páramo de Chingaza, páramo de Sumapaz  y embalse de Tominé.</t>
  </si>
  <si>
    <t>En enero de 2023 se inició la entrega de insumos para la implementacion de las herramientas de manejo de paisaje HMP.</t>
  </si>
  <si>
    <t>En marzo se realizó visita de seguimiento al predio Montebello, Localidad de Usme; encontrando que las áreas de conservación incluidas en el Acuerdo voluntario 01 de 2021, están en perfecto estado con lo que se da cumplimiento a lo pactado en el acuerdo.</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</si>
  <si>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</si>
  <si>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</si>
  <si>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</si>
  <si>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</si>
  <si>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</si>
  <si>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</si>
  <si>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</si>
  <si>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</si>
  <si>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</si>
  <si>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</si>
  <si>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 xml:space="preserve"> Lograr en las localidades del Distrito Capital acciones con enfoque ambiental en las localidades rurales de Bogotá.</t>
  </si>
  <si>
    <t>Inversión - Adquisición de Bienes y Servicios: Realizar 5 alianzas interinstitucionales para la intervención en el territorio rural</t>
  </si>
  <si>
    <t>Corresponde a las prestaciones de servicio contratadas hasta el 31 de octubre de 2020, mesas técnicas de trabajo en torno a ordenamiento ambiental territorial rural y nuevo enfoque de ruralidad; a partir de la misionalidad de cada entidad.</t>
  </si>
  <si>
    <t xml:space="preserve"> Inversión - Adquisición de Bienes y Servicios: Capacitar 1000 personas en el fotalecimiento de conocimiento ambiental</t>
  </si>
  <si>
    <t>Operador logístico comprometido en Julio</t>
  </si>
  <si>
    <t xml:space="preserve">
PRODUCTO: Documentos de lineamientos técnicos con acuerdos de uso, ocupación y tenencia en las áreas protegidas </t>
  </si>
  <si>
    <t xml:space="preserve"> Inversión - Adquisición de Bienes y Servicios: Formalizar 500 Acuerdos de uso del suelo con buenas prácticas ambientales con los habitantes del territorio rural</t>
  </si>
  <si>
    <t>se vincularon treinta y seis (36) nuevos predios para la implementación de buenas prácticas ambientales en las Cuencas de Sumapaz Tunjuelo y Teusacá.</t>
  </si>
  <si>
    <t>Inversión - Adquisición de Bienes y Servicios: Diseñar 1 programa de incentivos a la conservación ambiental.</t>
  </si>
  <si>
    <t>Prestaciones de servicio suscritas o comprometidos hasta octubre</t>
  </si>
  <si>
    <t>III ACTIVIDADES SUIFT (PRESUPUESTO) VIGENCIA 2021</t>
  </si>
  <si>
    <t>PRESUPUESTO VIGENCIA SUIFP 2021</t>
  </si>
  <si>
    <t>PRESUPUESTO
OBLIGADO (GIRADO) 2021</t>
  </si>
  <si>
    <t>PRODUCTO: Documentos de lineamientos técnicos con acuerdos de uso, ocupación y tenencia en las áreas protegidas</t>
  </si>
  <si>
    <t>nversión - Adquisición de Bienes y Servicios: Formalizar 500 Acuerdos de uso del suelo con buenas prácticas ambientales con los habitantes del territorio rural</t>
  </si>
  <si>
    <t>no hubo avance</t>
  </si>
  <si>
    <t>Inversión - Adquisición de Bienes y Servicios: Aplicar en 1000 Hectáreas los acuerdos y registros del pago por servicios ambientales</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</si>
  <si>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</si>
  <si>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</si>
  <si>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</si>
  <si>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</si>
  <si>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</si>
  <si>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</si>
  <si>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Inversión - Adquisición de Bienes y Servicios:Realizar seguimiento al 100% de los compromisos establecidos en las Alianzas Interinstitucionales suscritas para la intervención en el Territorio Rural</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</si>
  <si>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</si>
  <si>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</si>
  <si>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</si>
  <si>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</si>
  <si>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</si>
  <si>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</si>
  <si>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</si>
  <si>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</si>
  <si>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0900G042Alianzas Estratégicas Establecidas Para El Posicionamiento Institucional-</t>
  </si>
  <si>
    <t>Número- Número: Cantidad</t>
  </si>
  <si>
    <t>se realizaron mesas técnicas de trabajo en torno a ordenamiento ambiental de fincas.</t>
  </si>
  <si>
    <t>Para la vigencia 2020 se realizaron gestiones para la realización de alianzas</t>
  </si>
  <si>
    <t>1000G720Personas que asisten talleres y capacitaciones sobre oferta institucional. -</t>
  </si>
  <si>
    <t>Se ejecutaron capacitaciones en temas de ordenamiento ambiental de fincas y buenas prácticas ambientales</t>
  </si>
  <si>
    <t>Durante la vigencia 2020 se capacitaron 66 personas</t>
  </si>
  <si>
    <t>IV GESTIÓN  (FÍSICO) VIGENCIA 2021</t>
  </si>
  <si>
    <t>META VIGENCIA 2021</t>
  </si>
  <si>
    <t>AVANCE META VIGENCIA 2021</t>
  </si>
  <si>
    <t>En mayo se participó en reuniones semanales de Coordinación interinstitucional para proyectar y articular las actividades y metas a cumplir en marco de la Política Pública Distrital de Ruralidad.
Se realizó reunión con la Unidad Local de Desarrollo Rural (ULDER) de Usme y se asistió a reunión con la Junta de Acción Local de Chapinero para la conformación de la ULDER. 
Se participó en el taller de evaluación y logros alcanzados en el desarrollo de la  Política Pública Distrital de Ruralidad.</t>
  </si>
  <si>
    <t>0900G108Diagnósticos Desarrollados-</t>
  </si>
  <si>
    <t>0900G172Programas de manejo ambiental formulados-</t>
  </si>
  <si>
    <t>0900G188Areas sembradas con cobertura vegetal-</t>
  </si>
  <si>
    <t>Hectáreas- Hectarea: Superficie</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</si>
  <si>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</si>
  <si>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</si>
  <si>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</si>
  <si>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</si>
  <si>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</si>
  <si>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</si>
  <si>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</si>
  <si>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</si>
  <si>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</si>
  <si>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</si>
  <si>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</si>
  <si>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</si>
  <si>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En 2022 se completó la meta para el cuatrenio con la firma de la alianza con la Alcaldía Local de Chapinero en el mes de diciembre y en meses anteriores, con las Alcaldías de Usme y Ciudad Bolívar.
Se adelantó seguimiento a las acciones conjuntas acordadas en las alianzas suscritas.
Se avanzó en la formulación del proyecto de Cazadores de Semilla; se apoyó la celebración del día del campesino y se apoyó la propagación de cedro y aliso en el invernadero de la Alcaldía de Sumapaz.
En 2021 se celebraron alianzas con las localidades de Suba y Sumapaz.</t>
  </si>
  <si>
    <t>Se completo el diseño del programa de incentivos a la conservación ambiental. Durante el 2022 se retroalimentó el programa con experiencias y trabajos en localidades con zonas rurales productivas y áreas de importancia estratégica para el abastecimiento hídrico de Bogotá, con alcaldes, juntas de acción comunal, asociaciones de acueductos veredales y organizaciones sociales. Y se concertó el programa con los habitantes rurales del D.C.</t>
  </si>
  <si>
    <t>En junio de 2023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t>
  </si>
  <si>
    <t>En junio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t>
  </si>
  <si>
    <t xml:space="preserve">Se realizaron seis visitas de monitoreo y seguimiento a los predios vinculados en 2021 y 2022 con desembolso de incentivo programado en junio. En cada visita se realizó la captura de información con AvenzaMaps y cuando las condiciones climáticas lo permitieron, con Drone. Se diligenciaron los formatos de “verificación y seguimiento de actividades” y el respectivo “informe de seguimiento al plan predial ambiental”. </t>
  </si>
  <si>
    <t>El 27 de junio de 2023, se suscribieron ocho acuerdos con 207 ha; distribuidos de la siguiente manera: 6 en la localidad de Sumapaz, 1 en Chapinero y 1 en Ciudad Bolívar. Con la suscripción de estos acuerdos se superó la meta proyecto de inversión del cuatrenio, de 1000 ha, en 188,4ha adicionales con acuerdos voluntarios de conservación.</t>
  </si>
  <si>
    <t xml:space="preserve">En junio de 2023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</si>
  <si>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 xml:space="preserve">El 27 de junio de 2023, se suscribieron ocho acuerdos de pago por servicios ambientales con 207 ha. Con la suscripción de estos acuerdos se superó la meta proyecto de inversión del cuatrenio, de 1000 ha, en 188,4ha adicionales.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</si>
  <si>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7, LOGROS CORTE A JUNIO DE 2023</t>
  </si>
  <si>
    <t>En el mes de junio de 2023, se realizaron reuniones en las localidades de Sumapaz, Usme y Suba para revisar avances y coordinar acciones a realizar según lo acordado.
En Alianza Sumapaz, se realizó entrega de semillas para propagar en el invernadero y luego dotar a la Comunidad.  Se realizó siembra y georreferenciación de árboles en el predio ubicado en la vereda san Juan, del Usuario Ferney Delgado, con el fin de aportar al conector establecido por la Ulata y proteger un nacedero así: 15 mano de oso, 8 tibar, 25 duraznillo. 
En Alianza Ciudad Bolívar: se apoyó las reuniones de los Paisajes Sostenibles en Paso Colorado Peñas Blancas y Agroparque Quiba. 
En Alianza Usme: Se capacitó al equipo ULATA, se realizó la entrega de material arbóreo de Aliso, Sauco y Sauce llorón para protección en las veredas de Los soches y el uval en 4 predios rurales.
En Alianza Suba: se prepararon actividades y material para la celebración del día del campesino en la vereda chorrillos sector 3, con carteles que muestran los resultados del trabajo de la cuenca en campo, juegos para desincentivar el uso de agroquímicos y el túnel y títeres ambientales por parte de la OPEL. La actividad fue cancelada el 4 de junio y en mesa de ruralidad se programa para el 09 de septiembre. 
La SDA con el equipo rural, participó el 24 de junio en la celebración del carnaval del río Bogotá, en desarrollo de la alianza interinstitucional SER/SDA – Alcaldía Local de Suba, acompañando el recorrido con la comunidad y la secretaría de gobierno. El equipo rural preparó una carroza con información de las actividades que se desarrollan en la ruralidad de Suba para el Ordenamiento Ambiental de Fincas – OAF. 
Alianza Chapinero La SER participó en el día del campesino, se apoyaron actividades de la ULDER y se Plantaron árboles en las UPZ 89 y 90.</t>
  </si>
  <si>
    <t xml:space="preserve">En el mes de junio de 2023, se realizaron reuniones en las localidades de Sumapaz, Usme y Suba para revisar avances y coordinar acciones a realizar según lo acordado.
En Sumapaz, se realizó entrega de semillas para propagar en el invernadero y luego dotar a la Comunidad. Se realizó siembra y georreferenciación de árboles en con el fin de aportar al conector establecido por la Ulata y proteger un nacedero. En Ciudad Bolívar se apoyó las reuniones de los Paisajes Sostenibles. En Usme: Se capacitó al equipo ULATA, se realizó la entrega de material arbóreo. En Suba se prepararon actividades y material para la celebración del día del campesino en la vereda chorrillos sector 3, con carteles que muestran los resultados del trabajo de la cuenca en campo y juegos para desincentivar el uso de agroquímicos, para actividad del 09 de septiembre. El equipo rural participó el 24 de junio en la celebración del carnaval del río Bogotá, en desarrollo de la alianza con Suba, acompañando el recorrido y con una carroza con información de las actividades que se desarrollan en la ruralidad de Suba para el Ordenamiento Ambiental de Fincas – OAF. En Chapinero se participó en el día del campesino, se apoyaron actividades de la ULDER y se Plantaron árboles </t>
  </si>
  <si>
    <t>En junio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t>
  </si>
  <si>
    <t>En junio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</si>
  <si>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El avance acumulado de la meta Plan de Desarrollo es 71,16% de los cuales 12% corresponde a 2023; 31% a 2022, 27.16 % a 2021 y 1% a 2020, como se detalla a continuación:
En junio se realizaron reuniones en las localidades de Sumapaz, Usme y Suba para revisar avances y coordinar acciones a realizar según lo acordado.
En Sumapaz, se realizó entrega de semillas para propagar en el invernadero y dotar a la Comunidad. Se realizó siembra y georreferenciación de árboles en con el fin de aportar al conector establecido por la Ulata y proteger un nacedero. En Ciudad Bolívar se apoyó las reuniones de los Paisajes Sostenibles. En Usme: Se capacitó al equipo ULATA, se realizó la entrega de material arbóreo. En Suba se prepararon actividades y material para la celebración del día del campesino en la vereda chorrillos sector 3, con carteles que muestran los resultados del trabajo de la cuenca en campo y juegos para desincentivar el uso de agroquímicos, para actividad del 09 de septiembre. El equipo rural participó el 24 de junio en la celebración del carnaval del río Bogotá, en desarrollo de la alianza con Suba, acompañando el recorrido y con una carroza con información de las actividades que se desarrollan en la ruralidad de Suba para el Ordenamiento Ambiental de Fincas – OAF. En Chapinero se participó en el día del campesino, se apoyaron actividades de la ULDER y se Plantaron árboles 
Se capacitaron 17 nuevas personas en Agroecología, Lombricultivo, establecimiento de semilleros biopreparados, preparación de Caldo Súper 4.  Se realizaron 5 capacitaciones para el fortalecimiento del proceso con la comunidad. En total 2023 se han capacitado 43 nuevas personas en fortalecimiento del conocimiento ambiental.
Se vincularon 4 nuevos predios al Ordenamiento Ambiental de Fincas mediante formalización de acuerdos de uso del suelo y Buenas Prácticas Ambientales así: 1 en Sumapaz San Juan; 1 en rio Blanco Sumapaz; 2 en rio Tunjuelo (localidad Ciudad Bolívar). Durante 2023, se han suscrito en total 31 acuerdos.
En junio se realizaron 115 Visitas de seguimiento así: 23 en Sumapaz San Juan; 23 en rio Blanco Sumapaz; 26 en rio Tunjuelo; 15 rio Teusacá y 28 en Salitrosa – Torca Suba. En 2023 se han realizado un total de 329 visitas de seguimiento a predios vinculados a los acuerdos de uso del suelo con buenas prácticas ambientales.
En 2020, 2021 y 2022: se celebraron alianzas con las localidades de Usme, Ciudad Bolívar, Chapinero, Suba y Sumapaz.
Se capacitaron 1097 personas en mejoramiento de praderas, biodigestores, preparación de abonos verdes Biol, entre otros temas.
Se vincularon 427 nuevos predios rurales en la formalización de acuerdos para el Ordenamiento Ambiental de Finca y se realizaron 1712 visitas de seguimiento a predios vinculados.</t>
  </si>
  <si>
    <t>Para la implementación de estrategias de conservación ambiental y control de tensionantes, se realizó la entrega de insumos como soporte de implementación de herramientas de manejo de paisaje - HMP a 25 predios con acuerdos suscritos en 2022 (12 en Sumapaz; 3 en Ciudad Bolívar; 1 en Cerros Orientales y 9 en Usme) y se registra en cada Plan Predial Ambiental.
Con la entrega de insumos, se explicó el anexo técnico de implementación y se recomendó iniciar con la actividad lo más pronto posible.
El programa de Incentivos a la Conservación Pago por Servicios Ambientales Hídrico - PSAH ha sido implementado en los municipios de Guasca, Fómeque, Sesquilé, La Calera y Guatavita. Con actividades de presentación y socialización del programa, focalización de un total de 10 microcuencas, y creación de bases de datos de contactos en todos los municipios. Se ha realizado reuniones de socialización con las asociaciones y comunidades, en total 80 eventos con participación de 410 personas. Se solicitó la documentación pertinente para garantizar la viabilidad jurídica de las asociaciones. Además, se han realizado 57 caracterizaciones prediales en los cinco municipios.
Se avanzó con el equipo técnico de PNUD en definir el contenido del programa y de los lineamientos de política. Se avanza en el análisis de información relevante y se organizo temáticamente el taller interno para identifiacion de problemáticas para cada una de las localidades del DC (taller a realizarse el 4 julio 2023)</t>
  </si>
  <si>
    <t>El avance acumulado de la meta Plan de Desarrollo es del 85,10% de los cuales 5,1% corresponde a 2023,  10% corresponde a 2022, 60% a 2021 y 10% a 2020.
El 27 de junio de 2023, se suscribieron ocho acuerdos de pago por servicios ambientales con 207 ha. Con la suscripción de estos acuerdos se superó la meta proyecto de inversión del cuatrenio, de 1000 ha, en 188,4ha adicionales.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2022 se completó el diseño del programa de Pago por Servicios Ambientales (PSA) con las siguientes actividades: retroalimentación del programa con experiencias y trabajos en localidades con zonas rurales productivas y áreas de importancia estratégica para el abastecimiento hídrico de Bogotá, con alcaldes, juntas de acción comunal, asociaciones de acueductos veredales y organizaciones sociales. Concertación del programa con los habitantes rurales del D.C.
Se suscribieron acuerdos de conservación con 761.6ha con PSA de importancia Hídrica PSAH en las localidades de Usme, Sumapaz y Ciudad Bolívar; para su suscripción se realizaron visitas, identificación de áreas, tensionantes, verificación catastral y  acciones necesarias para reducir el riesgo de transformación a través de la implementación de herramientas de manejo del paisaje –HMP, verificación de presencia de cuerpos de agua naturales en los predios o en sus inmediaciones. Se continua con la discusión en mesas técnico jurídicas entre los equipos SDA y PNUD, para la definición de las acciones a implementar en las áreas que se incorporarán durante el 2023.
Se firmó convenio con la Gobernación para la implementación de PSA en áreas ambientalmente estratégicas para el suministro de agua de Bogotá en zonas de influencia del páramo de Chingaza, páramo de Sumapaz  y embalse de Tominé.
Se avanzó con el equipo técnico de PNUD en definir el contenido del programa y de los lineamientos de política. Se avanza en el análisis de información relevante y se organizo temáticamente el taller interno para identifiacion de problemáticas para cada una de las localidades del DC (taller a realizarse el 4 julio 2023)</t>
  </si>
  <si>
    <t>En el mes de mayo de 2023, se realizaron reuniones de seguimiento a las alianzas de Sumapaz, Usme, Ciudad Bolívar, Chapinero y Suba. En cuanto a la alianza Sumapaz se realizaron dos jornadas de siembra de árboles y se realizó trabajo conjunto construcción de las camas en el invernadero de la alcaldía; En Usme en el marco de la alianza se realizó el taller de Agroecología y Agricultura Orgánica, en la vereda Soches, con respecto a la alianza de Chapinero se realizaron dos jornadas de plantación de árboles. En cuanto a la alianza de Suba se realizó un taller para desincentivar el uso de agroquímicos y un recorrido por Predios de 5 productores, con el fin de llevar a cabo jornada de reconocimiento seguimiento de acciones realizadas.</t>
  </si>
  <si>
    <t xml:space="preserve">Durante el mes de mayo, se capacitaron 19 nuevas personas en Agroecología, Lombricultivo, establecimiento de semilleros biopreparados, preparación de Caldo Súper 4.  Se realizaron 5 capacitaciones para el fortalecimiento del proceso con la comunidad.Por lo anterior, durante el  2023, se han capacitado 26 nuevas personas en fortalecimiento del conocimiento ambiental
De 2020 a 2022, se capacitaron 1.097 personas en elaboración de biopreparados, montaje e instalación de invernadero, disposición adecuada de residuos sólidos, buenas practicas agroambientales y fortalecimiento organizativo, entre otros temas. </t>
  </si>
  <si>
    <t>Durante el mes de mayo, se vincularon 11 nuevos predios al Ordenamiento Ambiental de Fincas mediante formalización de acuerdos de uso del suelo y Buenas Prácticas Ambientales, para un total de 27 acuerdos en 2023. Se realizaron 86 Visitas de seguimiento a predios vinculados a los acuerdos de uso del suelo con buenas prácticas ambientales. Lo anterior con el fin de verificar que continúen aplicando las acciones del acuerdo e identificando problemáticas que se han venido presentado respecto a las acciones implementadas.
En 2020 – 2022, se vincularon 427 nuevos predios rurales en la formalización de acuerdos para el Ordenamiento Ambiental de Finca y se realizaron 1712 visitas de seguimiento a predios vinculados.</t>
  </si>
  <si>
    <t xml:space="preserve">El 24 de mayo, se realizó la jornada de suscripción de acuerdos durante la cual se vincularon 219,8 ha en 11 acuerdos (8 en la localidad de Sumapaz, 2 en Usme y 1 en Chapinero). Además, en la primera quincena de junio se prevé firmar un acuerdo adicional, que aportará 18,6ha adicionales, para un total de 238,4 ha, queoo pendente por enfermedad de firmante del acuerdo.
También se llevaron a cabo siete visitas de monitoreo y seguimiento a los predios vinculados cuyos propietarios deben recibir su incentivo entre mayo y junio, conforme a la fecha de suscripción del acuerdo de conservación, Predios La Esmeralda La Esperanza Las Vegas; Los Colorados Santa Rosa; Las Sopas 19; La Casacada, Las Auras El Tesoro; Los Laures; EL Taller San Benito. Durante cada visita se realizó la captura de información con AvenzaMaps y con Drone y se diligenciaron los formatos de verificación y seguimiento de actividades. Adicionalmente, se avanzó con la elaboración del correspondiente informe de seguimiento al plan predial ambiental.
Se realizó en los municipios de Guatavita, la Calera, Fomeque, Guasca y Sesquilé con caracterizaciones prediales a beneficiarios interesados en participar en el programa Incentivos a la Conservación PSAH. Y en Guasca, Guatavita y fómeque se realizaron socializaciones con comunidades y asociaciones que se encuentran dentro de las microcuencas.
Adicionalmente en estos municipios se fue realizando visitas a predios potenciales con alto nivel de vegetación y que se encuentran dentro del área de importancia estratégica con la finalidad de presentarles el programa y conocer si se encontraban interesados en participar.
A 2022 se suscribieron acuerdos de conservación con 761.6ha con Pago por Servicios Ambientales de importancia Hídrica PSAH en las localidades de Usme, Sumapaz y Ciudad Bolívar"
Durante abril de 2023 se realizó el análisis de las herramientas de manejo de paisaje HMP necesarias para cuatro predios de la localidad de Sumapaz visitados en marzo; definiendo la necesidad de implementar 500m de cercado eléctrico en zona de protección del recurso hídrico (humedal) y en el área límite entre la zona de preservación y la zona productiva, con el fin de impedir el ingreso de semovientes al área potencial de vinculación.
Se implementaron 240m de cercado tradicional en área límite entre la zona en preservación y la zona productiva, con el fin de impedir el ingreso de semovientes al área potencial de vinculación.
Se ha realizado diagnóstico de potencialidad de las veredas verificando potencial de cobertura vegetal, de predios y receptividad de la comunidad ante el programa. Simultáneamente, los profesionales de campo están realizando la gestión para poder determinar la situación jurídica de los predios.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</si>
  <si>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Aplicar en 1.188,4 Hectáreas los acuerdos y registros del pago por servicios
ambientales.</t>
  </si>
  <si>
    <t xml:space="preserve">El 27 de junio de 2023, se suscribieron ocho acuerdos de pago por servicios ambientales con 207 ha, cumpliendo así la totalidad de la meta programada en el cuatrienio.
Se realizaron visitas de monitoreo y seguimiento a los predios vinculados en 2021 y 2022 con desembolso de incentivo programado en junio. Se diligenciaron los formatos de “verificación y seguimiento de actividades” y el respectivo “informe de seguimiento al plan predial ambiental”. 
Para la implementación de estrategias de conservación ambiental y control de tensionantes, se realizó la entrega de insumos como soporte de implementación de herramientas de manejo de paisaje - HMP a predios con acuerdos suscritos en 2022 y se registra en cada Plan Predial Ambiental.
Se avanzó con el equipo técnico de PNUD en definir el contenido del programa y de los lineamientos de política. Se avanza en el análisis de información relevante y se organizo temáticamente el taller interno para identifiacion de problemáticas para cada una de las localidades del DC (taller a realizarse el 4 julio 2023)
El PSAH ha sido implementado en los municipios de Guasca, Fómeque, Sesquilé, La Calera y Guatavita. Con actividades de presentación y socialización del programa, focalización de microcuencas, creación de bases de datos de contactos en todos los municipios. Socializaciones con las asociaciones y comunidades. Se solicitó la documentación pertinente para garantizar la viabilidad jurídica de las asociaciones y se han realizado caracterizaciones prediales.
En 2021-2022, se suscribieron acuerdos en 761.6 ha para aplicar Pago por Servicios Ambientales de importancia Hídrica (PSAH) 
Se firmó convenio con la Gobernación para la implementación de PSA en áreas ambientalmente estratégicas para el suministro de agua de Bogotá en zonas de influencia del páramo de Chingaza, páramo de Sumapaz y embalse de Tominé.
</t>
  </si>
  <si>
    <t>CORTE A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</si>
</sst>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 #,##0;[Red]\-&quot;$&quot;\ #,##0"/>
    <numFmt numFmtId="164" formatCode="&quot;$&quot;#,##0;[Red]\-&quot;$&quot;#,##0"/>
    <numFmt numFmtId="165" formatCode="&quot;$&quot;#,##0.00;[Red]\-&quot;$&quot;#,##0.00"/>
    <numFmt numFmtId="166" formatCode="_-&quot;$&quot;* #,##0_-;\-&quot;$&quot;* #,##0_-;_-&quot;$&quot;* &quot;-&quot;_-;_-@_-"/>
    <numFmt numFmtId="167" formatCode="0.0%"/>
    <numFmt numFmtId="168" formatCode="_-* #,##0_-;\-* #,##0_-;_-* &quot;-&quot;_-;_-@"/>
    <numFmt numFmtId="169" formatCode="_-* #,##0.00_-;\-* #,##0.00_-;_-* &quot;-&quot;??_-;_-@"/>
    <numFmt numFmtId="170" formatCode="_-&quot;$&quot;\ * #,##0.00_-;\-&quot;$&quot;\ * #,##0.00_-;_-&quot;$&quot;\ * &quot;-&quot;_-;_-@"/>
    <numFmt numFmtId="171" formatCode="0.0000"/>
    <numFmt numFmtId="172" formatCode="_-&quot;$&quot;\ * #,##0_-;\-&quot;$&quot;\ * #,##0_-;_-&quot;$&quot;\ * &quot;-&quot;_-;_-@"/>
    <numFmt numFmtId="173" formatCode="_-* #,##0\ _€_-;\-* #,##0\ _€_-;_-* &quot;-&quot;??\ _€_-;_-@"/>
    <numFmt numFmtId="174" formatCode="#,##0.0"/>
    <numFmt numFmtId="175" formatCode="[$$-240A]\ #,##0"/>
    <numFmt numFmtId="176" formatCode="&quot;$&quot;\ #,##0"/>
    <numFmt numFmtId="177" formatCode="[$$-240A]\ #,##0.0"/>
    <numFmt numFmtId="178" formatCode="&quot;$&quot;\ #,##0.00"/>
    <numFmt numFmtId="179" formatCode="[$$-240A]\ #,##0.00"/>
    <numFmt numFmtId="180" formatCode="_-* #,##0.00\ _€_-;\-* #,##0.00\ _€_-;_-* &quot;-&quot;??\ _€_-;_-@"/>
    <numFmt numFmtId="181" formatCode="_-* #,##0_-;\-* #,##0_-;_-* &quot;-&quot;??_-;_-@"/>
    <numFmt numFmtId="182" formatCode="#,##0.000"/>
    <numFmt numFmtId="183" formatCode="0.000"/>
    <numFmt numFmtId="184" formatCode="_-* #,##0.0_-;\-* #,##0.0_-;_-* &quot;-&quot;_-;_-@"/>
    <numFmt numFmtId="185" formatCode="#,##0.00_ ;\-#,##0.00\ "/>
    <numFmt numFmtId="186" formatCode="_-[$$-240A]\ * #,##0_-;\-[$$-240A]\ * #,##0_-;_-[$$-240A]\ * &quot;-&quot;??_-;_-@"/>
    <numFmt numFmtId="187" formatCode="0.0"/>
  </numFmts>
  <fonts count="52" x14ac:knownFonts="1">
    <font>
      <sz val="11"/>
      <name val="Calibri"/>
      <scheme val="minor"/>
    </font>
    <font>
      <sz val="11"/>
      <name val="Calibri"/>
      <family val="2"/>
    </font>
    <font>
      <sz val="24"/>
      <color rgb="FF000000"/>
      <name val="Calibri"/>
      <family val="2"/>
    </font>
    <font>
      <sz val="11"/>
      <name val="Calibri"/>
      <family val="2"/>
    </font>
    <font>
      <b/>
      <sz val="20"/>
      <name val="Arial"/>
      <family val="2"/>
    </font>
    <font>
      <b/>
      <sz val="20"/>
      <name val="Calibri"/>
      <family val="2"/>
    </font>
    <font>
      <b/>
      <sz val="14"/>
      <name val="Arial"/>
      <family val="2"/>
    </font>
    <font>
      <b/>
      <sz val="16"/>
      <name val="Arial"/>
      <family val="2"/>
    </font>
    <font>
      <b/>
      <sz val="12"/>
      <name val="Arial"/>
      <family val="2"/>
    </font>
    <font>
      <sz val="12"/>
      <name val="Arial"/>
      <family val="2"/>
    </font>
    <font>
      <sz val="12"/>
      <color rgb="FF000000"/>
      <name val="Arial"/>
      <family val="2"/>
    </font>
    <font>
      <sz val="12"/>
      <name val="Arial"/>
      <family val="2"/>
    </font>
    <font>
      <b/>
      <sz val="20"/>
      <name val="Calibri"/>
      <family val="2"/>
    </font>
    <font>
      <sz val="11"/>
      <color rgb="FFFF0000"/>
      <name val="Calibri"/>
      <family val="2"/>
    </font>
    <font>
      <b/>
      <sz val="11"/>
      <name val="Calibri"/>
      <family val="2"/>
    </font>
    <font>
      <sz val="11"/>
      <name val="Calibri"/>
      <family val="2"/>
    </font>
    <font>
      <sz val="10"/>
      <name val="Arial"/>
      <family val="2"/>
    </font>
    <font>
      <sz val="10"/>
      <color rgb="FF000000"/>
      <name val="Calibri"/>
      <family val="2"/>
    </font>
    <font>
      <sz val="16"/>
      <name val="Arial"/>
      <family val="2"/>
    </font>
    <font>
      <b/>
      <sz val="10"/>
      <name val="Arial"/>
      <family val="2"/>
    </font>
    <font>
      <sz val="11"/>
      <name val="Arial Narrow"/>
      <family val="2"/>
    </font>
    <font>
      <sz val="12"/>
      <name val="Arial Narrow"/>
      <family val="2"/>
    </font>
    <font>
      <sz val="12"/>
      <name val="Calibri"/>
      <family val="2"/>
    </font>
    <font>
      <sz val="10"/>
      <color rgb="FF000000"/>
      <name val="Arial"/>
      <family val="2"/>
    </font>
    <font>
      <i/>
      <sz val="12"/>
      <name val="Arial"/>
      <family val="2"/>
    </font>
    <font>
      <sz val="10"/>
      <name val="Arial"/>
      <family val="2"/>
    </font>
    <font>
      <sz val="10"/>
      <color rgb="FFFF0000"/>
      <name val="Arial"/>
      <family val="2"/>
    </font>
    <font>
      <sz val="10"/>
      <name val="Calibri"/>
      <family val="2"/>
    </font>
    <font>
      <b/>
      <sz val="8"/>
      <name val="Arial"/>
      <family val="2"/>
    </font>
    <font>
      <sz val="11"/>
      <name val="Arial"/>
      <family val="2"/>
    </font>
    <font>
      <sz val="10"/>
      <name val="Arial Narrow"/>
      <family val="2"/>
    </font>
    <font>
      <b/>
      <sz val="10"/>
      <name val="Arial Narrow"/>
      <family val="2"/>
    </font>
    <font>
      <sz val="8"/>
      <name val="Arial"/>
      <family val="2"/>
    </font>
    <font>
      <sz val="7"/>
      <name val="Arial"/>
      <family val="2"/>
    </font>
    <font>
      <b/>
      <sz val="22"/>
      <color rgb="FF000000"/>
      <name val="Calibri"/>
      <family val="2"/>
    </font>
    <font>
      <b/>
      <sz val="22"/>
      <name val="Arial"/>
      <family val="2"/>
    </font>
    <font>
      <b/>
      <sz val="14"/>
      <color rgb="FF000000"/>
      <name val="Arial"/>
      <family val="2"/>
    </font>
    <font>
      <sz val="9"/>
      <name val="Arial"/>
      <family val="2"/>
    </font>
    <font>
      <b/>
      <sz val="7"/>
      <name val="Arial"/>
      <family val="2"/>
    </font>
    <font>
      <sz val="9"/>
      <name val="Calibri"/>
      <family val="2"/>
    </font>
    <font>
      <b/>
      <sz val="9"/>
      <name val="Arial"/>
      <family val="2"/>
    </font>
    <font>
      <sz val="11"/>
      <color rgb="FF000000"/>
      <name val="Arial"/>
      <family val="2"/>
    </font>
    <font>
      <b/>
      <sz val="11"/>
      <color rgb="FF000000"/>
      <name val="Arial"/>
      <family val="2"/>
    </font>
    <font>
      <b/>
      <sz val="11"/>
      <name val="Arial"/>
      <family val="2"/>
    </font>
    <font>
      <i/>
      <sz val="11"/>
      <name val="Arial"/>
      <family val="2"/>
    </font>
    <font>
      <i/>
      <sz val="11"/>
      <color rgb="FF000000"/>
      <name val="Arial"/>
      <family val="2"/>
    </font>
    <font>
      <b/>
      <sz val="12"/>
      <color rgb="FFFF0000"/>
      <name val="Arial"/>
      <family val="2"/>
    </font>
    <font>
      <sz val="11"/>
      <name val="Calibri"/>
      <family val="2"/>
      <scheme val="minor"/>
    </font>
    <font>
      <sz val="11"/>
      <name val="Calibri"/>
      <family val="2"/>
      <scheme val="minor"/>
    </font>
    <font>
      <sz val="11"/>
      <color theme="1"/>
      <name val="Arial"/>
      <family val="2"/>
    </font>
    <font>
      <sz val="12"/>
      <color rgb="FF92D050"/>
      <name val="Calibri"/>
      <family val="2"/>
    </font>
    <font>
      <sz val="11"/>
      <name val="Calibri"/>
      <scheme val="minor"/>
    </font>
  </fonts>
  <fills count="18">
    <fill>
      <patternFill patternType="none"/>
    </fill>
    <fill>
      <patternFill patternType="gray125"/>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76923C"/>
        <bgColor rgb="FF76923C"/>
      </patternFill>
    </fill>
    <fill>
      <patternFill patternType="solid">
        <fgColor rgb="FF669900"/>
        <bgColor rgb="FF669900"/>
      </patternFill>
    </fill>
    <fill>
      <patternFill patternType="solid">
        <fgColor rgb="FFEAF1DD"/>
        <bgColor rgb="FFEAF1DD"/>
      </patternFill>
    </fill>
    <fill>
      <patternFill patternType="solid">
        <fgColor rgb="FFD6E3BC"/>
        <bgColor rgb="FFD6E3BC"/>
      </patternFill>
    </fill>
    <fill>
      <patternFill patternType="solid">
        <fgColor rgb="FFCCFFCC"/>
        <bgColor rgb="FFCCFFCC"/>
      </patternFill>
    </fill>
    <fill>
      <patternFill patternType="solid">
        <fgColor rgb="FF99CC00"/>
        <bgColor rgb="FF99CC00"/>
      </patternFill>
    </fill>
    <fill>
      <patternFill patternType="solid">
        <fgColor rgb="FF00FF00"/>
        <bgColor rgb="FF00FF00"/>
      </patternFill>
    </fill>
    <fill>
      <patternFill patternType="solid">
        <fgColor rgb="FFD8D8D8"/>
        <bgColor rgb="FFD8D8D8"/>
      </patternFill>
    </fill>
    <fill>
      <patternFill patternType="solid">
        <fgColor rgb="FF008000"/>
        <bgColor rgb="FF008000"/>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50"/>
        <bgColor indexed="64"/>
      </patternFill>
    </fill>
  </fills>
  <borders count="157">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diagonal/>
    </border>
    <border>
      <left/>
      <right style="medium">
        <color rgb="FF000000"/>
      </right>
      <top/>
      <bottom/>
      <diagonal/>
    </border>
    <border>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rgb="FF000000"/>
      </left>
      <right style="medium">
        <color rgb="FF000000"/>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medium">
        <color rgb="FF000000"/>
      </right>
      <top/>
      <bottom style="thin">
        <color rgb="FF000000"/>
      </bottom>
      <diagonal/>
    </border>
    <border>
      <left style="medium">
        <color rgb="FF969696"/>
      </left>
      <right/>
      <top style="medium">
        <color rgb="FF969696"/>
      </top>
      <bottom style="medium">
        <color rgb="FF969696"/>
      </bottom>
      <diagonal/>
    </border>
    <border>
      <left/>
      <right/>
      <top style="medium">
        <color rgb="FF969696"/>
      </top>
      <bottom style="medium">
        <color rgb="FF969696"/>
      </bottom>
      <diagonal/>
    </border>
    <border>
      <left/>
      <right style="medium">
        <color rgb="FF969696"/>
      </right>
      <top style="medium">
        <color rgb="FF969696"/>
      </top>
      <bottom style="medium">
        <color rgb="FF969696"/>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medium">
        <color indexed="64"/>
      </bottom>
      <diagonal/>
    </border>
  </borders>
  <cellStyleXfs count="6">
    <xf numFmtId="0" fontId="0" fillId="0" borderId="0"/>
    <xf numFmtId="166" fontId="48" fillId="0" borderId="0" applyFont="0" applyFill="0" applyBorder="0" applyAlignment="0" applyProtection="0"/>
    <xf numFmtId="9" fontId="48" fillId="0" borderId="0" applyFont="0" applyFill="0" applyBorder="0" applyAlignment="0" applyProtection="0"/>
    <xf numFmtId="0" fontId="51" fillId="0" borderId="90"/>
    <xf numFmtId="166" fontId="47" fillId="0" borderId="90" applyFont="0" applyFill="0" applyBorder="0" applyAlignment="0" applyProtection="0"/>
    <xf numFmtId="9" fontId="47" fillId="0" borderId="90" applyFont="0" applyFill="0" applyBorder="0" applyAlignment="0" applyProtection="0"/>
  </cellStyleXfs>
  <cellXfs count="736">
    <xf numFmtId="0" fontId="0" fillId="0" borderId="0" xfId="0"/>
    <xf numFmtId="0" fontId="1" fillId="0" borderId="0" xfId="0" applyFont="1"/>
    <xf numFmtId="0" fontId="1" fillId="2" borderId="1" xfId="0" applyFont="1" applyFill="1" applyBorder="1"/>
    <xf numFmtId="0" fontId="1" fillId="2" borderId="1" xfId="0" applyFont="1" applyFill="1" applyBorder="1" applyAlignment="1">
      <alignment horizontal="center"/>
    </xf>
    <xf numFmtId="0" fontId="1" fillId="0" borderId="0" xfId="0" applyFont="1" applyAlignment="1">
      <alignment horizont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0" fontId="9" fillId="3" borderId="35" xfId="0" applyFont="1" applyFill="1" applyBorder="1" applyAlignment="1">
      <alignment vertical="center" wrapText="1"/>
    </xf>
    <xf numFmtId="0" fontId="9" fillId="3" borderId="36" xfId="0" applyFont="1" applyFill="1" applyBorder="1" applyAlignment="1">
      <alignment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8" fillId="10" borderId="45"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8" fillId="10" borderId="40" xfId="0" applyFont="1" applyFill="1" applyBorder="1" applyAlignment="1">
      <alignment horizontal="center" vertical="center" wrapText="1"/>
    </xf>
    <xf numFmtId="168" fontId="1" fillId="0" borderId="0" xfId="0" applyNumberFormat="1" applyFont="1" applyAlignment="1">
      <alignment horizontal="center"/>
    </xf>
    <xf numFmtId="2" fontId="1" fillId="0" borderId="0" xfId="0" applyNumberFormat="1" applyFont="1" applyAlignment="1">
      <alignment horizontal="center"/>
    </xf>
    <xf numFmtId="169" fontId="12" fillId="0" borderId="0" xfId="0" applyNumberFormat="1" applyFont="1"/>
    <xf numFmtId="169" fontId="1" fillId="0" borderId="0" xfId="0" applyNumberFormat="1" applyFont="1" applyAlignment="1">
      <alignment horizontal="center"/>
    </xf>
    <xf numFmtId="10" fontId="1" fillId="0" borderId="0" xfId="0" applyNumberFormat="1" applyFont="1" applyAlignment="1">
      <alignment horizontal="center"/>
    </xf>
    <xf numFmtId="170" fontId="13" fillId="0" borderId="0" xfId="0" applyNumberFormat="1" applyFont="1" applyAlignment="1">
      <alignment horizontal="center"/>
    </xf>
    <xf numFmtId="0" fontId="14" fillId="0" borderId="1" xfId="0" applyFont="1" applyBorder="1"/>
    <xf numFmtId="0" fontId="15" fillId="0" borderId="0" xfId="0" applyFont="1"/>
    <xf numFmtId="0" fontId="15" fillId="0" borderId="0" xfId="0" applyFont="1" applyAlignment="1">
      <alignment horizontal="center"/>
    </xf>
    <xf numFmtId="168" fontId="15" fillId="0" borderId="0" xfId="0" applyNumberFormat="1" applyFont="1" applyAlignment="1">
      <alignment horizontal="center"/>
    </xf>
    <xf numFmtId="2" fontId="15" fillId="0" borderId="0" xfId="0" applyNumberFormat="1" applyFont="1" applyAlignment="1">
      <alignment horizontal="center"/>
    </xf>
    <xf numFmtId="171" fontId="1" fillId="0" borderId="0" xfId="0" applyNumberFormat="1" applyFont="1"/>
    <xf numFmtId="0" fontId="1" fillId="0" borderId="0" xfId="0" applyFont="1" applyAlignment="1">
      <alignment wrapText="1"/>
    </xf>
    <xf numFmtId="0" fontId="14" fillId="12" borderId="50" xfId="0" applyFont="1" applyFill="1" applyBorder="1" applyAlignment="1">
      <alignment horizontal="center" vertical="center"/>
    </xf>
    <xf numFmtId="0" fontId="16" fillId="0" borderId="0" xfId="0" applyFont="1" applyAlignment="1">
      <alignment horizontal="center"/>
    </xf>
    <xf numFmtId="167" fontId="1" fillId="0" borderId="0" xfId="0" applyNumberFormat="1" applyFont="1"/>
    <xf numFmtId="0" fontId="1" fillId="0" borderId="50" xfId="0" applyFont="1" applyBorder="1" applyAlignment="1">
      <alignment horizontal="center" vertical="center"/>
    </xf>
    <xf numFmtId="0" fontId="16" fillId="0" borderId="0" xfId="0" applyFont="1"/>
    <xf numFmtId="172" fontId="1" fillId="0" borderId="0" xfId="0" applyNumberFormat="1" applyFont="1"/>
    <xf numFmtId="0" fontId="17" fillId="0" borderId="0" xfId="0" applyFont="1"/>
    <xf numFmtId="0" fontId="17" fillId="2" borderId="1" xfId="0" applyFont="1" applyFill="1" applyBorder="1"/>
    <xf numFmtId="0" fontId="16" fillId="2" borderId="1" xfId="0" applyFont="1" applyFill="1" applyBorder="1"/>
    <xf numFmtId="0" fontId="16" fillId="2" borderId="1" xfId="0" applyFont="1" applyFill="1" applyBorder="1" applyAlignment="1">
      <alignment horizontal="center"/>
    </xf>
    <xf numFmtId="10" fontId="17" fillId="2" borderId="1" xfId="0" applyNumberFormat="1" applyFont="1" applyFill="1" applyBorder="1" applyAlignment="1">
      <alignment horizontal="center"/>
    </xf>
    <xf numFmtId="173" fontId="17" fillId="2" borderId="1" xfId="0" applyNumberFormat="1" applyFont="1" applyFill="1" applyBorder="1" applyAlignment="1">
      <alignment horizontal="center"/>
    </xf>
    <xf numFmtId="0" fontId="20" fillId="0" borderId="0" xfId="0" applyFont="1" applyAlignment="1">
      <alignment horizontal="center" vertical="center"/>
    </xf>
    <xf numFmtId="0" fontId="9" fillId="3" borderId="66"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9" fillId="5" borderId="69"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8" fillId="8" borderId="71" xfId="0" applyFont="1" applyFill="1" applyBorder="1" applyAlignment="1">
      <alignment horizontal="center" vertical="center" wrapText="1"/>
    </xf>
    <xf numFmtId="0" fontId="8" fillId="3" borderId="71" xfId="0" applyFont="1" applyFill="1" applyBorder="1" applyAlignment="1">
      <alignment horizontal="center" vertical="center" wrapText="1"/>
    </xf>
    <xf numFmtId="0" fontId="8" fillId="7" borderId="71"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9" fillId="7" borderId="68"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73"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8" borderId="74"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8" borderId="70" xfId="0" applyFont="1" applyFill="1" applyBorder="1" applyAlignment="1">
      <alignment horizontal="center" vertical="center" wrapText="1"/>
    </xf>
    <xf numFmtId="0" fontId="21" fillId="0" borderId="0" xfId="0" applyFont="1" applyAlignment="1">
      <alignment horizontal="center" vertical="center"/>
    </xf>
    <xf numFmtId="0" fontId="16" fillId="10" borderId="80" xfId="0" applyFont="1" applyFill="1" applyBorder="1" applyAlignment="1">
      <alignment horizontal="center" vertical="center" wrapText="1"/>
    </xf>
    <xf numFmtId="0" fontId="23" fillId="0" borderId="0" xfId="0" applyFont="1" applyAlignment="1">
      <alignment horizontal="center" vertical="center"/>
    </xf>
    <xf numFmtId="0" fontId="16" fillId="13" borderId="82" xfId="0" applyFont="1" applyFill="1" applyBorder="1" applyAlignment="1">
      <alignment horizontal="center" vertical="center" wrapText="1"/>
    </xf>
    <xf numFmtId="178" fontId="16" fillId="5" borderId="82" xfId="0" applyNumberFormat="1" applyFont="1" applyFill="1" applyBorder="1" applyAlignment="1">
      <alignment horizontal="center" vertical="center" wrapText="1"/>
    </xf>
    <xf numFmtId="0" fontId="16" fillId="10" borderId="82" xfId="0" applyFont="1" applyFill="1" applyBorder="1" applyAlignment="1">
      <alignment horizontal="center" vertical="center" wrapText="1"/>
    </xf>
    <xf numFmtId="0" fontId="23" fillId="0" borderId="0" xfId="0" applyFont="1" applyAlignment="1">
      <alignment horizontal="center" vertical="center" wrapText="1"/>
    </xf>
    <xf numFmtId="0" fontId="16" fillId="13" borderId="82" xfId="0" applyFont="1" applyFill="1" applyBorder="1" applyAlignment="1">
      <alignment horizontal="left" vertical="center" wrapText="1"/>
    </xf>
    <xf numFmtId="0" fontId="16" fillId="10" borderId="82" xfId="0" applyFont="1" applyFill="1" applyBorder="1" applyAlignment="1">
      <alignment horizontal="left" vertical="center" wrapText="1"/>
    </xf>
    <xf numFmtId="0" fontId="19" fillId="13" borderId="84" xfId="0" applyFont="1" applyFill="1" applyBorder="1" applyAlignment="1">
      <alignment horizontal="left" vertical="center" wrapText="1"/>
    </xf>
    <xf numFmtId="176" fontId="23" fillId="0" borderId="0" xfId="0" applyNumberFormat="1" applyFont="1" applyAlignment="1">
      <alignment horizontal="center" vertical="center"/>
    </xf>
    <xf numFmtId="176" fontId="19" fillId="10" borderId="92" xfId="0" applyNumberFormat="1" applyFont="1" applyFill="1" applyBorder="1" applyAlignment="1">
      <alignment horizontal="left" vertical="center" wrapText="1"/>
    </xf>
    <xf numFmtId="0" fontId="23" fillId="0" borderId="0" xfId="0" applyFont="1"/>
    <xf numFmtId="0" fontId="19" fillId="13" borderId="99" xfId="0" applyFont="1" applyFill="1" applyBorder="1" applyAlignment="1">
      <alignment horizontal="left" vertical="center" wrapText="1"/>
    </xf>
    <xf numFmtId="176" fontId="19" fillId="10" borderId="99" xfId="0" applyNumberFormat="1" applyFont="1" applyFill="1" applyBorder="1" applyAlignment="1">
      <alignment horizontal="left" vertical="center" wrapText="1"/>
    </xf>
    <xf numFmtId="0" fontId="25" fillId="0" borderId="0" xfId="0" applyFont="1"/>
    <xf numFmtId="172" fontId="16" fillId="0" borderId="0" xfId="0" applyNumberFormat="1" applyFont="1" applyAlignment="1">
      <alignment horizontal="center"/>
    </xf>
    <xf numFmtId="172" fontId="26" fillId="0" borderId="0" xfId="0" applyNumberFormat="1" applyFont="1" applyAlignment="1">
      <alignment horizontal="center"/>
    </xf>
    <xf numFmtId="10" fontId="17" fillId="0" borderId="0" xfId="0" applyNumberFormat="1" applyFont="1" applyAlignment="1">
      <alignment horizontal="center"/>
    </xf>
    <xf numFmtId="0" fontId="17" fillId="0" borderId="0" xfId="0" applyFont="1" applyAlignment="1">
      <alignment horizontal="center"/>
    </xf>
    <xf numFmtId="169" fontId="5" fillId="0" borderId="0" xfId="0" applyNumberFormat="1" applyFont="1"/>
    <xf numFmtId="169" fontId="15" fillId="0" borderId="0" xfId="0" applyNumberFormat="1" applyFont="1" applyAlignment="1">
      <alignment horizontal="center"/>
    </xf>
    <xf numFmtId="176" fontId="1" fillId="0" borderId="0" xfId="0" applyNumberFormat="1" applyFont="1" applyAlignment="1">
      <alignment horizontal="center"/>
    </xf>
    <xf numFmtId="172" fontId="15" fillId="0" borderId="0" xfId="0" applyNumberFormat="1" applyFont="1" applyAlignment="1">
      <alignment horizontal="center"/>
    </xf>
    <xf numFmtId="175" fontId="15" fillId="0" borderId="0" xfId="0" applyNumberFormat="1" applyFont="1" applyAlignment="1">
      <alignment horizontal="center"/>
    </xf>
    <xf numFmtId="0" fontId="25" fillId="0" borderId="0" xfId="0" applyFont="1" applyAlignment="1">
      <alignment horizontal="center"/>
    </xf>
    <xf numFmtId="10" fontId="27" fillId="0" borderId="0" xfId="0" applyNumberFormat="1" applyFont="1" applyAlignment="1">
      <alignment horizontal="center"/>
    </xf>
    <xf numFmtId="0" fontId="27" fillId="0" borderId="0" xfId="0" applyFont="1" applyAlignment="1">
      <alignment horizontal="center"/>
    </xf>
    <xf numFmtId="175" fontId="25" fillId="0" borderId="0" xfId="0" applyNumberFormat="1" applyFont="1" applyAlignment="1">
      <alignment horizontal="center"/>
    </xf>
    <xf numFmtId="175" fontId="16" fillId="0" borderId="0" xfId="0" applyNumberFormat="1" applyFont="1" applyAlignment="1">
      <alignment horizontal="center"/>
    </xf>
    <xf numFmtId="172" fontId="25" fillId="0" borderId="0" xfId="0" applyNumberFormat="1" applyFont="1" applyAlignment="1">
      <alignment horizontal="center"/>
    </xf>
    <xf numFmtId="0" fontId="9" fillId="0" borderId="0" xfId="0" applyFont="1" applyAlignment="1">
      <alignment horizontal="center" vertical="center" wrapText="1"/>
    </xf>
    <xf numFmtId="4" fontId="16" fillId="0" borderId="0" xfId="0" applyNumberFormat="1" applyFont="1" applyAlignment="1">
      <alignment horizontal="center" vertical="center" wrapText="1"/>
    </xf>
    <xf numFmtId="177" fontId="16" fillId="0" borderId="0" xfId="0" applyNumberFormat="1" applyFont="1" applyAlignment="1">
      <alignment horizontal="right" vertical="center" wrapText="1"/>
    </xf>
    <xf numFmtId="175" fontId="16" fillId="0" borderId="0" xfId="0" applyNumberFormat="1" applyFont="1" applyAlignment="1">
      <alignment horizontal="right" vertical="center" wrapText="1"/>
    </xf>
    <xf numFmtId="172" fontId="19" fillId="0" borderId="0" xfId="0" applyNumberFormat="1" applyFont="1" applyAlignment="1">
      <alignment horizontal="center"/>
    </xf>
    <xf numFmtId="175" fontId="19" fillId="0" borderId="0" xfId="0" applyNumberFormat="1" applyFont="1" applyAlignment="1">
      <alignment horizontal="center"/>
    </xf>
    <xf numFmtId="3" fontId="16" fillId="0" borderId="0" xfId="0" applyNumberFormat="1" applyFont="1" applyAlignment="1">
      <alignment horizontal="center" vertical="center" wrapText="1"/>
    </xf>
    <xf numFmtId="179" fontId="16" fillId="0" borderId="0" xfId="0" applyNumberFormat="1" applyFont="1" applyAlignment="1">
      <alignment horizontal="right" vertical="center" wrapText="1"/>
    </xf>
    <xf numFmtId="0" fontId="26" fillId="0" borderId="0" xfId="0" applyFont="1" applyAlignment="1">
      <alignment horizontal="center"/>
    </xf>
    <xf numFmtId="0" fontId="19"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9" fontId="16" fillId="0" borderId="0" xfId="0" applyNumberFormat="1" applyFont="1" applyAlignment="1">
      <alignment horizontal="center" vertical="center" wrapText="1"/>
    </xf>
    <xf numFmtId="178" fontId="16" fillId="0" borderId="0" xfId="0" applyNumberFormat="1" applyFont="1" applyAlignment="1">
      <alignment horizontal="center" vertical="center" wrapText="1"/>
    </xf>
    <xf numFmtId="164" fontId="16" fillId="0" borderId="0" xfId="0" applyNumberFormat="1" applyFont="1" applyAlignment="1">
      <alignment horizontal="center"/>
    </xf>
    <xf numFmtId="0" fontId="19" fillId="0" borderId="0" xfId="0" applyFont="1" applyAlignment="1">
      <alignment horizontal="left" vertical="center" wrapText="1"/>
    </xf>
    <xf numFmtId="176" fontId="16" fillId="0" borderId="0" xfId="0" applyNumberFormat="1" applyFont="1" applyAlignment="1">
      <alignment horizontal="left" vertical="center" wrapText="1"/>
    </xf>
    <xf numFmtId="4" fontId="16" fillId="0" borderId="0" xfId="0" applyNumberFormat="1" applyFont="1" applyAlignment="1">
      <alignment horizontal="center"/>
    </xf>
    <xf numFmtId="176" fontId="19" fillId="0" borderId="0" xfId="0" applyNumberFormat="1" applyFont="1" applyAlignment="1">
      <alignment horizontal="left" vertical="center" wrapText="1"/>
    </xf>
    <xf numFmtId="177" fontId="16" fillId="0" borderId="0" xfId="0" applyNumberFormat="1" applyFont="1" applyAlignment="1">
      <alignment horizontal="center"/>
    </xf>
    <xf numFmtId="179" fontId="16" fillId="0" borderId="0" xfId="0" applyNumberFormat="1" applyFont="1" applyAlignment="1">
      <alignment horizontal="center"/>
    </xf>
    <xf numFmtId="176" fontId="16" fillId="0" borderId="0" xfId="0" applyNumberFormat="1" applyFont="1" applyAlignment="1">
      <alignment horizontal="center"/>
    </xf>
    <xf numFmtId="0" fontId="16" fillId="0" borderId="0" xfId="0" applyFont="1" applyAlignment="1">
      <alignment vertical="center"/>
    </xf>
    <xf numFmtId="0" fontId="8" fillId="2" borderId="108" xfId="0" applyFont="1" applyFill="1" applyBorder="1" applyAlignment="1">
      <alignment horizontal="center" vertical="top" wrapText="1"/>
    </xf>
    <xf numFmtId="0" fontId="16" fillId="2" borderId="1" xfId="0" applyFont="1" applyFill="1" applyBorder="1" applyAlignment="1">
      <alignment vertical="center"/>
    </xf>
    <xf numFmtId="0" fontId="28" fillId="3" borderId="107" xfId="0" applyFont="1" applyFill="1" applyBorder="1" applyAlignment="1">
      <alignment horizontal="center" vertical="center" textRotation="90" wrapText="1"/>
    </xf>
    <xf numFmtId="10" fontId="16" fillId="3" borderId="107" xfId="0" applyNumberFormat="1" applyFont="1" applyFill="1" applyBorder="1" applyAlignment="1">
      <alignment horizontal="center" vertical="center" wrapText="1"/>
    </xf>
    <xf numFmtId="0" fontId="19" fillId="3" borderId="107" xfId="0" applyFont="1" applyFill="1" applyBorder="1" applyAlignment="1">
      <alignment horizontal="center" vertical="center" wrapText="1"/>
    </xf>
    <xf numFmtId="9" fontId="16" fillId="3" borderId="50" xfId="0" applyNumberFormat="1" applyFont="1" applyFill="1" applyBorder="1" applyAlignment="1">
      <alignment vertical="center"/>
    </xf>
    <xf numFmtId="9" fontId="16" fillId="4" borderId="50" xfId="0" applyNumberFormat="1" applyFont="1" applyFill="1" applyBorder="1" applyAlignment="1">
      <alignment vertical="center"/>
    </xf>
    <xf numFmtId="10" fontId="19" fillId="3" borderId="118" xfId="0" applyNumberFormat="1" applyFont="1" applyFill="1" applyBorder="1" applyAlignment="1">
      <alignment horizontal="center" vertical="center" wrapText="1"/>
    </xf>
    <xf numFmtId="2" fontId="19" fillId="3" borderId="118" xfId="0" applyNumberFormat="1" applyFont="1" applyFill="1" applyBorder="1" applyAlignment="1">
      <alignment horizontal="center" vertical="center" wrapText="1"/>
    </xf>
    <xf numFmtId="0" fontId="19" fillId="3" borderId="119" xfId="0" applyFont="1" applyFill="1" applyBorder="1" applyAlignment="1">
      <alignment horizontal="center" vertical="center" wrapText="1"/>
    </xf>
    <xf numFmtId="0" fontId="32" fillId="0" borderId="0" xfId="0" applyFont="1" applyAlignment="1">
      <alignment vertical="center"/>
    </xf>
    <xf numFmtId="0" fontId="16" fillId="2" borderId="1" xfId="0" applyFont="1" applyFill="1" applyBorder="1" applyAlignment="1">
      <alignment horizontal="left" vertical="center"/>
    </xf>
    <xf numFmtId="10" fontId="16" fillId="2" borderId="1" xfId="0" applyNumberFormat="1" applyFont="1" applyFill="1" applyBorder="1" applyAlignment="1">
      <alignment vertical="center"/>
    </xf>
    <xf numFmtId="10" fontId="29" fillId="2" borderId="1" xfId="0" applyNumberFormat="1" applyFont="1" applyFill="1" applyBorder="1" applyAlignment="1">
      <alignment vertical="center"/>
    </xf>
    <xf numFmtId="0" fontId="16" fillId="2" borderId="1" xfId="0" applyFont="1" applyFill="1" applyBorder="1" applyAlignment="1">
      <alignment vertical="top"/>
    </xf>
    <xf numFmtId="6" fontId="33" fillId="0" borderId="0" xfId="0" applyNumberFormat="1" applyFont="1" applyAlignment="1">
      <alignment horizontal="center" vertical="center" wrapText="1"/>
    </xf>
    <xf numFmtId="10" fontId="16" fillId="0" borderId="0" xfId="0" applyNumberFormat="1" applyFont="1" applyAlignment="1">
      <alignment vertical="center"/>
    </xf>
    <xf numFmtId="0" fontId="16" fillId="0" borderId="0" xfId="0" applyFont="1" applyAlignment="1">
      <alignment horizontal="left" vertical="center"/>
    </xf>
    <xf numFmtId="0" fontId="42" fillId="13" borderId="128" xfId="0" applyFont="1" applyFill="1" applyBorder="1" applyAlignment="1">
      <alignment horizontal="center" vertical="center" wrapText="1"/>
    </xf>
    <xf numFmtId="0" fontId="42" fillId="3" borderId="83" xfId="0" applyFont="1" applyFill="1" applyBorder="1" applyAlignment="1">
      <alignment horizontal="center" vertical="center" wrapText="1"/>
    </xf>
    <xf numFmtId="0" fontId="42" fillId="3" borderId="129" xfId="0" applyFont="1" applyFill="1" applyBorder="1" applyAlignment="1">
      <alignment horizontal="center" vertical="center" wrapText="1"/>
    </xf>
    <xf numFmtId="0" fontId="41" fillId="0" borderId="93" xfId="0" applyFont="1" applyBorder="1" applyAlignment="1">
      <alignment wrapText="1"/>
    </xf>
    <xf numFmtId="0" fontId="41" fillId="0" borderId="94" xfId="0" applyFont="1" applyBorder="1" applyAlignment="1">
      <alignment wrapText="1"/>
    </xf>
    <xf numFmtId="0" fontId="41" fillId="0" borderId="95" xfId="0" applyFont="1" applyBorder="1" applyAlignment="1">
      <alignment wrapText="1"/>
    </xf>
    <xf numFmtId="0" fontId="41" fillId="0" borderId="100" xfId="0" applyFont="1" applyBorder="1" applyAlignment="1">
      <alignment wrapText="1"/>
    </xf>
    <xf numFmtId="0" fontId="41" fillId="0" borderId="50" xfId="0" applyFont="1" applyBorder="1" applyAlignment="1">
      <alignment wrapText="1"/>
    </xf>
    <xf numFmtId="0" fontId="41" fillId="0" borderId="101" xfId="0" applyFont="1" applyBorder="1" applyAlignment="1">
      <alignment wrapText="1"/>
    </xf>
    <xf numFmtId="172" fontId="41" fillId="0" borderId="50" xfId="0" applyNumberFormat="1" applyFont="1" applyBorder="1" applyAlignment="1">
      <alignment wrapText="1"/>
    </xf>
    <xf numFmtId="0" fontId="41" fillId="0" borderId="106" xfId="0" applyFont="1" applyBorder="1" applyAlignment="1">
      <alignment wrapText="1"/>
    </xf>
    <xf numFmtId="186" fontId="41" fillId="0" borderId="107" xfId="0" applyNumberFormat="1" applyFont="1" applyBorder="1" applyAlignment="1">
      <alignment wrapText="1"/>
    </xf>
    <xf numFmtId="9" fontId="41" fillId="0" borderId="108" xfId="0" applyNumberFormat="1" applyFont="1" applyBorder="1" applyAlignment="1">
      <alignment wrapText="1"/>
    </xf>
    <xf numFmtId="0" fontId="42" fillId="13" borderId="100" xfId="0" applyFont="1" applyFill="1" applyBorder="1" applyAlignment="1">
      <alignment horizontal="center" vertical="center" wrapText="1"/>
    </xf>
    <xf numFmtId="0" fontId="42" fillId="3" borderId="50" xfId="0" applyFont="1" applyFill="1" applyBorder="1" applyAlignment="1">
      <alignment horizontal="center" vertical="center" wrapText="1"/>
    </xf>
    <xf numFmtId="0" fontId="42" fillId="3" borderId="101" xfId="0" applyFont="1" applyFill="1" applyBorder="1" applyAlignment="1">
      <alignment horizontal="center" vertical="center" wrapText="1"/>
    </xf>
    <xf numFmtId="176" fontId="23" fillId="0" borderId="50" xfId="0" applyNumberFormat="1" applyFont="1" applyBorder="1" applyAlignment="1">
      <alignment horizontal="center" vertical="center"/>
    </xf>
    <xf numFmtId="10" fontId="41" fillId="0" borderId="101" xfId="0" applyNumberFormat="1" applyFont="1" applyBorder="1" applyAlignment="1">
      <alignment wrapText="1"/>
    </xf>
    <xf numFmtId="172" fontId="23" fillId="0" borderId="50" xfId="0" applyNumberFormat="1" applyFont="1" applyBorder="1" applyAlignment="1">
      <alignment horizontal="center" vertical="center"/>
    </xf>
    <xf numFmtId="0" fontId="41" fillId="0" borderId="107" xfId="0" applyFont="1" applyBorder="1" applyAlignment="1">
      <alignment wrapText="1"/>
    </xf>
    <xf numFmtId="172" fontId="41" fillId="0" borderId="107" xfId="0" applyNumberFormat="1" applyFont="1" applyBorder="1" applyAlignment="1">
      <alignment wrapText="1"/>
    </xf>
    <xf numFmtId="172" fontId="41" fillId="0" borderId="0" xfId="0" applyNumberFormat="1" applyFont="1" applyAlignment="1">
      <alignment wrapText="1"/>
    </xf>
    <xf numFmtId="10" fontId="41" fillId="0" borderId="108" xfId="0" applyNumberFormat="1" applyFont="1" applyBorder="1" applyAlignment="1">
      <alignment wrapText="1"/>
    </xf>
    <xf numFmtId="0" fontId="42" fillId="3" borderId="83" xfId="0" applyFont="1" applyFill="1" applyBorder="1" applyAlignment="1">
      <alignment horizontal="center" vertical="top" wrapText="1"/>
    </xf>
    <xf numFmtId="0" fontId="29" fillId="0" borderId="130" xfId="0" applyFont="1" applyBorder="1" applyAlignment="1">
      <alignment wrapText="1"/>
    </xf>
    <xf numFmtId="0" fontId="29" fillId="0" borderId="94" xfId="0" applyFont="1" applyBorder="1" applyAlignment="1">
      <alignment wrapText="1"/>
    </xf>
    <xf numFmtId="0" fontId="29" fillId="0" borderId="95" xfId="0" applyFont="1" applyBorder="1" applyAlignment="1">
      <alignment wrapText="1"/>
    </xf>
    <xf numFmtId="0" fontId="29" fillId="0" borderId="131" xfId="0" applyFont="1" applyBorder="1" applyAlignment="1">
      <alignment wrapText="1"/>
    </xf>
    <xf numFmtId="0" fontId="29" fillId="0" borderId="50" xfId="0" applyFont="1" applyBorder="1" applyAlignment="1">
      <alignment wrapText="1"/>
    </xf>
    <xf numFmtId="0" fontId="29" fillId="0" borderId="101" xfId="0" applyFont="1" applyBorder="1" applyAlignment="1">
      <alignment wrapText="1"/>
    </xf>
    <xf numFmtId="0" fontId="43" fillId="0" borderId="50" xfId="0" applyFont="1" applyBorder="1" applyAlignment="1">
      <alignment wrapText="1"/>
    </xf>
    <xf numFmtId="0" fontId="29" fillId="0" borderId="132" xfId="0" applyFont="1" applyBorder="1" applyAlignment="1">
      <alignment wrapText="1"/>
    </xf>
    <xf numFmtId="0" fontId="29" fillId="0" borderId="107" xfId="0" applyFont="1" applyBorder="1" applyAlignment="1">
      <alignment wrapText="1"/>
    </xf>
    <xf numFmtId="0" fontId="29" fillId="0" borderId="108" xfId="0" applyFont="1" applyBorder="1" applyAlignment="1">
      <alignment wrapText="1"/>
    </xf>
    <xf numFmtId="0" fontId="29" fillId="0" borderId="133" xfId="0" applyFont="1" applyBorder="1" applyAlignment="1">
      <alignment wrapText="1"/>
    </xf>
    <xf numFmtId="0" fontId="29" fillId="0" borderId="85" xfId="0" applyFont="1" applyBorder="1" applyAlignment="1">
      <alignment wrapText="1"/>
    </xf>
    <xf numFmtId="0" fontId="29" fillId="0" borderId="78" xfId="0" applyFont="1" applyBorder="1" applyAlignment="1">
      <alignment wrapText="1"/>
    </xf>
    <xf numFmtId="0" fontId="29" fillId="0" borderId="9" xfId="0" applyFont="1" applyBorder="1" applyAlignment="1">
      <alignment wrapText="1"/>
    </xf>
    <xf numFmtId="0" fontId="29" fillId="0" borderId="100" xfId="0" applyFont="1" applyBorder="1" applyAlignment="1">
      <alignment wrapText="1"/>
    </xf>
    <xf numFmtId="0" fontId="43" fillId="0" borderId="0" xfId="0" applyFont="1" applyAlignment="1">
      <alignment wrapText="1"/>
    </xf>
    <xf numFmtId="0" fontId="29" fillId="0" borderId="106" xfId="0" applyFont="1" applyBorder="1" applyAlignment="1">
      <alignment wrapText="1"/>
    </xf>
    <xf numFmtId="0" fontId="44" fillId="0" borderId="100" xfId="0" applyFont="1" applyBorder="1" applyAlignment="1">
      <alignment wrapText="1"/>
    </xf>
    <xf numFmtId="0" fontId="44" fillId="0" borderId="94" xfId="0" applyFont="1" applyBorder="1" applyAlignment="1">
      <alignment wrapText="1"/>
    </xf>
    <xf numFmtId="0" fontId="44" fillId="0" borderId="95" xfId="0" applyFont="1" applyBorder="1" applyAlignment="1">
      <alignment wrapText="1"/>
    </xf>
    <xf numFmtId="0" fontId="29" fillId="0" borderId="94" xfId="0" applyFont="1" applyBorder="1" applyAlignment="1">
      <alignment vertical="center" wrapText="1"/>
    </xf>
    <xf numFmtId="10" fontId="29" fillId="0" borderId="94" xfId="0" applyNumberFormat="1" applyFont="1" applyBorder="1" applyAlignment="1">
      <alignment wrapText="1"/>
    </xf>
    <xf numFmtId="0" fontId="32" fillId="0" borderId="101" xfId="0" applyFont="1" applyBorder="1"/>
    <xf numFmtId="0" fontId="41" fillId="0" borderId="0" xfId="0" applyFont="1" applyAlignment="1">
      <alignment wrapText="1"/>
    </xf>
    <xf numFmtId="0" fontId="29" fillId="0" borderId="50" xfId="0" applyFont="1" applyBorder="1" applyAlignment="1">
      <alignment vertical="center" wrapText="1"/>
    </xf>
    <xf numFmtId="10" fontId="29" fillId="0" borderId="50" xfId="0" applyNumberFormat="1" applyFont="1" applyBorder="1" applyAlignment="1">
      <alignment wrapText="1"/>
    </xf>
    <xf numFmtId="4" fontId="29" fillId="0" borderId="50" xfId="0" applyNumberFormat="1" applyFont="1" applyBorder="1" applyAlignment="1">
      <alignment vertical="center" wrapText="1"/>
    </xf>
    <xf numFmtId="4" fontId="32" fillId="0" borderId="101" xfId="0" applyNumberFormat="1" applyFont="1" applyBorder="1" applyAlignment="1">
      <alignment vertical="center"/>
    </xf>
    <xf numFmtId="0" fontId="29" fillId="0" borderId="107" xfId="0" applyFont="1" applyBorder="1" applyAlignment="1">
      <alignment vertical="center" wrapText="1"/>
    </xf>
    <xf numFmtId="10" fontId="29" fillId="0" borderId="107" xfId="0" applyNumberFormat="1" applyFont="1" applyBorder="1" applyAlignment="1">
      <alignment wrapText="1"/>
    </xf>
    <xf numFmtId="0" fontId="32" fillId="0" borderId="108" xfId="0" applyFont="1" applyBorder="1"/>
    <xf numFmtId="4" fontId="29" fillId="0" borderId="50" xfId="0" applyNumberFormat="1" applyFont="1" applyBorder="1" applyAlignment="1">
      <alignment wrapText="1"/>
    </xf>
    <xf numFmtId="0" fontId="32" fillId="0" borderId="101" xfId="0" applyFont="1" applyBorder="1" applyAlignment="1">
      <alignment wrapText="1"/>
    </xf>
    <xf numFmtId="0" fontId="32" fillId="0" borderId="101" xfId="0" applyFont="1" applyBorder="1" applyAlignment="1">
      <alignment vertical="center"/>
    </xf>
    <xf numFmtId="4" fontId="44" fillId="0" borderId="50" xfId="0" applyNumberFormat="1" applyFont="1" applyBorder="1" applyAlignment="1">
      <alignment wrapText="1"/>
    </xf>
    <xf numFmtId="0" fontId="45" fillId="0" borderId="0" xfId="0" applyFont="1" applyAlignment="1">
      <alignment wrapText="1"/>
    </xf>
    <xf numFmtId="0" fontId="29" fillId="0" borderId="101" xfId="0" applyFont="1" applyBorder="1"/>
    <xf numFmtId="0" fontId="29" fillId="0" borderId="108" xfId="0" applyFont="1" applyBorder="1"/>
    <xf numFmtId="9" fontId="29" fillId="0" borderId="50" xfId="0" applyNumberFormat="1" applyFont="1" applyBorder="1" applyAlignment="1">
      <alignment wrapText="1"/>
    </xf>
    <xf numFmtId="9" fontId="29" fillId="0" borderId="107" xfId="0" applyNumberFormat="1" applyFont="1" applyBorder="1" applyAlignment="1">
      <alignment wrapText="1"/>
    </xf>
    <xf numFmtId="0" fontId="42" fillId="3" borderId="50" xfId="0" applyFont="1" applyFill="1" applyBorder="1" applyAlignment="1">
      <alignment horizontal="center" vertical="top" wrapText="1"/>
    </xf>
    <xf numFmtId="187" fontId="29" fillId="0" borderId="94" xfId="0" applyNumberFormat="1" applyFont="1" applyBorder="1" applyAlignment="1">
      <alignment vertical="center" wrapText="1"/>
    </xf>
    <xf numFmtId="187" fontId="29" fillId="0" borderId="50" xfId="0" applyNumberFormat="1" applyFont="1" applyBorder="1" applyAlignment="1">
      <alignment vertical="center" wrapText="1"/>
    </xf>
    <xf numFmtId="3" fontId="32" fillId="0" borderId="101" xfId="0" applyNumberFormat="1" applyFont="1" applyBorder="1"/>
    <xf numFmtId="0" fontId="41" fillId="0" borderId="81" xfId="0" applyFont="1" applyBorder="1" applyAlignment="1">
      <alignment wrapText="1"/>
    </xf>
    <xf numFmtId="4" fontId="29" fillId="0" borderId="94" xfId="0" applyNumberFormat="1" applyFont="1" applyBorder="1" applyAlignment="1">
      <alignment wrapText="1"/>
    </xf>
    <xf numFmtId="187" fontId="29" fillId="0" borderId="94" xfId="0" applyNumberFormat="1" applyFont="1" applyBorder="1" applyAlignment="1">
      <alignment wrapText="1"/>
    </xf>
    <xf numFmtId="187" fontId="29" fillId="0" borderId="50" xfId="0" applyNumberFormat="1" applyFont="1" applyBorder="1" applyAlignment="1">
      <alignment wrapText="1"/>
    </xf>
    <xf numFmtId="187" fontId="41" fillId="0" borderId="0" xfId="0" applyNumberFormat="1" applyFont="1" applyAlignment="1">
      <alignment wrapText="1"/>
    </xf>
    <xf numFmtId="187" fontId="29" fillId="0" borderId="107" xfId="0" applyNumberFormat="1" applyFont="1" applyBorder="1" applyAlignment="1">
      <alignment wrapText="1"/>
    </xf>
    <xf numFmtId="187" fontId="44" fillId="0" borderId="50" xfId="0" applyNumberFormat="1" applyFont="1" applyBorder="1" applyAlignment="1">
      <alignment wrapText="1"/>
    </xf>
    <xf numFmtId="3" fontId="32" fillId="0" borderId="101" xfId="0" applyNumberFormat="1" applyFont="1" applyBorder="1" applyAlignment="1">
      <alignment wrapText="1"/>
    </xf>
    <xf numFmtId="2" fontId="29" fillId="0" borderId="50" xfId="0" applyNumberFormat="1" applyFont="1" applyBorder="1" applyAlignment="1">
      <alignment wrapText="1"/>
    </xf>
    <xf numFmtId="2" fontId="29" fillId="0" borderId="50" xfId="0" applyNumberFormat="1" applyFont="1" applyBorder="1" applyAlignment="1">
      <alignment vertical="center" wrapText="1"/>
    </xf>
    <xf numFmtId="9" fontId="29" fillId="0" borderId="27" xfId="0" applyNumberFormat="1" applyFont="1" applyBorder="1" applyAlignment="1">
      <alignment vertical="center" wrapText="1"/>
    </xf>
    <xf numFmtId="9" fontId="29" fillId="0" borderId="94" xfId="0" applyNumberFormat="1" applyFont="1" applyBorder="1" applyAlignment="1">
      <alignment vertical="center" wrapText="1"/>
    </xf>
    <xf numFmtId="9" fontId="29" fillId="0" borderId="50" xfId="0" applyNumberFormat="1" applyFont="1" applyBorder="1" applyAlignment="1">
      <alignment vertical="center" wrapText="1"/>
    </xf>
    <xf numFmtId="0" fontId="41" fillId="0" borderId="108" xfId="0" applyFont="1" applyBorder="1" applyAlignment="1">
      <alignment wrapText="1"/>
    </xf>
    <xf numFmtId="0" fontId="42" fillId="3" borderId="107" xfId="0" applyFont="1" applyFill="1" applyBorder="1" applyAlignment="1">
      <alignment horizontal="center" vertical="center" wrapText="1"/>
    </xf>
    <xf numFmtId="165" fontId="32" fillId="0" borderId="50" xfId="0" applyNumberFormat="1" applyFont="1" applyBorder="1" applyAlignment="1">
      <alignment horizontal="right" vertical="center" wrapText="1"/>
    </xf>
    <xf numFmtId="0" fontId="32" fillId="0" borderId="101" xfId="0" applyFont="1" applyBorder="1" applyAlignment="1">
      <alignment vertical="center" wrapText="1"/>
    </xf>
    <xf numFmtId="0" fontId="32" fillId="0" borderId="50" xfId="0" applyFont="1" applyBorder="1" applyAlignment="1">
      <alignment wrapText="1"/>
    </xf>
    <xf numFmtId="0" fontId="32" fillId="0" borderId="50" xfId="0" applyFont="1" applyBorder="1" applyAlignment="1">
      <alignment horizontal="right" vertical="center" wrapText="1"/>
    </xf>
    <xf numFmtId="0" fontId="32" fillId="0" borderId="107" xfId="0" applyFont="1" applyBorder="1" applyAlignment="1">
      <alignment wrapText="1"/>
    </xf>
    <xf numFmtId="0" fontId="32" fillId="0" borderId="108" xfId="0" applyFont="1" applyBorder="1" applyAlignment="1">
      <alignment wrapText="1"/>
    </xf>
    <xf numFmtId="0" fontId="32" fillId="0" borderId="85" xfId="0" applyFont="1" applyBorder="1" applyAlignment="1">
      <alignment wrapText="1"/>
    </xf>
    <xf numFmtId="0" fontId="32" fillId="0" borderId="137" xfId="0" applyFont="1" applyBorder="1" applyAlignment="1">
      <alignment wrapText="1"/>
    </xf>
    <xf numFmtId="165" fontId="32" fillId="0" borderId="138" xfId="0" applyNumberFormat="1" applyFont="1" applyBorder="1" applyAlignment="1">
      <alignment horizontal="right" vertical="center" wrapText="1"/>
    </xf>
    <xf numFmtId="165" fontId="32" fillId="0" borderId="139" xfId="0" applyNumberFormat="1" applyFont="1" applyBorder="1" applyAlignment="1">
      <alignment horizontal="right" vertical="center" wrapText="1"/>
    </xf>
    <xf numFmtId="0" fontId="32" fillId="0" borderId="140" xfId="0" applyFont="1" applyBorder="1" applyAlignment="1">
      <alignment vertical="center" wrapText="1"/>
    </xf>
    <xf numFmtId="0" fontId="29" fillId="0" borderId="137" xfId="0" applyFont="1" applyBorder="1" applyAlignment="1">
      <alignment wrapText="1"/>
    </xf>
    <xf numFmtId="165" fontId="43" fillId="0" borderId="138" xfId="0" applyNumberFormat="1" applyFont="1" applyBorder="1" applyAlignment="1">
      <alignment horizontal="right" vertical="center" wrapText="1"/>
    </xf>
    <xf numFmtId="165" fontId="43" fillId="0" borderId="139" xfId="0" applyNumberFormat="1" applyFont="1" applyBorder="1" applyAlignment="1">
      <alignment horizontal="right" vertical="center" wrapText="1"/>
    </xf>
    <xf numFmtId="0" fontId="43" fillId="0" borderId="140" xfId="0" applyFont="1" applyBorder="1" applyAlignment="1">
      <alignment vertical="center" wrapText="1"/>
    </xf>
    <xf numFmtId="0" fontId="29" fillId="0" borderId="93" xfId="0" applyFont="1" applyBorder="1" applyAlignment="1">
      <alignment wrapText="1"/>
    </xf>
    <xf numFmtId="165" fontId="32" fillId="0" borderId="94" xfId="0" applyNumberFormat="1" applyFont="1" applyBorder="1" applyAlignment="1">
      <alignment horizontal="right" vertical="center" wrapText="1"/>
    </xf>
    <xf numFmtId="0" fontId="32" fillId="0" borderId="95" xfId="0" applyFont="1" applyBorder="1" applyAlignment="1">
      <alignment wrapText="1"/>
    </xf>
    <xf numFmtId="0" fontId="29" fillId="2" borderId="100" xfId="0" applyFont="1" applyFill="1" applyBorder="1" applyAlignment="1">
      <alignment wrapText="1"/>
    </xf>
    <xf numFmtId="4" fontId="32" fillId="0" borderId="101" xfId="0" applyNumberFormat="1" applyFont="1" applyBorder="1" applyAlignment="1">
      <alignment vertical="center" wrapText="1"/>
    </xf>
    <xf numFmtId="0" fontId="29" fillId="2" borderId="106" xfId="0" applyFont="1" applyFill="1" applyBorder="1" applyAlignment="1">
      <alignment wrapText="1"/>
    </xf>
    <xf numFmtId="165" fontId="32" fillId="0" borderId="107" xfId="0" applyNumberFormat="1" applyFont="1" applyBorder="1" applyAlignment="1">
      <alignment horizontal="right" vertical="center" wrapText="1"/>
    </xf>
    <xf numFmtId="0" fontId="29" fillId="2" borderId="93" xfId="0" applyFont="1" applyFill="1" applyBorder="1" applyAlignment="1">
      <alignment wrapText="1"/>
    </xf>
    <xf numFmtId="0" fontId="32" fillId="0" borderId="94" xfId="0" applyFont="1" applyBorder="1" applyAlignment="1">
      <alignment wrapText="1"/>
    </xf>
    <xf numFmtId="0" fontId="29" fillId="2" borderId="86" xfId="0" applyFont="1" applyFill="1" applyBorder="1" applyAlignment="1">
      <alignment wrapText="1"/>
    </xf>
    <xf numFmtId="165" fontId="32" fillId="0" borderId="85" xfId="0" applyNumberFormat="1" applyFont="1" applyBorder="1" applyAlignment="1">
      <alignment horizontal="right" vertical="center" wrapText="1"/>
    </xf>
    <xf numFmtId="0" fontId="29" fillId="2" borderId="50" xfId="0" applyFont="1" applyFill="1" applyBorder="1" applyAlignment="1">
      <alignment wrapText="1"/>
    </xf>
    <xf numFmtId="172" fontId="32" fillId="0" borderId="50" xfId="0" applyNumberFormat="1" applyFont="1" applyBorder="1" applyAlignment="1">
      <alignment wrapText="1"/>
    </xf>
    <xf numFmtId="172" fontId="32" fillId="0" borderId="50" xfId="0" applyNumberFormat="1" applyFont="1" applyBorder="1" applyAlignment="1">
      <alignment horizontal="right" vertical="center" wrapText="1"/>
    </xf>
    <xf numFmtId="0" fontId="29" fillId="0" borderId="81" xfId="0" applyFont="1" applyBorder="1" applyAlignment="1">
      <alignment wrapText="1"/>
    </xf>
    <xf numFmtId="172" fontId="32" fillId="0" borderId="81" xfId="0" applyNumberFormat="1" applyFont="1" applyBorder="1" applyAlignment="1">
      <alignment wrapText="1"/>
    </xf>
    <xf numFmtId="0" fontId="32" fillId="0" borderId="142" xfId="0" applyFont="1" applyBorder="1" applyAlignment="1">
      <alignment wrapText="1"/>
    </xf>
    <xf numFmtId="0" fontId="41" fillId="0" borderId="8" xfId="0" applyFont="1" applyBorder="1" applyAlignment="1">
      <alignment wrapText="1"/>
    </xf>
    <xf numFmtId="0" fontId="41" fillId="0" borderId="9" xfId="0" applyFont="1" applyBorder="1" applyAlignment="1">
      <alignment wrapText="1"/>
    </xf>
    <xf numFmtId="172" fontId="37" fillId="0" borderId="50" xfId="0" applyNumberFormat="1" applyFont="1" applyBorder="1" applyAlignment="1">
      <alignment wrapText="1"/>
    </xf>
    <xf numFmtId="172" fontId="37" fillId="0" borderId="50" xfId="0" applyNumberFormat="1" applyFont="1" applyBorder="1" applyAlignment="1">
      <alignment horizontal="right" vertical="center" wrapText="1"/>
    </xf>
    <xf numFmtId="172" fontId="32" fillId="0" borderId="107" xfId="0" applyNumberFormat="1" applyFont="1" applyBorder="1" applyAlignment="1">
      <alignment horizontal="right" vertical="center" wrapText="1"/>
    </xf>
    <xf numFmtId="172" fontId="37" fillId="0" borderId="107" xfId="0" applyNumberFormat="1" applyFont="1" applyBorder="1" applyAlignment="1">
      <alignment horizontal="right" vertical="center" wrapText="1"/>
    </xf>
    <xf numFmtId="0" fontId="42" fillId="3" borderId="108" xfId="0" applyFont="1" applyFill="1" applyBorder="1" applyAlignment="1">
      <alignment horizontal="center" vertical="center" wrapText="1"/>
    </xf>
    <xf numFmtId="0" fontId="41" fillId="0" borderId="133" xfId="0" applyFont="1" applyBorder="1" applyAlignment="1">
      <alignment wrapText="1"/>
    </xf>
    <xf numFmtId="0" fontId="41" fillId="0" borderId="85" xfId="0" applyFont="1" applyBorder="1" applyAlignment="1">
      <alignment wrapText="1"/>
    </xf>
    <xf numFmtId="0" fontId="41" fillId="0" borderId="137" xfId="0" applyFont="1" applyBorder="1" applyAlignment="1">
      <alignment wrapText="1"/>
    </xf>
    <xf numFmtId="0" fontId="29" fillId="0" borderId="50" xfId="0" applyFont="1" applyBorder="1" applyAlignment="1">
      <alignment horizontal="right" vertical="center" wrapText="1"/>
    </xf>
    <xf numFmtId="0" fontId="32" fillId="0" borderId="95" xfId="0" applyFont="1" applyBorder="1"/>
    <xf numFmtId="0" fontId="32" fillId="0" borderId="137" xfId="0" applyFont="1" applyBorder="1"/>
    <xf numFmtId="0" fontId="43" fillId="2" borderId="1" xfId="0" applyFont="1" applyFill="1" applyBorder="1" applyAlignment="1">
      <alignment wrapText="1"/>
    </xf>
    <xf numFmtId="0" fontId="29" fillId="2" borderId="1" xfId="0" applyFont="1" applyFill="1" applyBorder="1" applyAlignment="1">
      <alignment wrapText="1"/>
    </xf>
    <xf numFmtId="4" fontId="29" fillId="2" borderId="1" xfId="0" applyNumberFormat="1" applyFont="1" applyFill="1" applyBorder="1" applyAlignment="1">
      <alignment wrapText="1"/>
    </xf>
    <xf numFmtId="175" fontId="9" fillId="14" borderId="144" xfId="0" applyNumberFormat="1" applyFont="1" applyFill="1" applyBorder="1" applyAlignment="1">
      <alignment horizontal="right" vertical="center" wrapText="1"/>
    </xf>
    <xf numFmtId="175" fontId="9" fillId="14" borderId="145" xfId="0" applyNumberFormat="1" applyFont="1" applyFill="1" applyBorder="1" applyAlignment="1">
      <alignment horizontal="right" vertical="center" wrapText="1"/>
    </xf>
    <xf numFmtId="175" fontId="9" fillId="14" borderId="145" xfId="0" applyNumberFormat="1" applyFont="1" applyFill="1" applyBorder="1" applyAlignment="1">
      <alignment horizontal="right" vertical="center"/>
    </xf>
    <xf numFmtId="176" fontId="9" fillId="14" borderId="145" xfId="0" applyNumberFormat="1" applyFont="1" applyFill="1" applyBorder="1" applyAlignment="1">
      <alignment horizontal="center" vertical="center"/>
    </xf>
    <xf numFmtId="3" fontId="9" fillId="14" borderId="145" xfId="0" applyNumberFormat="1" applyFont="1" applyFill="1" applyBorder="1" applyAlignment="1">
      <alignment horizontal="center" vertical="center" wrapText="1"/>
    </xf>
    <xf numFmtId="175" fontId="9" fillId="14" borderId="146" xfId="0" applyNumberFormat="1" applyFont="1" applyFill="1" applyBorder="1" applyAlignment="1">
      <alignment horizontal="right" vertical="center" wrapText="1"/>
    </xf>
    <xf numFmtId="176" fontId="9" fillId="14" borderId="147" xfId="0" applyNumberFormat="1" applyFont="1" applyFill="1" applyBorder="1" applyAlignment="1">
      <alignment horizontal="center" vertical="center"/>
    </xf>
    <xf numFmtId="175" fontId="9" fillId="15" borderId="148" xfId="0" applyNumberFormat="1" applyFont="1" applyFill="1" applyBorder="1" applyAlignment="1">
      <alignment horizontal="right" vertical="center" wrapText="1"/>
    </xf>
    <xf numFmtId="175" fontId="9" fillId="15" borderId="149" xfId="0" applyNumberFormat="1" applyFont="1" applyFill="1" applyBorder="1" applyAlignment="1">
      <alignment horizontal="right" vertical="center" wrapText="1"/>
    </xf>
    <xf numFmtId="175" fontId="9" fillId="15" borderId="150" xfId="0" applyNumberFormat="1" applyFont="1" applyFill="1" applyBorder="1" applyAlignment="1">
      <alignment horizontal="right" vertical="center" wrapText="1"/>
    </xf>
    <xf numFmtId="175" fontId="9" fillId="15" borderId="151" xfId="0" applyNumberFormat="1" applyFont="1" applyFill="1" applyBorder="1" applyAlignment="1">
      <alignment horizontal="right" vertical="center" wrapText="1"/>
    </xf>
    <xf numFmtId="175" fontId="9" fillId="15" borderId="50" xfId="0" applyNumberFormat="1" applyFont="1" applyFill="1" applyBorder="1" applyAlignment="1">
      <alignment horizontal="right" vertical="center" wrapText="1"/>
    </xf>
    <xf numFmtId="175" fontId="9" fillId="15" borderId="152" xfId="0" applyNumberFormat="1" applyFont="1" applyFill="1" applyBorder="1" applyAlignment="1">
      <alignment horizontal="right" vertical="center" wrapText="1"/>
    </xf>
    <xf numFmtId="175" fontId="9" fillId="15" borderId="153" xfId="0" applyNumberFormat="1" applyFont="1" applyFill="1" applyBorder="1" applyAlignment="1">
      <alignment horizontal="right" vertical="center" wrapText="1"/>
    </xf>
    <xf numFmtId="175" fontId="9" fillId="15" borderId="154" xfId="0" applyNumberFormat="1" applyFont="1" applyFill="1" applyBorder="1" applyAlignment="1">
      <alignment horizontal="right" vertical="center" wrapText="1"/>
    </xf>
    <xf numFmtId="175" fontId="9" fillId="15" borderId="155" xfId="0" applyNumberFormat="1" applyFont="1" applyFill="1" applyBorder="1" applyAlignment="1">
      <alignment horizontal="right" vertical="center" wrapText="1"/>
    </xf>
    <xf numFmtId="10" fontId="10" fillId="0" borderId="50" xfId="2" applyNumberFormat="1" applyFont="1" applyFill="1" applyBorder="1" applyAlignment="1">
      <alignment horizontal="center" vertical="center"/>
    </xf>
    <xf numFmtId="166" fontId="41" fillId="0" borderId="50" xfId="1" applyFont="1" applyFill="1" applyBorder="1" applyAlignment="1">
      <alignment wrapText="1"/>
    </xf>
    <xf numFmtId="4" fontId="29" fillId="0" borderId="27" xfId="0" applyNumberFormat="1" applyFont="1" applyBorder="1" applyAlignment="1">
      <alignment wrapText="1"/>
    </xf>
    <xf numFmtId="0" fontId="41" fillId="0" borderId="90" xfId="0" applyFont="1" applyBorder="1" applyAlignment="1">
      <alignment wrapText="1"/>
    </xf>
    <xf numFmtId="0" fontId="9" fillId="7" borderId="36" xfId="0" applyFont="1" applyFill="1" applyBorder="1" applyAlignment="1" applyProtection="1">
      <alignment horizontal="center" vertical="center" wrapText="1"/>
      <protection locked="0"/>
    </xf>
    <xf numFmtId="0" fontId="9" fillId="3" borderId="36" xfId="0" applyFont="1" applyFill="1" applyBorder="1" applyAlignment="1" applyProtection="1">
      <alignment horizontal="center" vertical="center" wrapText="1"/>
      <protection locked="0"/>
    </xf>
    <xf numFmtId="175" fontId="9" fillId="14" borderId="145" xfId="0" applyNumberFormat="1" applyFont="1" applyFill="1" applyBorder="1" applyAlignment="1" applyProtection="1">
      <alignment horizontal="right" vertical="center" wrapText="1"/>
      <protection locked="0"/>
    </xf>
    <xf numFmtId="175" fontId="9" fillId="15" borderId="149" xfId="0" applyNumberFormat="1" applyFont="1" applyFill="1" applyBorder="1" applyAlignment="1" applyProtection="1">
      <alignment horizontal="right" vertical="center" wrapText="1"/>
      <protection locked="0"/>
    </xf>
    <xf numFmtId="175" fontId="9" fillId="15" borderId="50" xfId="0" applyNumberFormat="1" applyFont="1" applyFill="1" applyBorder="1" applyAlignment="1" applyProtection="1">
      <alignment horizontal="right" vertical="center" wrapText="1"/>
      <protection locked="0"/>
    </xf>
    <xf numFmtId="175" fontId="9" fillId="15" borderId="154" xfId="0" applyNumberFormat="1" applyFont="1" applyFill="1" applyBorder="1" applyAlignment="1" applyProtection="1">
      <alignment horizontal="right" vertical="center" wrapText="1"/>
      <protection locked="0"/>
    </xf>
    <xf numFmtId="0" fontId="8" fillId="8" borderId="7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8" borderId="70" xfId="0" applyFont="1" applyFill="1" applyBorder="1" applyAlignment="1" applyProtection="1">
      <alignment horizontal="center" vertical="center" wrapText="1"/>
      <protection locked="0"/>
    </xf>
    <xf numFmtId="9" fontId="22" fillId="14" borderId="145" xfId="0" applyNumberFormat="1" applyFont="1" applyFill="1" applyBorder="1" applyAlignment="1" applyProtection="1">
      <alignment horizontal="center" vertical="center"/>
      <protection locked="0"/>
    </xf>
    <xf numFmtId="10" fontId="22" fillId="14" borderId="145" xfId="0" applyNumberFormat="1" applyFont="1" applyFill="1" applyBorder="1" applyAlignment="1" applyProtection="1">
      <alignment horizontal="center" vertical="center" wrapText="1"/>
      <protection locked="0"/>
    </xf>
    <xf numFmtId="10" fontId="22" fillId="14" borderId="156" xfId="0" applyNumberFormat="1" applyFont="1" applyFill="1" applyBorder="1" applyAlignment="1" applyProtection="1">
      <alignment horizontal="center" vertical="center" wrapText="1"/>
      <protection locked="0"/>
    </xf>
    <xf numFmtId="166" fontId="41" fillId="0" borderId="50" xfId="1" applyFont="1" applyBorder="1" applyAlignment="1">
      <alignment wrapText="1"/>
    </xf>
    <xf numFmtId="0" fontId="6" fillId="3" borderId="21" xfId="0" applyFont="1" applyFill="1" applyBorder="1" applyAlignment="1">
      <alignment horizontal="left" vertical="center" wrapText="1"/>
    </xf>
    <xf numFmtId="0" fontId="3" fillId="0" borderId="6" xfId="0" applyFont="1" applyBorder="1"/>
    <xf numFmtId="0" fontId="3" fillId="0" borderId="7" xfId="0" applyFont="1" applyBorder="1"/>
    <xf numFmtId="0" fontId="2" fillId="0" borderId="2" xfId="0" applyFont="1" applyBorder="1" applyAlignment="1">
      <alignment horizontal="center"/>
    </xf>
    <xf numFmtId="0" fontId="3" fillId="0" borderId="3" xfId="0" applyFont="1" applyBorder="1"/>
    <xf numFmtId="0" fontId="3" fillId="0" borderId="4" xfId="0" applyFont="1" applyBorder="1"/>
    <xf numFmtId="0" fontId="3" fillId="0" borderId="8" xfId="0" applyFont="1" applyBorder="1"/>
    <xf numFmtId="0" fontId="0" fillId="0" borderId="0" xfId="0"/>
    <xf numFmtId="0" fontId="3" fillId="0" borderId="9" xfId="0" applyFont="1" applyBorder="1"/>
    <xf numFmtId="0" fontId="3" fillId="0" borderId="13" xfId="0" applyFont="1" applyBorder="1"/>
    <xf numFmtId="0" fontId="3" fillId="0" borderId="14" xfId="0" applyFont="1" applyBorder="1"/>
    <xf numFmtId="0" fontId="3" fillId="0" borderId="15" xfId="0" applyFont="1" applyBorder="1"/>
    <xf numFmtId="0" fontId="6" fillId="0" borderId="19" xfId="0" applyFont="1" applyBorder="1" applyAlignment="1">
      <alignment horizontal="left" vertical="center" wrapText="1"/>
    </xf>
    <xf numFmtId="0" fontId="3" fillId="0" borderId="17" xfId="0" applyFont="1" applyBorder="1"/>
    <xf numFmtId="0" fontId="3" fillId="0" borderId="20" xfId="0" applyFont="1" applyBorder="1"/>
    <xf numFmtId="0" fontId="6" fillId="0" borderId="13" xfId="0" applyFont="1" applyBorder="1" applyAlignment="1">
      <alignment horizontal="left" vertical="center" wrapText="1"/>
    </xf>
    <xf numFmtId="0" fontId="4" fillId="3" borderId="5" xfId="0" applyFont="1" applyFill="1" applyBorder="1" applyAlignment="1">
      <alignment horizontal="center" vertical="center" wrapText="1"/>
    </xf>
    <xf numFmtId="0" fontId="5" fillId="3" borderId="10" xfId="0" applyFont="1" applyFill="1" applyBorder="1" applyAlignment="1">
      <alignment horizontal="center"/>
    </xf>
    <xf numFmtId="0" fontId="3" fillId="0" borderId="11" xfId="0" applyFont="1" applyBorder="1"/>
    <xf numFmtId="0" fontId="3" fillId="0" borderId="12" xfId="0" applyFont="1" applyBorder="1"/>
    <xf numFmtId="0" fontId="4" fillId="2" borderId="16" xfId="0" applyFont="1" applyFill="1" applyBorder="1" applyAlignment="1">
      <alignment vertical="center" wrapText="1"/>
    </xf>
    <xf numFmtId="0" fontId="3" fillId="0" borderId="18" xfId="0" applyFont="1" applyBorder="1"/>
    <xf numFmtId="0" fontId="4" fillId="2" borderId="19" xfId="0" applyFont="1" applyFill="1" applyBorder="1" applyAlignment="1">
      <alignment horizontal="left" vertical="center" wrapText="1"/>
    </xf>
    <xf numFmtId="0" fontId="7" fillId="5" borderId="19" xfId="0" applyFont="1" applyFill="1" applyBorder="1" applyAlignment="1">
      <alignment horizontal="center" vertical="center"/>
    </xf>
    <xf numFmtId="0" fontId="7" fillId="5" borderId="29"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3" fillId="0" borderId="30" xfId="0" applyFont="1" applyBorder="1"/>
    <xf numFmtId="0" fontId="1" fillId="0" borderId="51" xfId="0" applyFont="1" applyBorder="1" applyAlignment="1">
      <alignment horizontal="left" vertical="center" wrapText="1"/>
    </xf>
    <xf numFmtId="0" fontId="3" fillId="0" borderId="52" xfId="0" applyFont="1" applyBorder="1"/>
    <xf numFmtId="0" fontId="3" fillId="0" borderId="53" xfId="0" applyFont="1" applyBorder="1"/>
    <xf numFmtId="0" fontId="1" fillId="0" borderId="51" xfId="0" applyFont="1" applyBorder="1" applyAlignment="1">
      <alignment horizontal="left" vertical="center"/>
    </xf>
    <xf numFmtId="0" fontId="14" fillId="12" borderId="51" xfId="0" applyFont="1" applyFill="1" applyBorder="1" applyAlignment="1">
      <alignment horizontal="center" vertical="center"/>
    </xf>
    <xf numFmtId="0" fontId="14" fillId="12" borderId="5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3" fillId="0" borderId="34" xfId="0" applyFont="1" applyBorder="1"/>
    <xf numFmtId="0" fontId="3" fillId="0" borderId="49" xfId="0" applyFont="1" applyBorder="1"/>
    <xf numFmtId="0" fontId="8" fillId="5" borderId="25" xfId="0" applyFont="1" applyFill="1" applyBorder="1" applyAlignment="1">
      <alignment horizontal="center" vertical="center" wrapText="1"/>
    </xf>
    <xf numFmtId="0" fontId="3" fillId="0" borderId="31" xfId="0" applyFont="1" applyBorder="1"/>
    <xf numFmtId="0" fontId="3" fillId="0" borderId="46" xfId="0" applyFont="1" applyBorder="1"/>
    <xf numFmtId="0" fontId="6" fillId="6" borderId="2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3" fillId="0" borderId="33" xfId="0" applyFont="1" applyBorder="1"/>
    <xf numFmtId="0" fontId="3" fillId="0" borderId="48" xfId="0" applyFont="1" applyBorder="1"/>
    <xf numFmtId="0" fontId="8" fillId="3" borderId="26" xfId="0" applyFont="1" applyFill="1" applyBorder="1" applyAlignment="1">
      <alignment horizontal="center" vertical="center" wrapText="1"/>
    </xf>
    <xf numFmtId="0" fontId="3" fillId="0" borderId="32" xfId="0" applyFont="1" applyBorder="1"/>
    <xf numFmtId="0" fontId="3" fillId="0" borderId="47" xfId="0" applyFont="1" applyBorder="1"/>
    <xf numFmtId="0" fontId="8" fillId="0" borderId="59" xfId="0" applyFont="1" applyBorder="1" applyAlignment="1">
      <alignment horizontal="center" vertical="center" wrapText="1"/>
    </xf>
    <xf numFmtId="0" fontId="3" fillId="0" borderId="65" xfId="0" applyFont="1" applyBorder="1"/>
    <xf numFmtId="0" fontId="3" fillId="0" borderId="77" xfId="0" applyFont="1" applyBorder="1"/>
    <xf numFmtId="0" fontId="9" fillId="0" borderId="27" xfId="0" applyFont="1" applyBorder="1" applyAlignment="1">
      <alignment horizontal="left" vertical="center" wrapText="1"/>
    </xf>
    <xf numFmtId="0" fontId="3" fillId="0" borderId="78" xfId="0" applyFont="1" applyBorder="1"/>
    <xf numFmtId="0" fontId="17" fillId="0" borderId="2" xfId="0" applyFont="1" applyBorder="1" applyAlignment="1">
      <alignment horizontal="center"/>
    </xf>
    <xf numFmtId="0" fontId="19" fillId="3" borderId="1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0" borderId="88" xfId="0" applyFont="1" applyBorder="1" applyAlignment="1">
      <alignment horizontal="center" vertical="center" wrapText="1"/>
    </xf>
    <xf numFmtId="0" fontId="3" fillId="0" borderId="75" xfId="0" applyFont="1" applyBorder="1"/>
    <xf numFmtId="0" fontId="9" fillId="0" borderId="25" xfId="0" applyFont="1" applyBorder="1" applyAlignment="1">
      <alignment horizontal="center" vertical="center" wrapText="1"/>
    </xf>
    <xf numFmtId="0" fontId="3" fillId="0" borderId="87" xfId="0" applyFont="1" applyBorder="1"/>
    <xf numFmtId="0" fontId="9" fillId="0" borderId="28" xfId="0" applyFont="1" applyBorder="1" applyAlignment="1">
      <alignment horizontal="center" vertical="center" wrapText="1"/>
    </xf>
    <xf numFmtId="0" fontId="3" fillId="0" borderId="79" xfId="0" applyFont="1" applyBorder="1"/>
    <xf numFmtId="0" fontId="6" fillId="0" borderId="19" xfId="0" applyFont="1" applyBorder="1" applyAlignment="1">
      <alignment horizontal="left" vertical="center"/>
    </xf>
    <xf numFmtId="0" fontId="8" fillId="3" borderId="27" xfId="0" applyFont="1" applyFill="1" applyBorder="1" applyAlignment="1" applyProtection="1">
      <alignment horizontal="center" vertical="center" wrapText="1"/>
      <protection locked="0"/>
    </xf>
    <xf numFmtId="0" fontId="3" fillId="0" borderId="33" xfId="0" applyFont="1" applyBorder="1" applyProtection="1">
      <protection locked="0"/>
    </xf>
    <xf numFmtId="0" fontId="3" fillId="0" borderId="141" xfId="0" applyFont="1" applyBorder="1" applyProtection="1">
      <protection locked="0"/>
    </xf>
    <xf numFmtId="0" fontId="7" fillId="5" borderId="58" xfId="0" applyFont="1" applyFill="1" applyBorder="1" applyAlignment="1" applyProtection="1">
      <alignment horizontal="center" vertical="center" wrapText="1"/>
      <protection locked="0"/>
    </xf>
    <xf numFmtId="0" fontId="3" fillId="0" borderId="64" xfId="0" applyFont="1" applyBorder="1" applyProtection="1">
      <protection locked="0"/>
    </xf>
    <xf numFmtId="0" fontId="3" fillId="0" borderId="76" xfId="0" applyFont="1" applyBorder="1" applyProtection="1">
      <protection locked="0"/>
    </xf>
    <xf numFmtId="0" fontId="8" fillId="3" borderId="59" xfId="0" applyFont="1" applyFill="1" applyBorder="1" applyAlignment="1" applyProtection="1">
      <alignment horizontal="center" vertical="center" wrapText="1"/>
      <protection locked="0"/>
    </xf>
    <xf numFmtId="0" fontId="3" fillId="0" borderId="65" xfId="0" applyFont="1" applyBorder="1" applyProtection="1">
      <protection locked="0"/>
    </xf>
    <xf numFmtId="0" fontId="7" fillId="3" borderId="5" xfId="0" applyFont="1" applyFill="1" applyBorder="1" applyAlignment="1">
      <alignment horizontal="center" vertical="center" wrapText="1"/>
    </xf>
    <xf numFmtId="0" fontId="3" fillId="0" borderId="54" xfId="0" applyFont="1" applyBorder="1"/>
    <xf numFmtId="0" fontId="18" fillId="3" borderId="55" xfId="0" applyFont="1" applyFill="1" applyBorder="1" applyAlignment="1">
      <alignment horizontal="center" vertical="center" wrapText="1"/>
    </xf>
    <xf numFmtId="0" fontId="3" fillId="0" borderId="56" xfId="0" applyFont="1" applyBorder="1"/>
    <xf numFmtId="0" fontId="3" fillId="0" borderId="57" xfId="0" applyFont="1" applyBorder="1"/>
    <xf numFmtId="0" fontId="7" fillId="3" borderId="16" xfId="0" applyFont="1" applyFill="1" applyBorder="1" applyAlignment="1">
      <alignment horizontal="center" vertical="center"/>
    </xf>
    <xf numFmtId="0" fontId="7" fillId="5" borderId="16" xfId="0" applyFont="1" applyFill="1" applyBorder="1" applyAlignment="1">
      <alignment horizontal="center" vertical="center"/>
    </xf>
    <xf numFmtId="0" fontId="6" fillId="0" borderId="17" xfId="0" applyFont="1" applyBorder="1" applyAlignment="1">
      <alignment horizontal="left" vertical="center"/>
    </xf>
    <xf numFmtId="0" fontId="8" fillId="3" borderId="28" xfId="0" applyFont="1" applyFill="1" applyBorder="1" applyAlignment="1" applyProtection="1">
      <alignment horizontal="center" vertical="center" wrapText="1"/>
      <protection locked="0"/>
    </xf>
    <xf numFmtId="0" fontId="3" fillId="0" borderId="34" xfId="0" applyFont="1" applyBorder="1" applyProtection="1">
      <protection locked="0"/>
    </xf>
    <xf numFmtId="0" fontId="3" fillId="0" borderId="49" xfId="0" applyFont="1" applyBorder="1" applyProtection="1">
      <protection locked="0"/>
    </xf>
    <xf numFmtId="0" fontId="6" fillId="5" borderId="25" xfId="0" applyFont="1" applyFill="1" applyBorder="1" applyAlignment="1" applyProtection="1">
      <alignment horizontal="center" vertical="center" wrapText="1"/>
      <protection locked="0"/>
    </xf>
    <xf numFmtId="0" fontId="3" fillId="0" borderId="31" xfId="0" applyFont="1" applyBorder="1" applyProtection="1">
      <protection locked="0"/>
    </xf>
    <xf numFmtId="0" fontId="3" fillId="0" borderId="75" xfId="0" applyFont="1" applyBorder="1" applyProtection="1">
      <protection locked="0"/>
    </xf>
    <xf numFmtId="0" fontId="6" fillId="4" borderId="25" xfId="0" applyFont="1" applyFill="1" applyBorder="1" applyAlignment="1" applyProtection="1">
      <alignment horizontal="center" vertical="center" wrapText="1"/>
      <protection locked="0"/>
    </xf>
    <xf numFmtId="0" fontId="3" fillId="0" borderId="46" xfId="0" applyFont="1" applyBorder="1" applyProtection="1">
      <protection locked="0"/>
    </xf>
    <xf numFmtId="0" fontId="6" fillId="6" borderId="25" xfId="0" applyFont="1" applyFill="1" applyBorder="1" applyAlignment="1" applyProtection="1">
      <alignment horizontal="center" vertical="center" wrapText="1"/>
      <protection locked="0"/>
    </xf>
    <xf numFmtId="0" fontId="7" fillId="5" borderId="60" xfId="0" applyFont="1" applyFill="1" applyBorder="1" applyAlignment="1">
      <alignment horizontal="center" vertical="center"/>
    </xf>
    <xf numFmtId="0" fontId="3" fillId="0" borderId="61" xfId="0" applyFont="1" applyBorder="1"/>
    <xf numFmtId="0" fontId="3" fillId="0" borderId="62" xfId="0" applyFont="1" applyBorder="1"/>
    <xf numFmtId="0" fontId="3" fillId="0" borderId="63" xfId="0" applyFont="1" applyBorder="1"/>
    <xf numFmtId="10" fontId="50" fillId="16" borderId="117" xfId="0" applyNumberFormat="1" applyFont="1" applyFill="1" applyBorder="1" applyAlignment="1">
      <alignment horizontal="center" vertical="center"/>
    </xf>
    <xf numFmtId="0" fontId="1" fillId="16" borderId="90" xfId="0" applyFont="1" applyFill="1" applyBorder="1"/>
    <xf numFmtId="0" fontId="1" fillId="16" borderId="96" xfId="0" applyFont="1" applyFill="1" applyBorder="1"/>
    <xf numFmtId="0" fontId="1" fillId="16" borderId="8" xfId="0" applyFont="1" applyFill="1" applyBorder="1"/>
    <xf numFmtId="0" fontId="47" fillId="16" borderId="0" xfId="0" applyFont="1" applyFill="1"/>
    <xf numFmtId="0" fontId="1" fillId="16" borderId="9" xfId="0" applyFont="1" applyFill="1" applyBorder="1"/>
    <xf numFmtId="0" fontId="1" fillId="16" borderId="13" xfId="0" applyFont="1" applyFill="1" applyBorder="1"/>
    <xf numFmtId="0" fontId="1" fillId="16" borderId="14" xfId="0" applyFont="1" applyFill="1" applyBorder="1"/>
    <xf numFmtId="0" fontId="1" fillId="16" borderId="15" xfId="0" applyFont="1" applyFill="1" applyBorder="1"/>
    <xf numFmtId="0" fontId="19" fillId="3" borderId="89" xfId="0" applyFont="1" applyFill="1" applyBorder="1" applyAlignment="1">
      <alignment horizontal="center" vertical="center" wrapText="1"/>
    </xf>
    <xf numFmtId="0" fontId="3" fillId="0" borderId="90" xfId="0" applyFont="1" applyBorder="1"/>
    <xf numFmtId="0" fontId="3" fillId="0" borderId="91" xfId="0" applyFont="1" applyBorder="1"/>
    <xf numFmtId="0" fontId="3" fillId="0" borderId="97" xfId="0" applyFont="1" applyBorder="1"/>
    <xf numFmtId="0" fontId="3" fillId="0" borderId="98" xfId="0" applyFont="1" applyBorder="1"/>
    <xf numFmtId="0" fontId="3" fillId="0" borderId="103" xfId="0" applyFont="1" applyBorder="1"/>
    <xf numFmtId="0" fontId="3" fillId="0" borderId="104" xfId="0" applyFont="1" applyBorder="1"/>
    <xf numFmtId="0" fontId="3" fillId="0" borderId="105" xfId="0" applyFont="1" applyBorder="1"/>
    <xf numFmtId="0" fontId="9" fillId="0" borderId="27" xfId="0" applyFont="1" applyBorder="1" applyAlignment="1" applyProtection="1">
      <alignment horizontal="left" vertical="center" wrapText="1"/>
      <protection locked="0"/>
    </xf>
    <xf numFmtId="0" fontId="3" fillId="0" borderId="78" xfId="0" applyFont="1" applyBorder="1" applyProtection="1">
      <protection locked="0"/>
    </xf>
    <xf numFmtId="0" fontId="16" fillId="0" borderId="0" xfId="0" applyFont="1" applyAlignment="1">
      <alignment horizontal="left" vertical="center" wrapText="1"/>
    </xf>
    <xf numFmtId="0" fontId="3" fillId="0" borderId="85" xfId="0" applyFont="1" applyBorder="1"/>
    <xf numFmtId="0" fontId="8" fillId="2" borderId="113"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19" fillId="3" borderId="111" xfId="0" applyFont="1" applyFill="1" applyBorder="1" applyAlignment="1">
      <alignment horizontal="center" vertical="center" wrapText="1"/>
    </xf>
    <xf numFmtId="0" fontId="3" fillId="0" borderId="112" xfId="0" applyFont="1" applyBorder="1"/>
    <xf numFmtId="0" fontId="19" fillId="3" borderId="58" xfId="0" applyFont="1" applyFill="1" applyBorder="1" applyAlignment="1">
      <alignment horizontal="center" vertical="center" wrapText="1"/>
    </xf>
    <xf numFmtId="0" fontId="3" fillId="0" borderId="117" xfId="0" applyFont="1" applyBorder="1"/>
    <xf numFmtId="0" fontId="1" fillId="0" borderId="2" xfId="0" applyFont="1" applyBorder="1" applyAlignment="1">
      <alignment horizontal="center"/>
    </xf>
    <xf numFmtId="0" fontId="8" fillId="3" borderId="111" xfId="0" applyFont="1" applyFill="1" applyBorder="1" applyAlignment="1">
      <alignment horizontal="left" vertical="center" wrapText="1"/>
    </xf>
    <xf numFmtId="0" fontId="3" fillId="0" borderId="114" xfId="0" applyFont="1" applyBorder="1"/>
    <xf numFmtId="0" fontId="8" fillId="3" borderId="21" xfId="0" applyFont="1" applyFill="1" applyBorder="1" applyAlignment="1">
      <alignment horizontal="left" vertical="center" wrapText="1"/>
    </xf>
    <xf numFmtId="0" fontId="19" fillId="3" borderId="27" xfId="0" applyFont="1" applyFill="1" applyBorder="1" applyAlignment="1">
      <alignment horizontal="center" vertical="center" wrapText="1"/>
    </xf>
    <xf numFmtId="0" fontId="6" fillId="0" borderId="19" xfId="0" applyFont="1" applyBorder="1" applyAlignment="1">
      <alignment horizontal="center" vertical="center" wrapText="1"/>
    </xf>
    <xf numFmtId="0" fontId="19" fillId="3" borderId="115" xfId="0" applyFont="1" applyFill="1" applyBorder="1" applyAlignment="1">
      <alignment horizontal="center" vertical="center" wrapText="1"/>
    </xf>
    <xf numFmtId="0" fontId="3" fillId="0" borderId="116" xfId="0" applyFont="1" applyBorder="1"/>
    <xf numFmtId="0" fontId="19" fillId="3" borderId="28" xfId="0" applyFont="1" applyFill="1" applyBorder="1" applyAlignment="1" applyProtection="1">
      <alignment horizontal="center" vertical="center" wrapText="1"/>
      <protection locked="0"/>
    </xf>
    <xf numFmtId="0" fontId="3" fillId="0" borderId="79" xfId="0" applyFont="1" applyBorder="1" applyProtection="1">
      <protection locked="0"/>
    </xf>
    <xf numFmtId="0" fontId="28" fillId="3" borderId="115" xfId="0" applyFont="1" applyFill="1" applyBorder="1" applyAlignment="1">
      <alignment horizontal="center" vertical="center" wrapText="1"/>
    </xf>
    <xf numFmtId="0" fontId="19" fillId="5" borderId="115"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8" fillId="3" borderId="109" xfId="0" applyFont="1" applyFill="1" applyBorder="1" applyAlignment="1">
      <alignment horizontal="center" vertical="center" wrapText="1"/>
    </xf>
    <xf numFmtId="0" fontId="3" fillId="0" borderId="110" xfId="0" applyFont="1" applyBorder="1"/>
    <xf numFmtId="0" fontId="8" fillId="2" borderId="111" xfId="0" applyFont="1" applyFill="1" applyBorder="1" applyAlignment="1">
      <alignment horizontal="left" vertical="center" wrapText="1"/>
    </xf>
    <xf numFmtId="0" fontId="29" fillId="0" borderId="81" xfId="0" applyFont="1" applyBorder="1" applyAlignment="1">
      <alignment horizontal="center" vertical="center" wrapText="1"/>
    </xf>
    <xf numFmtId="0" fontId="29" fillId="0" borderId="81" xfId="0" applyFont="1" applyBorder="1" applyAlignment="1">
      <alignment horizontal="center" wrapText="1"/>
    </xf>
    <xf numFmtId="0" fontId="29" fillId="0" borderId="124"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33" xfId="0" applyFont="1" applyBorder="1" applyAlignment="1">
      <alignment horizontal="center" vertical="center" wrapText="1"/>
    </xf>
    <xf numFmtId="0" fontId="41" fillId="0" borderId="14" xfId="0" applyFont="1" applyBorder="1" applyAlignment="1">
      <alignment horizontal="left" wrapText="1"/>
    </xf>
    <xf numFmtId="0" fontId="42" fillId="13" borderId="21" xfId="0" applyFont="1" applyFill="1" applyBorder="1" applyAlignment="1">
      <alignment horizontal="center" vertical="center" wrapText="1"/>
    </xf>
    <xf numFmtId="0" fontId="43" fillId="0" borderId="81" xfId="0" applyFont="1" applyBorder="1" applyAlignment="1">
      <alignment horizontal="center" vertical="center" wrapText="1"/>
    </xf>
    <xf numFmtId="0" fontId="42" fillId="3" borderId="21" xfId="0" applyFont="1" applyFill="1" applyBorder="1" applyAlignment="1">
      <alignment horizontal="center" vertical="center" wrapText="1"/>
    </xf>
    <xf numFmtId="0" fontId="42" fillId="3" borderId="127" xfId="0" applyFont="1" applyFill="1" applyBorder="1" applyAlignment="1">
      <alignment horizontal="center" vertical="center" wrapText="1"/>
    </xf>
    <xf numFmtId="0" fontId="42" fillId="0" borderId="111" xfId="0" applyFont="1" applyBorder="1" applyAlignment="1">
      <alignment horizontal="left" wrapText="1"/>
    </xf>
    <xf numFmtId="0" fontId="42" fillId="0" borderId="19" xfId="0" applyFont="1" applyBorder="1" applyAlignment="1">
      <alignment horizontal="center" wrapText="1"/>
    </xf>
    <xf numFmtId="0" fontId="42" fillId="3" borderId="113" xfId="0" applyFont="1" applyFill="1" applyBorder="1" applyAlignment="1">
      <alignment horizontal="left" vertical="center" wrapText="1"/>
    </xf>
    <xf numFmtId="0" fontId="41" fillId="0" borderId="17" xfId="0" applyFont="1" applyBorder="1" applyAlignment="1">
      <alignment horizontal="left" wrapText="1"/>
    </xf>
    <xf numFmtId="0" fontId="42" fillId="3" borderId="19" xfId="0" applyFont="1" applyFill="1" applyBorder="1" applyAlignment="1">
      <alignment horizontal="left" vertical="center" wrapText="1"/>
    </xf>
    <xf numFmtId="0" fontId="41" fillId="0" borderId="2" xfId="0" applyFont="1" applyBorder="1" applyAlignment="1">
      <alignment horizontal="center" wrapText="1"/>
    </xf>
    <xf numFmtId="0" fontId="43" fillId="0" borderId="27"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5" xfId="0" applyFont="1" applyBorder="1" applyAlignment="1">
      <alignment horizontal="center" wrapText="1"/>
    </xf>
    <xf numFmtId="0" fontId="29" fillId="0" borderId="59" xfId="0" applyFont="1" applyBorder="1" applyAlignment="1">
      <alignment horizontal="center" wrapText="1"/>
    </xf>
    <xf numFmtId="9" fontId="1" fillId="0" borderId="81" xfId="0" applyNumberFormat="1" applyFont="1" applyBorder="1" applyAlignment="1">
      <alignment horizontal="center" vertical="center" wrapText="1"/>
    </xf>
    <xf numFmtId="4" fontId="1" fillId="0" borderId="81" xfId="0" applyNumberFormat="1" applyFont="1" applyBorder="1" applyAlignment="1">
      <alignment horizontal="center" vertical="center" wrapText="1"/>
    </xf>
    <xf numFmtId="3" fontId="1" fillId="0" borderId="81" xfId="0" applyNumberFormat="1" applyFont="1" applyBorder="1" applyAlignment="1">
      <alignment horizontal="center" vertical="center" wrapText="1"/>
    </xf>
    <xf numFmtId="0" fontId="1" fillId="0" borderId="8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59" xfId="0" applyFont="1" applyBorder="1" applyAlignment="1">
      <alignment horizontal="center" vertical="center" wrapText="1"/>
    </xf>
    <xf numFmtId="0" fontId="42" fillId="13" borderId="21" xfId="0" applyFont="1" applyFill="1" applyBorder="1" applyAlignment="1">
      <alignment horizontal="center" wrapText="1"/>
    </xf>
    <xf numFmtId="0" fontId="37"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37" fillId="0" borderId="34" xfId="0" applyFont="1" applyBorder="1" applyAlignment="1">
      <alignment horizontal="center" vertical="center" wrapText="1"/>
    </xf>
    <xf numFmtId="0" fontId="29" fillId="0" borderId="135" xfId="0" applyFont="1" applyBorder="1" applyAlignment="1">
      <alignment horizontal="center" wrapText="1"/>
    </xf>
    <xf numFmtId="0" fontId="3" fillId="0" borderId="133" xfId="0" applyFont="1" applyBorder="1"/>
    <xf numFmtId="0" fontId="29" fillId="0" borderId="33" xfId="0" applyFont="1" applyBorder="1" applyAlignment="1">
      <alignment horizontal="center" wrapText="1"/>
    </xf>
    <xf numFmtId="0" fontId="29" fillId="0" borderId="134" xfId="0" applyFont="1" applyBorder="1" applyAlignment="1">
      <alignment horizontal="center" vertical="center" wrapText="1"/>
    </xf>
    <xf numFmtId="0" fontId="3" fillId="0" borderId="136" xfId="0" applyFont="1" applyBorder="1"/>
    <xf numFmtId="0" fontId="29" fillId="0" borderId="27" xfId="0" applyFont="1" applyBorder="1" applyAlignment="1">
      <alignment horizontal="center" wrapText="1"/>
    </xf>
    <xf numFmtId="0" fontId="37" fillId="0" borderId="141" xfId="0" applyFont="1" applyBorder="1" applyAlignment="1">
      <alignment horizontal="center" vertical="center" wrapText="1"/>
    </xf>
    <xf numFmtId="0" fontId="37" fillId="0" borderId="65" xfId="0" applyFont="1" applyBorder="1" applyAlignment="1">
      <alignment horizontal="center" vertical="center" wrapText="1"/>
    </xf>
    <xf numFmtId="0" fontId="16" fillId="0" borderId="81" xfId="0" applyFont="1" applyFill="1" applyBorder="1" applyAlignment="1">
      <alignment horizontal="center" vertical="center" wrapText="1"/>
    </xf>
    <xf numFmtId="0" fontId="16" fillId="0" borderId="27" xfId="0" applyFont="1" applyFill="1" applyBorder="1" applyAlignment="1">
      <alignment horizontal="center" vertical="top" wrapText="1"/>
    </xf>
    <xf numFmtId="0" fontId="29" fillId="0" borderId="81" xfId="0" applyFont="1" applyFill="1" applyBorder="1" applyAlignment="1">
      <alignment horizontal="left" vertical="top" wrapText="1"/>
    </xf>
    <xf numFmtId="0" fontId="19" fillId="0" borderId="81" xfId="0" applyFont="1" applyFill="1" applyBorder="1" applyAlignment="1">
      <alignment horizontal="center" vertical="center" wrapText="1"/>
    </xf>
    <xf numFmtId="167" fontId="16" fillId="0" borderId="50" xfId="0" applyNumberFormat="1" applyFont="1" applyFill="1" applyBorder="1" applyAlignment="1">
      <alignment vertical="center"/>
    </xf>
    <xf numFmtId="167" fontId="16" fillId="0" borderId="50" xfId="0" applyNumberFormat="1" applyFont="1" applyFill="1" applyBorder="1" applyAlignment="1" applyProtection="1">
      <alignment vertical="center"/>
      <protection locked="0"/>
    </xf>
    <xf numFmtId="0" fontId="3" fillId="0" borderId="33" xfId="0" applyFont="1" applyFill="1" applyBorder="1"/>
    <xf numFmtId="0" fontId="3" fillId="0" borderId="85" xfId="0" applyFont="1" applyFill="1" applyBorder="1"/>
    <xf numFmtId="10" fontId="30" fillId="0" borderId="50" xfId="0" applyNumberFormat="1" applyFont="1" applyFill="1" applyBorder="1" applyAlignment="1">
      <alignment horizontal="center" vertical="center" wrapText="1"/>
    </xf>
    <xf numFmtId="10" fontId="30" fillId="0" borderId="50" xfId="0" applyNumberFormat="1" applyFont="1" applyFill="1" applyBorder="1" applyAlignment="1" applyProtection="1">
      <alignment horizontal="center" vertical="center" wrapText="1"/>
      <protection locked="0"/>
    </xf>
    <xf numFmtId="9" fontId="31" fillId="0" borderId="50" xfId="0" applyNumberFormat="1" applyFont="1" applyFill="1" applyBorder="1" applyAlignment="1">
      <alignment horizontal="center" vertical="center" wrapText="1"/>
    </xf>
    <xf numFmtId="0" fontId="16" fillId="0" borderId="81" xfId="0" applyFont="1" applyFill="1" applyBorder="1" applyAlignment="1">
      <alignment horizontal="left" vertical="top" wrapText="1"/>
    </xf>
    <xf numFmtId="0" fontId="16" fillId="0" borderId="81" xfId="0" applyFont="1" applyFill="1" applyBorder="1" applyAlignment="1">
      <alignment horizontal="center" vertical="top" wrapText="1"/>
    </xf>
    <xf numFmtId="10" fontId="16" fillId="0" borderId="81" xfId="0" applyNumberFormat="1" applyFont="1" applyFill="1" applyBorder="1" applyAlignment="1">
      <alignment horizontal="center" vertical="center" wrapText="1"/>
    </xf>
    <xf numFmtId="2" fontId="16" fillId="0" borderId="81" xfId="0" applyNumberFormat="1" applyFont="1" applyFill="1" applyBorder="1" applyAlignment="1">
      <alignment horizontal="center" vertical="center" wrapText="1"/>
    </xf>
    <xf numFmtId="0" fontId="16" fillId="0" borderId="81" xfId="0" applyFont="1" applyFill="1" applyBorder="1" applyAlignment="1" applyProtection="1">
      <alignment vertical="top" wrapText="1"/>
      <protection locked="0"/>
    </xf>
    <xf numFmtId="0" fontId="3" fillId="0" borderId="85" xfId="0" applyFont="1" applyFill="1" applyBorder="1" applyProtection="1">
      <protection locked="0"/>
    </xf>
    <xf numFmtId="0" fontId="1" fillId="0" borderId="85" xfId="0" applyFont="1" applyFill="1" applyBorder="1" applyProtection="1">
      <protection locked="0"/>
    </xf>
    <xf numFmtId="167" fontId="16" fillId="0" borderId="27" xfId="0" applyNumberFormat="1" applyFont="1" applyFill="1" applyBorder="1" applyAlignment="1">
      <alignment horizontal="center" vertical="center" wrapText="1"/>
    </xf>
    <xf numFmtId="167" fontId="16" fillId="0" borderId="81" xfId="0" applyNumberFormat="1" applyFont="1" applyFill="1" applyBorder="1" applyAlignment="1">
      <alignment horizontal="center" vertical="center" wrapText="1"/>
    </xf>
    <xf numFmtId="167" fontId="16" fillId="16" borderId="50" xfId="0" applyNumberFormat="1" applyFont="1" applyFill="1" applyBorder="1" applyAlignment="1">
      <alignment vertical="center"/>
    </xf>
    <xf numFmtId="167" fontId="16" fillId="17" borderId="50" xfId="0" applyNumberFormat="1" applyFont="1" applyFill="1" applyBorder="1" applyAlignment="1">
      <alignment vertical="center"/>
    </xf>
    <xf numFmtId="0" fontId="10" fillId="0" borderId="50" xfId="0" applyFont="1" applyFill="1" applyBorder="1" applyAlignment="1">
      <alignment horizontal="center" vertical="center"/>
    </xf>
    <xf numFmtId="0" fontId="10" fillId="0" borderId="50" xfId="0" applyFont="1" applyFill="1" applyBorder="1" applyAlignment="1">
      <alignment horizontal="left" vertical="center" wrapText="1"/>
    </xf>
    <xf numFmtId="0" fontId="10" fillId="0" borderId="50" xfId="0" applyFont="1" applyFill="1" applyBorder="1" applyAlignment="1">
      <alignment horizontal="center" vertical="center" wrapText="1"/>
    </xf>
    <xf numFmtId="9" fontId="10" fillId="0" borderId="50" xfId="0" applyNumberFormat="1" applyFont="1" applyFill="1" applyBorder="1" applyAlignment="1">
      <alignment horizontal="center" vertical="center"/>
    </xf>
    <xf numFmtId="0" fontId="10" fillId="0" borderId="50" xfId="0" applyFont="1" applyFill="1" applyBorder="1" applyAlignment="1">
      <alignment vertical="center"/>
    </xf>
    <xf numFmtId="0" fontId="9" fillId="0" borderId="50" xfId="0" applyFont="1" applyFill="1" applyBorder="1" applyAlignment="1">
      <alignment horizontal="center" vertical="center" wrapText="1"/>
    </xf>
    <xf numFmtId="167" fontId="10" fillId="0" borderId="50" xfId="0" applyNumberFormat="1" applyFont="1" applyFill="1" applyBorder="1" applyAlignment="1">
      <alignment horizontal="center" vertical="center"/>
    </xf>
    <xf numFmtId="9" fontId="9" fillId="0" borderId="50" xfId="0" applyNumberFormat="1" applyFont="1" applyFill="1" applyBorder="1" applyAlignment="1">
      <alignment horizontal="center" vertical="center" wrapText="1"/>
    </xf>
    <xf numFmtId="10" fontId="10" fillId="0" borderId="50" xfId="0" applyNumberFormat="1" applyFont="1" applyFill="1" applyBorder="1" applyAlignment="1">
      <alignment horizontal="center" vertical="center"/>
    </xf>
    <xf numFmtId="9" fontId="10" fillId="0" borderId="50" xfId="0" applyNumberFormat="1" applyFont="1" applyFill="1" applyBorder="1" applyAlignment="1">
      <alignment vertical="center"/>
    </xf>
    <xf numFmtId="10" fontId="11" fillId="0" borderId="50" xfId="0" applyNumberFormat="1" applyFont="1" applyFill="1" applyBorder="1" applyAlignment="1">
      <alignment horizontal="center" vertical="center"/>
    </xf>
    <xf numFmtId="10" fontId="10" fillId="0" borderId="50" xfId="0" applyNumberFormat="1" applyFont="1" applyFill="1" applyBorder="1" applyAlignment="1" applyProtection="1">
      <alignment horizontal="center" vertical="center"/>
      <protection locked="0"/>
    </xf>
    <xf numFmtId="2" fontId="10" fillId="0" borderId="50" xfId="0" applyNumberFormat="1" applyFont="1" applyFill="1" applyBorder="1" applyAlignment="1">
      <alignment horizontal="center" vertical="center"/>
    </xf>
    <xf numFmtId="10" fontId="9" fillId="0" borderId="50" xfId="0" applyNumberFormat="1" applyFont="1" applyFill="1" applyBorder="1" applyAlignment="1" applyProtection="1">
      <alignment horizontal="center" vertical="center"/>
      <protection locked="0"/>
    </xf>
    <xf numFmtId="9" fontId="10" fillId="0" borderId="50" xfId="0" applyNumberFormat="1" applyFont="1" applyFill="1" applyBorder="1" applyAlignment="1" applyProtection="1">
      <alignment horizontal="center" vertical="center"/>
      <protection locked="0"/>
    </xf>
    <xf numFmtId="0" fontId="9" fillId="0" borderId="50" xfId="0" applyFont="1" applyFill="1" applyBorder="1" applyAlignment="1" applyProtection="1">
      <alignment horizontal="left" vertical="top" wrapText="1"/>
      <protection locked="0"/>
    </xf>
    <xf numFmtId="0" fontId="10" fillId="0" borderId="5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left" vertical="top" wrapText="1"/>
      <protection locked="0"/>
    </xf>
    <xf numFmtId="3" fontId="9" fillId="0" borderId="86" xfId="0" applyNumberFormat="1" applyFont="1" applyFill="1" applyBorder="1" applyAlignment="1">
      <alignment horizontal="center" vertical="center" wrapText="1"/>
    </xf>
    <xf numFmtId="0" fontId="9" fillId="0" borderId="86" xfId="0" applyFont="1" applyFill="1" applyBorder="1" applyAlignment="1">
      <alignment horizontal="center" vertical="center"/>
    </xf>
    <xf numFmtId="4" fontId="9" fillId="0" borderId="86" xfId="0" applyNumberFormat="1" applyFont="1" applyFill="1" applyBorder="1" applyAlignment="1">
      <alignment horizontal="center" vertical="center" wrapText="1"/>
    </xf>
    <xf numFmtId="3" fontId="9" fillId="0" borderId="86" xfId="0" applyNumberFormat="1" applyFont="1" applyFill="1" applyBorder="1" applyAlignment="1" applyProtection="1">
      <alignment horizontal="center" vertical="center" wrapText="1"/>
      <protection locked="0"/>
    </xf>
    <xf numFmtId="1" fontId="9" fillId="0" borderId="86" xfId="0" applyNumberFormat="1" applyFont="1" applyFill="1" applyBorder="1" applyAlignment="1">
      <alignment horizontal="center" vertical="center" wrapText="1"/>
    </xf>
    <xf numFmtId="9" fontId="22" fillId="0" borderId="86" xfId="0" applyNumberFormat="1" applyFont="1" applyFill="1" applyBorder="1" applyAlignment="1" applyProtection="1">
      <alignment horizontal="center" vertical="center"/>
      <protection locked="0"/>
    </xf>
    <xf numFmtId="10" fontId="22" fillId="0" borderId="86" xfId="0" applyNumberFormat="1" applyFont="1" applyFill="1" applyBorder="1" applyAlignment="1" applyProtection="1">
      <alignment horizontal="center" vertical="center" wrapText="1"/>
      <protection locked="0"/>
    </xf>
    <xf numFmtId="10" fontId="22" fillId="0" borderId="103" xfId="0" applyNumberFormat="1" applyFont="1" applyFill="1" applyBorder="1" applyAlignment="1" applyProtection="1">
      <alignment horizontal="center" vertical="center" wrapText="1"/>
      <protection locked="0"/>
    </xf>
    <xf numFmtId="0" fontId="9" fillId="0" borderId="143" xfId="0" applyFont="1" applyFill="1" applyBorder="1" applyAlignment="1" applyProtection="1">
      <alignment horizontal="left" vertical="top" wrapText="1"/>
      <protection locked="0"/>
    </xf>
    <xf numFmtId="0" fontId="9" fillId="0" borderId="143" xfId="0" applyFont="1" applyFill="1" applyBorder="1" applyAlignment="1" applyProtection="1">
      <alignment horizontal="center" vertical="center" wrapText="1"/>
      <protection locked="0"/>
    </xf>
    <xf numFmtId="175" fontId="9" fillId="0" borderId="50" xfId="0" applyNumberFormat="1" applyFont="1" applyFill="1" applyBorder="1" applyAlignment="1">
      <alignment horizontal="right" vertical="center" wrapText="1"/>
    </xf>
    <xf numFmtId="175" fontId="9" fillId="0" borderId="50" xfId="0" applyNumberFormat="1" applyFont="1" applyFill="1" applyBorder="1" applyAlignment="1">
      <alignment horizontal="right" vertical="center"/>
    </xf>
    <xf numFmtId="176" fontId="9" fillId="0" borderId="50" xfId="0" applyNumberFormat="1" applyFont="1" applyFill="1" applyBorder="1" applyAlignment="1">
      <alignment horizontal="center" vertical="center"/>
    </xf>
    <xf numFmtId="181" fontId="22" fillId="0" borderId="50" xfId="0" applyNumberFormat="1" applyFont="1" applyFill="1" applyBorder="1"/>
    <xf numFmtId="177" fontId="9" fillId="0" borderId="50" xfId="0" applyNumberFormat="1" applyFont="1" applyFill="1" applyBorder="1" applyAlignment="1">
      <alignment horizontal="right" vertical="center" wrapText="1"/>
    </xf>
    <xf numFmtId="177" fontId="9" fillId="0" borderId="50" xfId="0" applyNumberFormat="1" applyFont="1" applyFill="1" applyBorder="1" applyAlignment="1" applyProtection="1">
      <alignment horizontal="right" vertical="center" wrapText="1"/>
      <protection locked="0"/>
    </xf>
    <xf numFmtId="175" fontId="9" fillId="0" borderId="50" xfId="0" applyNumberFormat="1" applyFont="1" applyFill="1" applyBorder="1" applyAlignment="1" applyProtection="1">
      <alignment horizontal="right" vertical="center" wrapText="1"/>
      <protection locked="0"/>
    </xf>
    <xf numFmtId="3" fontId="9" fillId="0" borderId="50" xfId="0" applyNumberFormat="1" applyFont="1" applyFill="1" applyBorder="1" applyAlignment="1">
      <alignment horizontal="center" vertical="center" wrapText="1"/>
    </xf>
    <xf numFmtId="176" fontId="9" fillId="0" borderId="50" xfId="0" applyNumberFormat="1" applyFont="1" applyFill="1" applyBorder="1" applyAlignment="1">
      <alignment horizontal="center" vertical="center" wrapText="1"/>
    </xf>
    <xf numFmtId="9" fontId="22" fillId="0" borderId="50" xfId="0" applyNumberFormat="1" applyFont="1" applyFill="1" applyBorder="1" applyAlignment="1" applyProtection="1">
      <alignment horizontal="center" vertical="center"/>
      <protection locked="0"/>
    </xf>
    <xf numFmtId="10" fontId="22" fillId="0" borderId="50" xfId="0" applyNumberFormat="1" applyFont="1" applyFill="1" applyBorder="1" applyAlignment="1" applyProtection="1">
      <alignment horizontal="center" vertical="center" wrapText="1"/>
      <protection locked="0"/>
    </xf>
    <xf numFmtId="10" fontId="22" fillId="0" borderId="99" xfId="0" applyNumberFormat="1" applyFont="1" applyFill="1" applyBorder="1" applyAlignment="1" applyProtection="1">
      <alignment horizontal="center" vertical="center" wrapText="1"/>
      <protection locked="0"/>
    </xf>
    <xf numFmtId="0" fontId="1" fillId="0" borderId="143" xfId="0" applyFont="1" applyFill="1" applyBorder="1" applyProtection="1">
      <protection locked="0"/>
    </xf>
    <xf numFmtId="0" fontId="0" fillId="0" borderId="0" xfId="0" applyFill="1"/>
    <xf numFmtId="178" fontId="9" fillId="0" borderId="50" xfId="0" applyNumberFormat="1" applyFont="1" applyFill="1" applyBorder="1" applyAlignment="1">
      <alignment horizontal="center" vertical="center" wrapText="1"/>
    </xf>
    <xf numFmtId="3" fontId="9" fillId="0" borderId="50" xfId="0" applyNumberFormat="1" applyFont="1" applyFill="1" applyBorder="1" applyAlignment="1">
      <alignment horizontal="center" vertical="center"/>
    </xf>
    <xf numFmtId="0" fontId="9" fillId="0" borderId="50" xfId="0" applyFont="1" applyFill="1" applyBorder="1" applyAlignment="1">
      <alignment horizontal="center" vertical="center"/>
    </xf>
    <xf numFmtId="4" fontId="9" fillId="0" borderId="50" xfId="0" applyNumberFormat="1" applyFont="1" applyFill="1" applyBorder="1" applyAlignment="1">
      <alignment horizontal="center" vertical="center" wrapText="1"/>
    </xf>
    <xf numFmtId="0" fontId="9" fillId="0" borderId="50" xfId="0" applyFont="1" applyFill="1" applyBorder="1" applyAlignment="1" applyProtection="1">
      <alignment horizontal="center" vertical="center"/>
      <protection locked="0"/>
    </xf>
    <xf numFmtId="3" fontId="9" fillId="0" borderId="50" xfId="0" applyNumberFormat="1" applyFont="1" applyFill="1" applyBorder="1" applyAlignment="1" applyProtection="1">
      <alignment horizontal="center" vertical="center"/>
      <protection locked="0"/>
    </xf>
    <xf numFmtId="175" fontId="9" fillId="0" borderId="50" xfId="0" applyNumberFormat="1" applyFont="1" applyFill="1" applyBorder="1" applyAlignment="1">
      <alignment horizontal="center" vertical="center"/>
    </xf>
    <xf numFmtId="180" fontId="9" fillId="0" borderId="50" xfId="0" applyNumberFormat="1" applyFont="1" applyFill="1" applyBorder="1" applyAlignment="1">
      <alignment horizontal="center" vertical="center"/>
    </xf>
    <xf numFmtId="1" fontId="9" fillId="0" borderId="50" xfId="0" applyNumberFormat="1" applyFont="1" applyFill="1" applyBorder="1" applyAlignment="1">
      <alignment horizontal="center" vertical="center" wrapText="1"/>
    </xf>
    <xf numFmtId="179" fontId="9" fillId="0" borderId="50" xfId="0" applyNumberFormat="1" applyFont="1" applyFill="1" applyBorder="1" applyAlignment="1" applyProtection="1">
      <alignment horizontal="right" vertical="center" wrapText="1"/>
      <protection locked="0"/>
    </xf>
    <xf numFmtId="172" fontId="9" fillId="0" borderId="50" xfId="0" applyNumberFormat="1" applyFont="1" applyFill="1" applyBorder="1" applyAlignment="1">
      <alignment horizontal="center" vertical="center" wrapText="1"/>
    </xf>
    <xf numFmtId="3" fontId="9" fillId="0" borderId="83" xfId="0" applyNumberFormat="1" applyFont="1" applyFill="1" applyBorder="1" applyAlignment="1">
      <alignment horizontal="center" vertical="center" wrapText="1"/>
    </xf>
    <xf numFmtId="4" fontId="9" fillId="0" borderId="83" xfId="0" applyNumberFormat="1" applyFont="1" applyFill="1" applyBorder="1" applyAlignment="1">
      <alignment horizontal="center" vertical="center" wrapText="1"/>
    </xf>
    <xf numFmtId="0" fontId="9" fillId="0" borderId="83" xfId="0" applyFont="1" applyFill="1" applyBorder="1" applyAlignment="1">
      <alignment horizontal="center" vertical="center"/>
    </xf>
    <xf numFmtId="176" fontId="9" fillId="0" borderId="83" xfId="0" applyNumberFormat="1" applyFont="1" applyFill="1" applyBorder="1" applyAlignment="1">
      <alignment horizontal="center" vertical="center" wrapText="1"/>
    </xf>
    <xf numFmtId="39" fontId="9" fillId="0" borderId="83" xfId="0" applyNumberFormat="1" applyFont="1" applyFill="1" applyBorder="1" applyAlignment="1">
      <alignment horizontal="center" vertical="center"/>
    </xf>
    <xf numFmtId="180" fontId="9" fillId="0" borderId="83" xfId="0" applyNumberFormat="1" applyFont="1" applyFill="1" applyBorder="1" applyAlignment="1">
      <alignment horizontal="center" vertical="center"/>
    </xf>
    <xf numFmtId="1" fontId="9" fillId="0" borderId="83" xfId="0" applyNumberFormat="1" applyFont="1" applyFill="1" applyBorder="1" applyAlignment="1">
      <alignment horizontal="center" vertical="center" wrapText="1"/>
    </xf>
    <xf numFmtId="9" fontId="22" fillId="0" borderId="83" xfId="0" applyNumberFormat="1" applyFont="1" applyFill="1" applyBorder="1" applyAlignment="1" applyProtection="1">
      <alignment horizontal="center" vertical="center"/>
      <protection locked="0"/>
    </xf>
    <xf numFmtId="10" fontId="22" fillId="0" borderId="83" xfId="0" applyNumberFormat="1" applyFont="1" applyFill="1" applyBorder="1" applyAlignment="1" applyProtection="1">
      <alignment horizontal="center" vertical="center" wrapText="1"/>
      <protection locked="0"/>
    </xf>
    <xf numFmtId="10" fontId="22" fillId="0" borderId="124" xfId="0" applyNumberFormat="1" applyFont="1" applyFill="1" applyBorder="1" applyAlignment="1" applyProtection="1">
      <alignment horizontal="center" vertical="center" wrapText="1"/>
      <protection locked="0"/>
    </xf>
    <xf numFmtId="2" fontId="9" fillId="0" borderId="86" xfId="0" applyNumberFormat="1" applyFont="1" applyFill="1" applyBorder="1" applyAlignment="1">
      <alignment horizontal="center" vertical="center"/>
    </xf>
    <xf numFmtId="182" fontId="9" fillId="0" borderId="86" xfId="0" applyNumberFormat="1" applyFont="1" applyFill="1" applyBorder="1" applyAlignment="1">
      <alignment horizontal="center" vertical="center" wrapText="1"/>
    </xf>
    <xf numFmtId="182" fontId="9" fillId="0" borderId="86" xfId="0" applyNumberFormat="1" applyFont="1" applyFill="1" applyBorder="1" applyAlignment="1" applyProtection="1">
      <alignment horizontal="center" vertical="center" wrapText="1"/>
      <protection locked="0"/>
    </xf>
    <xf numFmtId="4" fontId="9" fillId="0" borderId="86" xfId="0" applyNumberFormat="1" applyFont="1" applyFill="1" applyBorder="1" applyAlignment="1" applyProtection="1">
      <alignment horizontal="center" vertical="center" wrapText="1"/>
      <protection locked="0"/>
    </xf>
    <xf numFmtId="174" fontId="9" fillId="0" borderId="86" xfId="0" applyNumberFormat="1" applyFont="1" applyFill="1" applyBorder="1" applyAlignment="1">
      <alignment horizontal="center" vertical="center" wrapText="1"/>
    </xf>
    <xf numFmtId="177" fontId="9" fillId="0" borderId="50" xfId="0" applyNumberFormat="1" applyFont="1" applyFill="1" applyBorder="1" applyAlignment="1">
      <alignment horizontal="right" vertical="center"/>
    </xf>
    <xf numFmtId="177" fontId="9" fillId="0" borderId="50" xfId="0" applyNumberFormat="1" applyFont="1" applyFill="1" applyBorder="1" applyAlignment="1" applyProtection="1">
      <alignment horizontal="right" vertical="center"/>
      <protection locked="0"/>
    </xf>
    <xf numFmtId="175" fontId="9" fillId="0" borderId="50" xfId="0" applyNumberFormat="1" applyFont="1" applyFill="1" applyBorder="1" applyAlignment="1" applyProtection="1">
      <alignment horizontal="right" vertical="center"/>
      <protection locked="0"/>
    </xf>
    <xf numFmtId="175" fontId="24" fillId="0" borderId="50" xfId="0" applyNumberFormat="1" applyFont="1" applyFill="1" applyBorder="1" applyAlignment="1">
      <alignment horizontal="right" vertical="center"/>
    </xf>
    <xf numFmtId="174" fontId="9" fillId="0" borderId="50" xfId="0" applyNumberFormat="1" applyFont="1" applyFill="1" applyBorder="1" applyAlignment="1">
      <alignment horizontal="center" vertical="center" wrapText="1"/>
    </xf>
    <xf numFmtId="1" fontId="9" fillId="0" borderId="50" xfId="0" applyNumberFormat="1" applyFont="1" applyFill="1" applyBorder="1" applyAlignment="1">
      <alignment horizontal="center" vertical="center"/>
    </xf>
    <xf numFmtId="4" fontId="9" fillId="0" borderId="83" xfId="0" applyNumberFormat="1" applyFont="1" applyFill="1" applyBorder="1" applyAlignment="1">
      <alignment horizontal="center" vertical="center"/>
    </xf>
    <xf numFmtId="4" fontId="9" fillId="0" borderId="83" xfId="0" applyNumberFormat="1" applyFont="1" applyFill="1" applyBorder="1" applyAlignment="1" applyProtection="1">
      <alignment horizontal="center" vertical="center" wrapText="1"/>
      <protection locked="0"/>
    </xf>
    <xf numFmtId="174" fontId="9" fillId="0" borderId="83" xfId="0" applyNumberFormat="1" applyFont="1" applyFill="1" applyBorder="1" applyAlignment="1">
      <alignment horizontal="center" vertical="center" wrapText="1"/>
    </xf>
    <xf numFmtId="174" fontId="9" fillId="0" borderId="86" xfId="0" applyNumberFormat="1" applyFont="1" applyFill="1" applyBorder="1" applyAlignment="1" applyProtection="1">
      <alignment horizontal="center" vertical="center" wrapText="1"/>
      <protection locked="0"/>
    </xf>
    <xf numFmtId="3" fontId="22" fillId="0" borderId="50" xfId="0" applyNumberFormat="1" applyFont="1" applyFill="1" applyBorder="1"/>
    <xf numFmtId="176" fontId="9" fillId="0" borderId="50" xfId="0" applyNumberFormat="1" applyFont="1" applyFill="1" applyBorder="1" applyAlignment="1" applyProtection="1">
      <alignment horizontal="center" vertical="center"/>
      <protection locked="0"/>
    </xf>
    <xf numFmtId="177" fontId="9" fillId="0" borderId="50" xfId="0" applyNumberFormat="1" applyFont="1" applyFill="1" applyBorder="1" applyAlignment="1" applyProtection="1">
      <alignment horizontal="center" vertical="center"/>
      <protection locked="0"/>
    </xf>
    <xf numFmtId="3" fontId="9" fillId="0" borderId="50" xfId="0" applyNumberFormat="1" applyFont="1" applyFill="1" applyBorder="1" applyAlignment="1" applyProtection="1">
      <alignment horizontal="center" vertical="center" wrapText="1"/>
      <protection locked="0"/>
    </xf>
    <xf numFmtId="183" fontId="9" fillId="0" borderId="50" xfId="0" applyNumberFormat="1" applyFont="1" applyFill="1" applyBorder="1" applyAlignment="1" applyProtection="1">
      <alignment horizontal="center" vertical="center"/>
      <protection locked="0"/>
    </xf>
    <xf numFmtId="172" fontId="9" fillId="0" borderId="105" xfId="0" applyNumberFormat="1" applyFont="1" applyFill="1" applyBorder="1" applyAlignment="1">
      <alignment horizontal="center"/>
    </xf>
    <xf numFmtId="172" fontId="9" fillId="0" borderId="86" xfId="0" applyNumberFormat="1" applyFont="1" applyFill="1" applyBorder="1" applyAlignment="1">
      <alignment horizontal="center"/>
    </xf>
    <xf numFmtId="172" fontId="9" fillId="0" borderId="103" xfId="0" applyNumberFormat="1" applyFont="1" applyFill="1" applyBorder="1" applyAlignment="1">
      <alignment horizontal="center"/>
    </xf>
    <xf numFmtId="172" fontId="9" fillId="0" borderId="102" xfId="0" applyNumberFormat="1" applyFont="1" applyFill="1" applyBorder="1" applyAlignment="1">
      <alignment horizontal="center"/>
    </xf>
    <xf numFmtId="172" fontId="9" fillId="0" borderId="50" xfId="0" applyNumberFormat="1" applyFont="1" applyFill="1" applyBorder="1" applyAlignment="1">
      <alignment horizontal="center"/>
    </xf>
    <xf numFmtId="172" fontId="9" fillId="0" borderId="99" xfId="0" applyNumberFormat="1" applyFont="1" applyFill="1" applyBorder="1" applyAlignment="1">
      <alignment horizontal="center"/>
    </xf>
    <xf numFmtId="4" fontId="9" fillId="0" borderId="50" xfId="0" applyNumberFormat="1" applyFont="1" applyFill="1" applyBorder="1" applyAlignment="1" applyProtection="1">
      <alignment horizontal="center" vertical="center" wrapText="1"/>
      <protection locked="0"/>
    </xf>
    <xf numFmtId="0" fontId="49" fillId="0" borderId="143" xfId="0" applyFont="1" applyFill="1" applyBorder="1" applyAlignment="1" applyProtection="1">
      <alignment vertical="center" wrapText="1"/>
      <protection locked="0"/>
    </xf>
    <xf numFmtId="6" fontId="9" fillId="0" borderId="50" xfId="0" applyNumberFormat="1" applyFont="1" applyFill="1" applyBorder="1" applyAlignment="1">
      <alignment horizontal="right" vertical="center" wrapText="1"/>
    </xf>
    <xf numFmtId="179" fontId="9" fillId="0" borderId="50" xfId="0" applyNumberFormat="1" applyFont="1" applyFill="1" applyBorder="1" applyAlignment="1">
      <alignment horizontal="right" vertical="center" wrapText="1"/>
    </xf>
    <xf numFmtId="9" fontId="9" fillId="0" borderId="86" xfId="0" applyNumberFormat="1" applyFont="1" applyFill="1" applyBorder="1" applyAlignment="1">
      <alignment horizontal="right" vertical="center" wrapText="1"/>
    </xf>
    <xf numFmtId="9" fontId="9" fillId="0" borderId="86" xfId="0" applyNumberFormat="1" applyFont="1" applyFill="1" applyBorder="1" applyAlignment="1">
      <alignment horizontal="center" vertical="center" wrapText="1"/>
    </xf>
    <xf numFmtId="9" fontId="9" fillId="0" borderId="86" xfId="0" applyNumberFormat="1" applyFont="1" applyFill="1" applyBorder="1" applyAlignment="1" applyProtection="1">
      <alignment horizontal="right" vertical="center" wrapText="1"/>
      <protection locked="0"/>
    </xf>
    <xf numFmtId="9" fontId="9" fillId="0" borderId="86" xfId="0" applyNumberFormat="1" applyFont="1" applyFill="1" applyBorder="1" applyAlignment="1" applyProtection="1">
      <alignment horizontal="center" vertical="center" wrapText="1"/>
      <protection locked="0"/>
    </xf>
    <xf numFmtId="9" fontId="9" fillId="0" borderId="83" xfId="0" applyNumberFormat="1" applyFont="1" applyFill="1" applyBorder="1" applyAlignment="1">
      <alignment horizontal="center" vertical="center" wrapText="1"/>
    </xf>
    <xf numFmtId="9" fontId="9" fillId="0" borderId="83" xfId="0" applyNumberFormat="1" applyFont="1" applyFill="1" applyBorder="1" applyAlignment="1" applyProtection="1">
      <alignment horizontal="center" vertical="center" wrapText="1"/>
      <protection locked="0"/>
    </xf>
    <xf numFmtId="4" fontId="9" fillId="0" borderId="85" xfId="0" applyNumberFormat="1" applyFont="1" applyFill="1" applyBorder="1" applyAlignment="1">
      <alignment horizontal="center" vertical="center" wrapText="1"/>
    </xf>
    <xf numFmtId="3" fontId="9" fillId="0" borderId="83" xfId="0" applyNumberFormat="1" applyFont="1" applyFill="1" applyBorder="1" applyAlignment="1" applyProtection="1">
      <alignment horizontal="center" vertical="center" wrapText="1"/>
      <protection locked="0"/>
    </xf>
    <xf numFmtId="0" fontId="51" fillId="0" borderId="90" xfId="3"/>
    <xf numFmtId="0" fontId="1" fillId="0" borderId="90" xfId="3" applyFont="1"/>
    <xf numFmtId="0" fontId="1" fillId="2" borderId="90" xfId="3" applyFont="1" applyFill="1" applyBorder="1"/>
    <xf numFmtId="0" fontId="1" fillId="2" borderId="90" xfId="3" applyFont="1" applyFill="1" applyBorder="1" applyAlignment="1">
      <alignment horizontal="center"/>
    </xf>
    <xf numFmtId="0" fontId="1" fillId="0" borderId="90" xfId="3" applyFont="1" applyAlignment="1">
      <alignment horizontal="center"/>
    </xf>
    <xf numFmtId="0" fontId="14" fillId="12" borderId="50" xfId="3" applyFont="1" applyFill="1" applyBorder="1" applyAlignment="1">
      <alignment horizontal="center" vertical="center"/>
    </xf>
    <xf numFmtId="0" fontId="1" fillId="0" borderId="50" xfId="3" applyFont="1" applyBorder="1" applyAlignment="1">
      <alignment horizontal="center" vertical="center"/>
    </xf>
    <xf numFmtId="0" fontId="8" fillId="3" borderId="68" xfId="3" applyFont="1" applyFill="1" applyBorder="1" applyAlignment="1">
      <alignment horizontal="center" vertical="center" wrapText="1"/>
    </xf>
    <xf numFmtId="0" fontId="9" fillId="3" borderId="68" xfId="3" applyFont="1" applyFill="1" applyBorder="1" applyAlignment="1">
      <alignment horizontal="center" vertical="center" wrapText="1"/>
    </xf>
    <xf numFmtId="0" fontId="16" fillId="0" borderId="90" xfId="3" applyFont="1" applyAlignment="1">
      <alignment vertical="center"/>
    </xf>
    <xf numFmtId="0" fontId="16" fillId="2" borderId="90" xfId="3" applyFont="1" applyFill="1" applyBorder="1" applyAlignment="1">
      <alignment vertical="center"/>
    </xf>
    <xf numFmtId="0" fontId="19" fillId="3" borderId="107" xfId="3" applyFont="1" applyFill="1" applyBorder="1" applyAlignment="1">
      <alignment horizontal="center" vertical="center" wrapText="1"/>
    </xf>
    <xf numFmtId="0" fontId="19" fillId="3" borderId="119" xfId="3" applyFont="1" applyFill="1" applyBorder="1" applyAlignment="1">
      <alignment horizontal="center" vertical="center" wrapText="1"/>
    </xf>
    <xf numFmtId="10" fontId="16" fillId="2" borderId="90" xfId="3" applyNumberFormat="1" applyFont="1" applyFill="1" applyBorder="1" applyAlignment="1">
      <alignment vertical="center"/>
    </xf>
    <xf numFmtId="0" fontId="14" fillId="0" borderId="90" xfId="3" applyFont="1"/>
    <xf numFmtId="0" fontId="1" fillId="0" borderId="90" xfId="3" applyFont="1" applyBorder="1"/>
    <xf numFmtId="0" fontId="19" fillId="3" borderId="80" xfId="3" applyFont="1" applyFill="1" applyBorder="1" applyAlignment="1">
      <alignment horizontal="center" vertical="center" wrapText="1"/>
    </xf>
    <xf numFmtId="0" fontId="19" fillId="3" borderId="65" xfId="3" applyFont="1" applyFill="1" applyBorder="1" applyAlignment="1">
      <alignment vertical="center" wrapText="1"/>
    </xf>
    <xf numFmtId="0" fontId="19" fillId="3" borderId="141" xfId="3" applyFont="1" applyFill="1" applyBorder="1" applyAlignment="1">
      <alignment vertical="center" wrapText="1"/>
    </xf>
    <xf numFmtId="0" fontId="19" fillId="3" borderId="136" xfId="3" applyFont="1" applyFill="1" applyBorder="1" applyAlignment="1">
      <alignment vertical="center" wrapText="1"/>
    </xf>
    <xf numFmtId="0" fontId="9" fillId="3" borderId="50" xfId="3" applyFont="1" applyFill="1" applyBorder="1" applyAlignment="1">
      <alignment horizontal="center" vertical="center" wrapText="1"/>
    </xf>
    <xf numFmtId="0" fontId="19" fillId="3" borderId="118" xfId="3" applyFont="1" applyFill="1" applyBorder="1" applyAlignment="1">
      <alignment horizontal="center" vertical="top" wrapText="1"/>
    </xf>
    <xf numFmtId="0" fontId="19" fillId="3" borderId="106" xfId="3" applyFont="1" applyFill="1" applyBorder="1" applyAlignment="1">
      <alignment horizontal="center" vertical="center" wrapText="1"/>
    </xf>
    <xf numFmtId="0" fontId="19" fillId="3" borderId="107" xfId="3" applyFont="1" applyFill="1" applyBorder="1" applyAlignment="1">
      <alignment horizontal="center" vertical="top" wrapText="1"/>
    </xf>
    <xf numFmtId="0" fontId="19" fillId="3" borderId="123" xfId="3" applyFont="1" applyFill="1" applyBorder="1" applyAlignment="1">
      <alignment horizontal="center" vertical="top" wrapText="1"/>
    </xf>
    <xf numFmtId="0" fontId="33" fillId="10" borderId="86" xfId="3" applyFont="1" applyFill="1" applyBorder="1" applyAlignment="1">
      <alignment horizontal="left" vertical="center" wrapText="1"/>
    </xf>
    <xf numFmtId="4" fontId="16" fillId="0" borderId="94" xfId="3" applyNumberFormat="1" applyFont="1" applyBorder="1" applyAlignment="1">
      <alignment horizontal="center" vertical="center" wrapText="1"/>
    </xf>
    <xf numFmtId="0" fontId="33" fillId="13" borderId="50" xfId="3" applyFont="1" applyFill="1" applyBorder="1" applyAlignment="1">
      <alignment horizontal="left" vertical="center" wrapText="1"/>
    </xf>
    <xf numFmtId="0" fontId="33" fillId="10" borderId="50" xfId="3" applyFont="1" applyFill="1" applyBorder="1" applyAlignment="1">
      <alignment horizontal="left" vertical="center" wrapText="1"/>
    </xf>
    <xf numFmtId="0" fontId="38" fillId="13" borderId="50" xfId="3" applyFont="1" applyFill="1" applyBorder="1" applyAlignment="1">
      <alignment horizontal="left" vertical="center" wrapText="1"/>
    </xf>
    <xf numFmtId="176" fontId="33" fillId="13" borderId="50" xfId="3" applyNumberFormat="1" applyFont="1" applyFill="1" applyBorder="1" applyAlignment="1">
      <alignment horizontal="left" vertical="center" wrapText="1"/>
    </xf>
    <xf numFmtId="0" fontId="33" fillId="10" borderId="94" xfId="3" applyFont="1" applyFill="1" applyBorder="1" applyAlignment="1">
      <alignment horizontal="left" vertical="center" wrapText="1"/>
    </xf>
    <xf numFmtId="176" fontId="40" fillId="3" borderId="50" xfId="3" applyNumberFormat="1" applyFont="1" applyFill="1" applyBorder="1" applyAlignment="1">
      <alignment horizontal="left" vertical="center" wrapText="1"/>
    </xf>
    <xf numFmtId="176" fontId="40" fillId="3" borderId="50" xfId="3" applyNumberFormat="1" applyFont="1" applyFill="1" applyBorder="1" applyAlignment="1">
      <alignment horizontal="center" vertical="center" wrapText="1"/>
    </xf>
    <xf numFmtId="4" fontId="16" fillId="3" borderId="94" xfId="3" applyNumberFormat="1" applyFont="1" applyFill="1" applyBorder="1" applyAlignment="1">
      <alignment horizontal="center" vertical="center" wrapText="1"/>
    </xf>
    <xf numFmtId="176" fontId="19" fillId="3" borderId="50" xfId="3" applyNumberFormat="1" applyFont="1" applyFill="1" applyBorder="1" applyAlignment="1">
      <alignment vertical="center" wrapText="1"/>
    </xf>
    <xf numFmtId="0" fontId="40" fillId="3" borderId="50" xfId="3" applyFont="1" applyFill="1" applyBorder="1" applyAlignment="1">
      <alignment horizontal="left" vertical="center" wrapText="1"/>
    </xf>
    <xf numFmtId="172" fontId="40" fillId="3" borderId="50" xfId="3" applyNumberFormat="1" applyFont="1" applyFill="1" applyBorder="1" applyAlignment="1">
      <alignment horizontal="center" vertical="center" wrapText="1"/>
    </xf>
    <xf numFmtId="0" fontId="19" fillId="3" borderId="50" xfId="3" applyFont="1" applyFill="1" applyBorder="1" applyAlignment="1">
      <alignment vertical="center" wrapText="1"/>
    </xf>
    <xf numFmtId="4" fontId="1" fillId="2" borderId="90" xfId="3" applyNumberFormat="1" applyFont="1" applyFill="1" applyBorder="1"/>
    <xf numFmtId="4" fontId="1" fillId="2" borderId="90" xfId="3" applyNumberFormat="1" applyFont="1" applyFill="1" applyBorder="1" applyAlignment="1">
      <alignment horizontal="center"/>
    </xf>
    <xf numFmtId="4" fontId="1" fillId="2" borderId="90" xfId="3" applyNumberFormat="1" applyFont="1" applyFill="1" applyBorder="1" applyAlignment="1">
      <alignment vertical="center"/>
    </xf>
    <xf numFmtId="185" fontId="9" fillId="0" borderId="90" xfId="3" applyNumberFormat="1" applyFont="1" applyAlignment="1">
      <alignment horizontal="center"/>
    </xf>
    <xf numFmtId="185" fontId="9" fillId="0" borderId="90" xfId="3" applyNumberFormat="1" applyFont="1" applyAlignment="1">
      <alignment horizontal="center" vertical="center"/>
    </xf>
    <xf numFmtId="0" fontId="1" fillId="0" borderId="90" xfId="3" applyFont="1" applyAlignment="1">
      <alignment vertical="center"/>
    </xf>
    <xf numFmtId="0" fontId="1" fillId="0" borderId="90" xfId="3" applyFont="1" applyAlignment="1">
      <alignment horizontal="center" vertical="center"/>
    </xf>
    <xf numFmtId="0" fontId="40" fillId="0" borderId="90" xfId="3" applyFont="1" applyAlignment="1">
      <alignment horizontal="center" vertical="center" wrapText="1"/>
    </xf>
    <xf numFmtId="0" fontId="1" fillId="0" borderId="90" xfId="3" applyFont="1" applyBorder="1" applyAlignment="1">
      <alignment vertical="center"/>
    </xf>
    <xf numFmtId="0" fontId="37" fillId="0" borderId="83" xfId="3" applyFont="1" applyBorder="1" applyAlignment="1">
      <alignment horizontal="center" vertical="center" wrapText="1"/>
    </xf>
    <xf numFmtId="0" fontId="1" fillId="0" borderId="141" xfId="3" applyFont="1" applyBorder="1"/>
    <xf numFmtId="0" fontId="1" fillId="0" borderId="86" xfId="3" applyFont="1" applyBorder="1"/>
    <xf numFmtId="0" fontId="37" fillId="0" borderId="83" xfId="3" applyFont="1" applyBorder="1" applyAlignment="1">
      <alignment vertical="center" wrapText="1"/>
    </xf>
    <xf numFmtId="0" fontId="1" fillId="0" borderId="113" xfId="3" applyFont="1" applyBorder="1" applyAlignment="1">
      <alignment horizontal="center"/>
    </xf>
    <xf numFmtId="0" fontId="1" fillId="0" borderId="23" xfId="3" applyFont="1" applyBorder="1"/>
    <xf numFmtId="0" fontId="1" fillId="0" borderId="117" xfId="3" applyFont="1" applyBorder="1"/>
    <xf numFmtId="0" fontId="51" fillId="0" borderId="90" xfId="3"/>
    <xf numFmtId="0" fontId="34" fillId="3" borderId="99" xfId="3" applyFont="1" applyFill="1" applyBorder="1" applyAlignment="1">
      <alignment horizontal="center" vertical="center"/>
    </xf>
    <xf numFmtId="0" fontId="1" fillId="0" borderId="82" xfId="3" applyFont="1" applyBorder="1"/>
    <xf numFmtId="0" fontId="1" fillId="0" borderId="102" xfId="3" applyFont="1" applyBorder="1"/>
    <xf numFmtId="0" fontId="35" fillId="3" borderId="124" xfId="3" applyFont="1" applyFill="1" applyBorder="1" applyAlignment="1">
      <alignment horizontal="center" vertical="center" wrapText="1"/>
    </xf>
    <xf numFmtId="0" fontId="1" fillId="0" borderId="125" xfId="3" applyFont="1" applyBorder="1"/>
    <xf numFmtId="0" fontId="1" fillId="0" borderId="126" xfId="3" applyFont="1" applyBorder="1"/>
    <xf numFmtId="0" fontId="8" fillId="2" borderId="113" xfId="3" applyFont="1" applyFill="1" applyBorder="1" applyAlignment="1">
      <alignment horizontal="left" vertical="center" wrapText="1"/>
    </xf>
    <xf numFmtId="0" fontId="1" fillId="0" borderId="24" xfId="3" applyFont="1" applyBorder="1"/>
    <xf numFmtId="0" fontId="8" fillId="2" borderId="113" xfId="3" applyFont="1" applyFill="1" applyBorder="1" applyAlignment="1">
      <alignment horizontal="left" vertical="center"/>
    </xf>
    <xf numFmtId="0" fontId="6" fillId="3" borderId="69" xfId="3" applyFont="1" applyFill="1" applyBorder="1" applyAlignment="1">
      <alignment horizontal="left" vertical="center"/>
    </xf>
    <xf numFmtId="0" fontId="1" fillId="0" borderId="18" xfId="3" applyFont="1" applyBorder="1"/>
    <xf numFmtId="0" fontId="1" fillId="0" borderId="20" xfId="3" applyFont="1" applyBorder="1"/>
    <xf numFmtId="0" fontId="6" fillId="2" borderId="18" xfId="3" applyFont="1" applyFill="1" applyBorder="1" applyAlignment="1">
      <alignment horizontal="left" vertical="center"/>
    </xf>
    <xf numFmtId="0" fontId="6" fillId="3" borderId="69" xfId="3" applyFont="1" applyFill="1" applyBorder="1" applyAlignment="1">
      <alignment horizontal="left" vertical="center" wrapText="1"/>
    </xf>
    <xf numFmtId="0" fontId="6" fillId="2" borderId="18" xfId="3" applyFont="1" applyFill="1" applyBorder="1" applyAlignment="1">
      <alignment horizontal="left" vertical="center" wrapText="1"/>
    </xf>
    <xf numFmtId="0" fontId="36" fillId="3" borderId="120" xfId="3" applyFont="1" applyFill="1" applyBorder="1" applyAlignment="1">
      <alignment horizontal="left" vertical="center" wrapText="1"/>
    </xf>
    <xf numFmtId="0" fontId="1" fillId="0" borderId="121" xfId="3" applyFont="1" applyBorder="1"/>
    <xf numFmtId="0" fontId="1" fillId="0" borderId="122" xfId="3" applyFont="1" applyBorder="1"/>
    <xf numFmtId="0" fontId="8" fillId="2" borderId="18" xfId="3" applyFont="1" applyFill="1" applyBorder="1" applyAlignment="1">
      <alignment horizontal="left" vertical="center" wrapText="1"/>
    </xf>
    <xf numFmtId="0" fontId="36" fillId="0" borderId="69" xfId="3" applyFont="1" applyBorder="1" applyAlignment="1">
      <alignment horizontal="center" vertical="center" wrapText="1"/>
    </xf>
    <xf numFmtId="0" fontId="19" fillId="3" borderId="69" xfId="3" applyFont="1" applyFill="1" applyBorder="1" applyAlignment="1">
      <alignment horizontal="center" vertical="center" wrapText="1"/>
    </xf>
    <xf numFmtId="0" fontId="19" fillId="5" borderId="69" xfId="3" applyFont="1" applyFill="1" applyBorder="1" applyAlignment="1">
      <alignment horizontal="center" vertical="center" wrapText="1"/>
    </xf>
    <xf numFmtId="0" fontId="37" fillId="2" borderId="83" xfId="3" applyFont="1" applyFill="1" applyBorder="1" applyAlignment="1">
      <alignment horizontal="center" vertical="center" wrapText="1"/>
    </xf>
    <xf numFmtId="0" fontId="1" fillId="0" borderId="99" xfId="3" applyFont="1" applyBorder="1" applyAlignment="1">
      <alignment horizontal="left" vertical="center" wrapText="1"/>
    </xf>
    <xf numFmtId="0" fontId="1" fillId="0" borderId="99" xfId="3" applyFont="1" applyBorder="1" applyAlignment="1">
      <alignment horizontal="left" vertical="center"/>
    </xf>
    <xf numFmtId="0" fontId="37" fillId="0" borderId="83" xfId="3" applyFont="1" applyBorder="1" applyAlignment="1">
      <alignment vertical="top" wrapText="1"/>
    </xf>
    <xf numFmtId="0" fontId="14" fillId="12" borderId="99" xfId="3" applyFont="1" applyFill="1" applyBorder="1" applyAlignment="1">
      <alignment horizontal="center" vertical="center"/>
    </xf>
    <xf numFmtId="0" fontId="14" fillId="12" borderId="99" xfId="3" applyFont="1" applyFill="1" applyBorder="1" applyAlignment="1">
      <alignment horizontal="center" vertical="center" wrapText="1"/>
    </xf>
    <xf numFmtId="0" fontId="28" fillId="3" borderId="124" xfId="3" applyFont="1" applyFill="1" applyBorder="1" applyAlignment="1">
      <alignment horizontal="center" vertical="center" wrapText="1"/>
    </xf>
    <xf numFmtId="0" fontId="1" fillId="0" borderId="97" xfId="3" applyFont="1" applyBorder="1"/>
    <xf numFmtId="0" fontId="1" fillId="0" borderId="98" xfId="3" applyFont="1" applyBorder="1"/>
    <xf numFmtId="0" fontId="1" fillId="0" borderId="103" xfId="3" applyFont="1" applyBorder="1"/>
    <xf numFmtId="0" fontId="1" fillId="0" borderId="104" xfId="3" applyFont="1" applyBorder="1"/>
    <xf numFmtId="0" fontId="1" fillId="0" borderId="105" xfId="3" applyFont="1" applyBorder="1"/>
    <xf numFmtId="0" fontId="16" fillId="0" borderId="36" xfId="3" applyFont="1" applyBorder="1" applyAlignment="1">
      <alignment horizontal="left" vertical="center" wrapText="1"/>
    </xf>
    <xf numFmtId="0" fontId="1" fillId="0" borderId="118" xfId="3" applyFont="1" applyBorder="1"/>
    <xf numFmtId="0" fontId="19" fillId="3" borderId="21" xfId="3" applyFont="1" applyFill="1" applyBorder="1" applyAlignment="1">
      <alignment horizontal="center" vertical="center" wrapText="1"/>
    </xf>
    <xf numFmtId="0" fontId="1" fillId="0" borderId="80" xfId="3" applyFont="1" applyBorder="1"/>
    <xf numFmtId="0" fontId="1" fillId="0" borderId="116" xfId="3" applyFont="1" applyBorder="1"/>
    <xf numFmtId="0" fontId="19" fillId="3" borderId="80" xfId="3" applyFont="1" applyFill="1" applyBorder="1" applyAlignment="1">
      <alignment horizontal="center" vertical="center" wrapText="1"/>
    </xf>
    <xf numFmtId="0" fontId="19" fillId="3" borderId="115" xfId="3" applyFont="1" applyFill="1" applyBorder="1" applyAlignment="1">
      <alignment horizontal="center" vertical="center" wrapText="1"/>
    </xf>
    <xf numFmtId="0" fontId="19" fillId="3" borderId="37" xfId="3" applyFont="1" applyFill="1" applyBorder="1" applyAlignment="1">
      <alignment horizontal="center" vertical="center" wrapText="1"/>
    </xf>
    <xf numFmtId="0" fontId="1" fillId="0" borderId="49" xfId="3" applyFont="1" applyBorder="1"/>
    <xf numFmtId="4" fontId="16" fillId="0" borderId="94" xfId="3" applyNumberFormat="1" applyFont="1" applyFill="1" applyBorder="1" applyAlignment="1">
      <alignment horizontal="center" vertical="center" wrapText="1"/>
    </xf>
    <xf numFmtId="3" fontId="16" fillId="0" borderId="141" xfId="3" applyNumberFormat="1" applyFont="1" applyFill="1" applyBorder="1" applyAlignment="1">
      <alignment horizontal="center" vertical="center" wrapText="1"/>
    </xf>
    <xf numFmtId="3" fontId="16" fillId="0" borderId="141" xfId="3" applyNumberFormat="1" applyFont="1" applyFill="1" applyBorder="1" applyAlignment="1">
      <alignment horizontal="left" vertical="center" wrapText="1"/>
    </xf>
    <xf numFmtId="0" fontId="37" fillId="0" borderId="141" xfId="3" applyFont="1" applyFill="1" applyBorder="1" applyAlignment="1">
      <alignment vertical="center" wrapText="1"/>
    </xf>
    <xf numFmtId="0" fontId="37" fillId="0" borderId="83" xfId="3" applyFont="1" applyFill="1" applyBorder="1" applyAlignment="1">
      <alignment vertical="center" wrapText="1"/>
    </xf>
    <xf numFmtId="0" fontId="37" fillId="0" borderId="83" xfId="3" applyFont="1" applyFill="1" applyBorder="1" applyAlignment="1">
      <alignment horizontal="center" vertical="center" wrapText="1"/>
    </xf>
    <xf numFmtId="168" fontId="37" fillId="0" borderId="83" xfId="3" applyNumberFormat="1" applyFont="1" applyFill="1" applyBorder="1" applyAlignment="1">
      <alignment horizontal="center" vertical="center" wrapText="1"/>
    </xf>
    <xf numFmtId="168" fontId="37" fillId="0" borderId="83" xfId="3" applyNumberFormat="1" applyFont="1" applyFill="1" applyBorder="1" applyAlignment="1">
      <alignment vertical="center" wrapText="1"/>
    </xf>
    <xf numFmtId="176" fontId="16" fillId="0" borderId="50" xfId="3" applyNumberFormat="1" applyFont="1" applyFill="1" applyBorder="1" applyAlignment="1">
      <alignment horizontal="center" vertical="center"/>
    </xf>
    <xf numFmtId="0" fontId="1" fillId="0" borderId="141" xfId="3" applyFont="1" applyFill="1" applyBorder="1"/>
    <xf numFmtId="184" fontId="16" fillId="0" borderId="50" xfId="3" applyNumberFormat="1" applyFont="1" applyFill="1" applyBorder="1" applyAlignment="1">
      <alignment horizontal="center" vertical="center"/>
    </xf>
    <xf numFmtId="172" fontId="16" fillId="0" borderId="50" xfId="3" applyNumberFormat="1" applyFont="1" applyFill="1" applyBorder="1" applyAlignment="1">
      <alignment horizontal="center" vertical="center"/>
    </xf>
    <xf numFmtId="168" fontId="16" fillId="0" borderId="50" xfId="3" applyNumberFormat="1" applyFont="1" applyFill="1" applyBorder="1" applyAlignment="1">
      <alignment horizontal="center" vertical="center"/>
    </xf>
    <xf numFmtId="176" fontId="16" fillId="0" borderId="68" xfId="3" applyNumberFormat="1" applyFont="1" applyFill="1" applyBorder="1" applyAlignment="1">
      <alignment horizontal="center" vertical="center"/>
    </xf>
    <xf numFmtId="0" fontId="1" fillId="0" borderId="86" xfId="3" applyFont="1" applyFill="1" applyBorder="1"/>
    <xf numFmtId="3" fontId="16" fillId="0" borderId="94" xfId="3" applyNumberFormat="1" applyFont="1" applyFill="1" applyBorder="1" applyAlignment="1">
      <alignment horizontal="center" vertical="center" wrapText="1"/>
    </xf>
    <xf numFmtId="3" fontId="16" fillId="0" borderId="83" xfId="3" applyNumberFormat="1" applyFont="1" applyFill="1" applyBorder="1" applyAlignment="1">
      <alignment horizontal="center" vertical="center" wrapText="1"/>
    </xf>
    <xf numFmtId="3" fontId="39" fillId="0" borderId="83" xfId="3" applyNumberFormat="1" applyFont="1" applyFill="1" applyBorder="1" applyAlignment="1">
      <alignment vertical="center"/>
    </xf>
    <xf numFmtId="3" fontId="16" fillId="0" borderId="50" xfId="3" applyNumberFormat="1" applyFont="1" applyFill="1" applyBorder="1" applyAlignment="1">
      <alignment horizontal="center" vertical="center"/>
    </xf>
    <xf numFmtId="178" fontId="37" fillId="0" borderId="83" xfId="3" applyNumberFormat="1" applyFont="1" applyFill="1" applyBorder="1" applyAlignment="1">
      <alignment horizontal="center" vertical="center" wrapText="1"/>
    </xf>
    <xf numFmtId="4" fontId="37" fillId="0" borderId="83" xfId="3" applyNumberFormat="1" applyFont="1" applyFill="1" applyBorder="1" applyAlignment="1">
      <alignment horizontal="center" vertical="center" wrapText="1"/>
    </xf>
    <xf numFmtId="2" fontId="37" fillId="0" borderId="83" xfId="3" applyNumberFormat="1" applyFont="1" applyFill="1" applyBorder="1" applyAlignment="1">
      <alignment vertical="center" wrapText="1"/>
    </xf>
    <xf numFmtId="0" fontId="39" fillId="0" borderId="83" xfId="3" applyFont="1" applyFill="1" applyBorder="1" applyAlignment="1">
      <alignment vertical="center" wrapText="1"/>
    </xf>
  </cellXfs>
  <cellStyles count="6">
    <cellStyle name="Moneda [0]" xfId="1" builtinId="7"/>
    <cellStyle name="Moneda [0] 2" xfId="4" xr:uid="{E346A061-EFA1-4E9B-B770-861704B8E02B}"/>
    <cellStyle name="Normal" xfId="0" builtinId="0"/>
    <cellStyle name="Normal 2" xfId="3" xr:uid="{601616AB-9B0B-4BCB-B905-39CBC8CBA32C}"/>
    <cellStyle name="Porcentaje" xfId="2" builtinId="5"/>
    <cellStyle name="Porcentaje 2" xfId="5" xr:uid="{BDEB46F5-31C0-484A-8642-E822F857ECD7}"/>
  </cellStyles>
  <dxfs count="0"/>
  <tableStyles count="0" defaultTableStyle="TableStyleMedium2" defaultPivotStyle="PivotStyleLight16"/>
  <colors>
    <mruColors>
      <color rgb="FF0BE58D"/>
      <color rgb="FF0AC1E6"/>
      <color rgb="FF0FCDE1"/>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809625</xdr:colOff>
      <xdr:row>1</xdr:row>
      <xdr:rowOff>57150</xdr:rowOff>
    </xdr:from>
    <xdr:ext cx="2505075" cy="8096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314325</xdr:colOff>
      <xdr:row>0</xdr:row>
      <xdr:rowOff>190500</xdr:rowOff>
    </xdr:from>
    <xdr:ext cx="2457450" cy="6191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76200</xdr:colOff>
      <xdr:row>0</xdr:row>
      <xdr:rowOff>276225</xdr:rowOff>
    </xdr:from>
    <xdr:ext cx="2523565" cy="6762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76200" y="276225"/>
          <a:ext cx="2523565" cy="6762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484909</xdr:colOff>
      <xdr:row>0</xdr:row>
      <xdr:rowOff>155863</xdr:rowOff>
    </xdr:from>
    <xdr:ext cx="2523565" cy="676275"/>
    <xdr:pic>
      <xdr:nvPicPr>
        <xdr:cNvPr id="2" name="image3.png">
          <a:extLst>
            <a:ext uri="{FF2B5EF4-FFF2-40B4-BE49-F238E27FC236}">
              <a16:creationId xmlns:a16="http://schemas.microsoft.com/office/drawing/2014/main" id="{C0259C82-34B7-4856-9E3D-7655747EDEB8}"/>
            </a:ext>
          </a:extLst>
        </xdr:cNvPr>
        <xdr:cNvPicPr preferRelativeResize="0"/>
      </xdr:nvPicPr>
      <xdr:blipFill>
        <a:blip xmlns:r="http://schemas.openxmlformats.org/officeDocument/2006/relationships" r:embed="rId1" cstate="print"/>
        <a:stretch>
          <a:fillRect/>
        </a:stretch>
      </xdr:blipFill>
      <xdr:spPr>
        <a:xfrm>
          <a:off x="484909" y="155863"/>
          <a:ext cx="2523565" cy="6762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533650" cy="524564"/>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0"/>
          <a:ext cx="2533650" cy="52456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100"/>
  <sheetViews>
    <sheetView zoomScale="44" zoomScaleNormal="44" workbookViewId="0">
      <selection activeCell="CR14" sqref="CR14"/>
    </sheetView>
  </sheetViews>
  <sheetFormatPr baseColWidth="10" defaultColWidth="14.28515625" defaultRowHeight="15" customHeight="1" x14ac:dyDescent="0.25"/>
  <cols>
    <col min="1" max="2" width="13.28515625" customWidth="1"/>
    <col min="3" max="3" width="8.85546875" customWidth="1"/>
    <col min="4" max="4" width="35.28515625" customWidth="1"/>
    <col min="5" max="5" width="7.28515625" customWidth="1"/>
    <col min="6" max="6" width="24.85546875" customWidth="1"/>
    <col min="7" max="7" width="12.85546875" customWidth="1"/>
    <col min="8" max="9" width="15" customWidth="1"/>
    <col min="10" max="10" width="19.28515625" hidden="1" customWidth="1"/>
    <col min="11" max="24" width="10.28515625" hidden="1" customWidth="1"/>
    <col min="25" max="25" width="23.28515625" hidden="1" customWidth="1"/>
    <col min="26" max="26" width="16.28515625" hidden="1" customWidth="1"/>
    <col min="27" max="27" width="17.28515625" hidden="1" customWidth="1"/>
    <col min="28" max="29" width="16.7109375" customWidth="1"/>
    <col min="30" max="30" width="15.28515625" hidden="1" customWidth="1"/>
    <col min="31" max="54" width="10.28515625" hidden="1" customWidth="1"/>
    <col min="55" max="55" width="16" hidden="1" customWidth="1"/>
    <col min="56" max="57" width="21.85546875" hidden="1" customWidth="1"/>
    <col min="58" max="59" width="15" customWidth="1"/>
    <col min="60" max="60" width="19" hidden="1" customWidth="1"/>
    <col min="61" max="66" width="10.28515625" hidden="1" customWidth="1"/>
    <col min="67" max="67" width="8.28515625" hidden="1" customWidth="1"/>
    <col min="68" max="84" width="10.28515625" hidden="1" customWidth="1"/>
    <col min="85" max="85" width="21.85546875" hidden="1" customWidth="1"/>
    <col min="86" max="86" width="14.28515625" hidden="1" customWidth="1"/>
    <col min="87" max="87" width="15.28515625" hidden="1" customWidth="1"/>
    <col min="88" max="89" width="18.85546875" customWidth="1"/>
    <col min="90" max="90" width="15.85546875" customWidth="1"/>
    <col min="91" max="102" width="10.28515625" customWidth="1"/>
    <col min="103" max="114" width="10.28515625" hidden="1" customWidth="1"/>
    <col min="115" max="115" width="17.7109375" customWidth="1"/>
    <col min="116" max="119" width="17.28515625" customWidth="1"/>
    <col min="120" max="144" width="12.28515625" hidden="1" customWidth="1"/>
    <col min="145" max="145" width="19.85546875" customWidth="1"/>
    <col min="146" max="149" width="19.85546875" hidden="1" customWidth="1"/>
    <col min="150" max="154" width="24.28515625" customWidth="1"/>
    <col min="155" max="155" width="127.85546875" customWidth="1"/>
    <col min="156" max="157" width="23.28515625" customWidth="1"/>
    <col min="158" max="158" width="53.28515625" customWidth="1"/>
    <col min="159" max="159" width="28.5703125" customWidth="1"/>
  </cols>
  <sheetData>
    <row r="1" spans="1:159" ht="25.5" customHeight="1" x14ac:dyDescent="0.25">
      <c r="A1" s="1"/>
      <c r="B1" s="1"/>
      <c r="C1" s="2"/>
      <c r="D1" s="2"/>
      <c r="E1" s="2"/>
      <c r="F1" s="2"/>
      <c r="G1" s="2"/>
      <c r="H1" s="2"/>
      <c r="I1" s="3"/>
      <c r="J1" s="3"/>
      <c r="K1" s="3"/>
      <c r="L1" s="3"/>
      <c r="M1" s="3"/>
      <c r="N1" s="3"/>
      <c r="O1" s="3"/>
      <c r="P1" s="3"/>
      <c r="Q1" s="3"/>
      <c r="R1" s="3"/>
      <c r="S1" s="3"/>
      <c r="T1" s="3"/>
      <c r="U1" s="3"/>
      <c r="V1" s="3"/>
      <c r="W1" s="3"/>
      <c r="X1" s="3"/>
      <c r="Y1" s="3"/>
      <c r="Z1" s="3"/>
      <c r="AA1" s="3"/>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1"/>
      <c r="EU1" s="1"/>
      <c r="EV1" s="1"/>
      <c r="EW1" s="1"/>
      <c r="EX1" s="1"/>
      <c r="EY1" s="1"/>
      <c r="EZ1" s="1"/>
      <c r="FA1" s="1"/>
      <c r="FB1" s="1"/>
      <c r="FC1" s="1"/>
    </row>
    <row r="2" spans="1:159" ht="25.5" customHeight="1" x14ac:dyDescent="0.25">
      <c r="A2" s="318"/>
      <c r="B2" s="319"/>
      <c r="C2" s="319"/>
      <c r="D2" s="319"/>
      <c r="E2" s="319"/>
      <c r="F2" s="320"/>
      <c r="G2" s="331" t="s">
        <v>0</v>
      </c>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6"/>
      <c r="DP2" s="316"/>
      <c r="DQ2" s="316"/>
      <c r="DR2" s="316"/>
      <c r="DS2" s="316"/>
      <c r="DT2" s="316"/>
      <c r="DU2" s="316"/>
      <c r="DV2" s="316"/>
      <c r="DW2" s="316"/>
      <c r="DX2" s="316"/>
      <c r="DY2" s="316"/>
      <c r="DZ2" s="316"/>
      <c r="EA2" s="316"/>
      <c r="EB2" s="316"/>
      <c r="EC2" s="316"/>
      <c r="ED2" s="316"/>
      <c r="EE2" s="316"/>
      <c r="EF2" s="316"/>
      <c r="EG2" s="316"/>
      <c r="EH2" s="316"/>
      <c r="EI2" s="316"/>
      <c r="EJ2" s="316"/>
      <c r="EK2" s="316"/>
      <c r="EL2" s="316"/>
      <c r="EM2" s="316"/>
      <c r="EN2" s="316"/>
      <c r="EO2" s="316"/>
      <c r="EP2" s="316"/>
      <c r="EQ2" s="316"/>
      <c r="ER2" s="316"/>
      <c r="ES2" s="316"/>
      <c r="ET2" s="316"/>
      <c r="EU2" s="316"/>
      <c r="EV2" s="316"/>
      <c r="EW2" s="316"/>
      <c r="EX2" s="316"/>
      <c r="EY2" s="316"/>
      <c r="EZ2" s="316"/>
      <c r="FA2" s="316"/>
      <c r="FB2" s="316"/>
      <c r="FC2" s="317"/>
    </row>
    <row r="3" spans="1:159" ht="32.25" customHeight="1" x14ac:dyDescent="0.4">
      <c r="A3" s="321"/>
      <c r="B3" s="322"/>
      <c r="C3" s="322"/>
      <c r="D3" s="322"/>
      <c r="E3" s="322"/>
      <c r="F3" s="323"/>
      <c r="G3" s="332" t="s">
        <v>1</v>
      </c>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c r="BY3" s="333"/>
      <c r="BZ3" s="333"/>
      <c r="CA3" s="333"/>
      <c r="CB3" s="333"/>
      <c r="CC3" s="333"/>
      <c r="CD3" s="333"/>
      <c r="CE3" s="333"/>
      <c r="CF3" s="333"/>
      <c r="CG3" s="333"/>
      <c r="CH3" s="333"/>
      <c r="CI3" s="333"/>
      <c r="CJ3" s="333"/>
      <c r="CK3" s="333"/>
      <c r="CL3" s="333"/>
      <c r="CM3" s="333"/>
      <c r="CN3" s="333"/>
      <c r="CO3" s="333"/>
      <c r="CP3" s="333"/>
      <c r="CQ3" s="333"/>
      <c r="CR3" s="333"/>
      <c r="CS3" s="333"/>
      <c r="CT3" s="333"/>
      <c r="CU3" s="333"/>
      <c r="CV3" s="333"/>
      <c r="CW3" s="333"/>
      <c r="CX3" s="333"/>
      <c r="CY3" s="333"/>
      <c r="CZ3" s="333"/>
      <c r="DA3" s="333"/>
      <c r="DB3" s="333"/>
      <c r="DC3" s="333"/>
      <c r="DD3" s="333"/>
      <c r="DE3" s="333"/>
      <c r="DF3" s="333"/>
      <c r="DG3" s="333"/>
      <c r="DH3" s="333"/>
      <c r="DI3" s="333"/>
      <c r="DJ3" s="333"/>
      <c r="DK3" s="333"/>
      <c r="DL3" s="333"/>
      <c r="DM3" s="333"/>
      <c r="DN3" s="333"/>
      <c r="DO3" s="333"/>
      <c r="DP3" s="333"/>
      <c r="DQ3" s="333"/>
      <c r="DR3" s="333"/>
      <c r="DS3" s="333"/>
      <c r="DT3" s="333"/>
      <c r="DU3" s="333"/>
      <c r="DV3" s="333"/>
      <c r="DW3" s="333"/>
      <c r="DX3" s="333"/>
      <c r="DY3" s="333"/>
      <c r="DZ3" s="333"/>
      <c r="EA3" s="333"/>
      <c r="EB3" s="333"/>
      <c r="EC3" s="333"/>
      <c r="ED3" s="333"/>
      <c r="EE3" s="333"/>
      <c r="EF3" s="333"/>
      <c r="EG3" s="333"/>
      <c r="EH3" s="333"/>
      <c r="EI3" s="333"/>
      <c r="EJ3" s="333"/>
      <c r="EK3" s="333"/>
      <c r="EL3" s="333"/>
      <c r="EM3" s="333"/>
      <c r="EN3" s="333"/>
      <c r="EO3" s="333"/>
      <c r="EP3" s="333"/>
      <c r="EQ3" s="333"/>
      <c r="ER3" s="333"/>
      <c r="ES3" s="333"/>
      <c r="ET3" s="333"/>
      <c r="EU3" s="333"/>
      <c r="EV3" s="333"/>
      <c r="EW3" s="333"/>
      <c r="EX3" s="333"/>
      <c r="EY3" s="333"/>
      <c r="EZ3" s="333"/>
      <c r="FA3" s="333"/>
      <c r="FB3" s="333"/>
      <c r="FC3" s="334"/>
    </row>
    <row r="4" spans="1:159" ht="25.5" customHeight="1" x14ac:dyDescent="0.25">
      <c r="A4" s="324"/>
      <c r="B4" s="325"/>
      <c r="C4" s="325"/>
      <c r="D4" s="325"/>
      <c r="E4" s="325"/>
      <c r="F4" s="326"/>
      <c r="G4" s="335" t="s">
        <v>2</v>
      </c>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36"/>
      <c r="ET4" s="337" t="s">
        <v>3</v>
      </c>
      <c r="EU4" s="328"/>
      <c r="EV4" s="328"/>
      <c r="EW4" s="328"/>
      <c r="EX4" s="328"/>
      <c r="EY4" s="328"/>
      <c r="EZ4" s="328"/>
      <c r="FA4" s="328"/>
      <c r="FB4" s="328"/>
      <c r="FC4" s="329"/>
    </row>
    <row r="5" spans="1:159" ht="25.5" customHeight="1" x14ac:dyDescent="0.25">
      <c r="A5" s="315" t="s">
        <v>4</v>
      </c>
      <c r="B5" s="316"/>
      <c r="C5" s="316"/>
      <c r="D5" s="316"/>
      <c r="E5" s="316"/>
      <c r="F5" s="317"/>
      <c r="G5" s="327" t="s">
        <v>5</v>
      </c>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9"/>
    </row>
    <row r="6" spans="1:159" ht="25.5" customHeight="1" x14ac:dyDescent="0.25">
      <c r="A6" s="315" t="s">
        <v>6</v>
      </c>
      <c r="B6" s="316"/>
      <c r="C6" s="316"/>
      <c r="D6" s="316"/>
      <c r="E6" s="316"/>
      <c r="F6" s="317"/>
      <c r="G6" s="327" t="s">
        <v>7</v>
      </c>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9"/>
    </row>
    <row r="7" spans="1:159" ht="25.5" customHeight="1" x14ac:dyDescent="0.25">
      <c r="A7" s="315" t="s">
        <v>8</v>
      </c>
      <c r="B7" s="316"/>
      <c r="C7" s="316"/>
      <c r="D7" s="316"/>
      <c r="E7" s="316"/>
      <c r="F7" s="317"/>
      <c r="G7" s="327" t="s">
        <v>9</v>
      </c>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c r="DQ7" s="328"/>
      <c r="DR7" s="328"/>
      <c r="DS7" s="328"/>
      <c r="DT7" s="328"/>
      <c r="DU7" s="328"/>
      <c r="DV7" s="328"/>
      <c r="DW7" s="328"/>
      <c r="DX7" s="328"/>
      <c r="DY7" s="328"/>
      <c r="DZ7" s="328"/>
      <c r="EA7" s="328"/>
      <c r="EB7" s="328"/>
      <c r="EC7" s="328"/>
      <c r="ED7" s="328"/>
      <c r="EE7" s="328"/>
      <c r="EF7" s="328"/>
      <c r="EG7" s="328"/>
      <c r="EH7" s="328"/>
      <c r="EI7" s="328"/>
      <c r="EJ7" s="328"/>
      <c r="EK7" s="328"/>
      <c r="EL7" s="328"/>
      <c r="EM7" s="328"/>
      <c r="EN7" s="328"/>
      <c r="EO7" s="328"/>
      <c r="EP7" s="328"/>
      <c r="EQ7" s="328"/>
      <c r="ER7" s="328"/>
      <c r="ES7" s="328"/>
      <c r="ET7" s="328"/>
      <c r="EU7" s="328"/>
      <c r="EV7" s="328"/>
      <c r="EW7" s="328"/>
      <c r="EX7" s="328"/>
      <c r="EY7" s="328"/>
      <c r="EZ7" s="328"/>
      <c r="FA7" s="328"/>
      <c r="FB7" s="328"/>
      <c r="FC7" s="329"/>
    </row>
    <row r="8" spans="1:159" ht="25.5" customHeight="1" x14ac:dyDescent="0.25">
      <c r="A8" s="315" t="s">
        <v>10</v>
      </c>
      <c r="B8" s="316"/>
      <c r="C8" s="316"/>
      <c r="D8" s="316"/>
      <c r="E8" s="316"/>
      <c r="F8" s="317"/>
      <c r="G8" s="330" t="s">
        <v>11</v>
      </c>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5"/>
      <c r="DV8" s="325"/>
      <c r="DW8" s="325"/>
      <c r="DX8" s="325"/>
      <c r="DY8" s="325"/>
      <c r="DZ8" s="325"/>
      <c r="EA8" s="325"/>
      <c r="EB8" s="325"/>
      <c r="EC8" s="325"/>
      <c r="ED8" s="325"/>
      <c r="EE8" s="325"/>
      <c r="EF8" s="325"/>
      <c r="EG8" s="325"/>
      <c r="EH8" s="325"/>
      <c r="EI8" s="325"/>
      <c r="EJ8" s="325"/>
      <c r="EK8" s="325"/>
      <c r="EL8" s="325"/>
      <c r="EM8" s="325"/>
      <c r="EN8" s="325"/>
      <c r="EO8" s="325"/>
      <c r="EP8" s="325"/>
      <c r="EQ8" s="325"/>
      <c r="ER8" s="325"/>
      <c r="ES8" s="325"/>
      <c r="ET8" s="325"/>
      <c r="EU8" s="325"/>
      <c r="EV8" s="325"/>
      <c r="EW8" s="325"/>
      <c r="EX8" s="325"/>
      <c r="EY8" s="325"/>
      <c r="EZ8" s="325"/>
      <c r="FA8" s="325"/>
      <c r="FB8" s="325"/>
      <c r="FC8" s="326"/>
    </row>
    <row r="9" spans="1:159" ht="36" customHeight="1" x14ac:dyDescent="0.25">
      <c r="A9" s="5"/>
      <c r="B9" s="6"/>
      <c r="C9" s="6"/>
      <c r="D9" s="6"/>
      <c r="E9" s="6"/>
      <c r="F9" s="6"/>
      <c r="G9" s="7"/>
      <c r="H9" s="7"/>
      <c r="I9" s="7"/>
      <c r="J9" s="7"/>
      <c r="K9" s="7"/>
      <c r="L9" s="7"/>
      <c r="M9" s="7"/>
      <c r="N9" s="7"/>
      <c r="O9" s="7"/>
      <c r="P9" s="7"/>
      <c r="Q9" s="7"/>
      <c r="R9" s="7"/>
      <c r="S9" s="7"/>
      <c r="T9" s="7"/>
      <c r="U9" s="8"/>
      <c r="V9" s="7"/>
      <c r="W9" s="7"/>
      <c r="X9" s="7"/>
      <c r="Y9" s="8"/>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7"/>
      <c r="EU9" s="6"/>
      <c r="EV9" s="6"/>
      <c r="EW9" s="6"/>
      <c r="EX9" s="6"/>
      <c r="EY9" s="6"/>
      <c r="EZ9" s="6"/>
      <c r="FA9" s="6"/>
      <c r="FB9" s="6"/>
      <c r="FC9" s="6"/>
    </row>
    <row r="10" spans="1:159" ht="36" customHeight="1" x14ac:dyDescent="0.25">
      <c r="A10" s="340" t="s">
        <v>12</v>
      </c>
      <c r="B10" s="328"/>
      <c r="C10" s="328"/>
      <c r="D10" s="328"/>
      <c r="E10" s="328"/>
      <c r="F10" s="328"/>
      <c r="G10" s="328"/>
      <c r="H10" s="328"/>
      <c r="I10" s="329"/>
      <c r="J10" s="341" t="s">
        <v>13</v>
      </c>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2"/>
      <c r="DD10" s="342"/>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c r="EA10" s="342"/>
      <c r="EB10" s="342"/>
      <c r="EC10" s="342"/>
      <c r="ED10" s="342"/>
      <c r="EE10" s="342"/>
      <c r="EF10" s="342"/>
      <c r="EG10" s="342"/>
      <c r="EH10" s="342"/>
      <c r="EI10" s="342"/>
      <c r="EJ10" s="342"/>
      <c r="EK10" s="342"/>
      <c r="EL10" s="342"/>
      <c r="EM10" s="342"/>
      <c r="EN10" s="342"/>
      <c r="EO10" s="342"/>
      <c r="EP10" s="342"/>
      <c r="EQ10" s="342"/>
      <c r="ER10" s="342"/>
      <c r="ES10" s="343"/>
      <c r="ET10" s="358" t="s">
        <v>14</v>
      </c>
      <c r="EU10" s="358" t="s">
        <v>15</v>
      </c>
      <c r="EV10" s="354" t="s">
        <v>16</v>
      </c>
      <c r="EW10" s="357" t="s">
        <v>17</v>
      </c>
      <c r="EX10" s="354" t="s">
        <v>18</v>
      </c>
      <c r="EY10" s="362" t="s">
        <v>19</v>
      </c>
      <c r="EZ10" s="359" t="s">
        <v>20</v>
      </c>
      <c r="FA10" s="359" t="s">
        <v>21</v>
      </c>
      <c r="FB10" s="359" t="s">
        <v>22</v>
      </c>
      <c r="FC10" s="351" t="s">
        <v>23</v>
      </c>
    </row>
    <row r="11" spans="1:159" ht="36" customHeight="1" x14ac:dyDescent="0.25">
      <c r="A11" s="340" t="s">
        <v>24</v>
      </c>
      <c r="B11" s="328"/>
      <c r="C11" s="328"/>
      <c r="D11" s="328"/>
      <c r="E11" s="328"/>
      <c r="F11" s="328"/>
      <c r="G11" s="328"/>
      <c r="H11" s="328"/>
      <c r="I11" s="329"/>
      <c r="J11" s="338" t="s">
        <v>25</v>
      </c>
      <c r="K11" s="328"/>
      <c r="L11" s="328"/>
      <c r="M11" s="328"/>
      <c r="N11" s="328"/>
      <c r="O11" s="328"/>
      <c r="P11" s="328"/>
      <c r="Q11" s="328"/>
      <c r="R11" s="328"/>
      <c r="S11" s="328"/>
      <c r="T11" s="328"/>
      <c r="U11" s="328"/>
      <c r="V11" s="328"/>
      <c r="W11" s="328"/>
      <c r="X11" s="328"/>
      <c r="Y11" s="328"/>
      <c r="Z11" s="328"/>
      <c r="AA11" s="328"/>
      <c r="AB11" s="328"/>
      <c r="AC11" s="329"/>
      <c r="AD11" s="338" t="s">
        <v>26</v>
      </c>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36"/>
      <c r="BH11" s="339" t="s">
        <v>27</v>
      </c>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44"/>
      <c r="CL11" s="339" t="s">
        <v>28</v>
      </c>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44"/>
      <c r="DP11" s="339" t="s">
        <v>29</v>
      </c>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9"/>
      <c r="ET11" s="355"/>
      <c r="EU11" s="355"/>
      <c r="EV11" s="355"/>
      <c r="EW11" s="355"/>
      <c r="EX11" s="355"/>
      <c r="EY11" s="363"/>
      <c r="EZ11" s="360"/>
      <c r="FA11" s="360"/>
      <c r="FB11" s="360"/>
      <c r="FC11" s="352"/>
    </row>
    <row r="12" spans="1:159" ht="148.5" customHeight="1" x14ac:dyDescent="0.25">
      <c r="A12" s="9" t="s">
        <v>30</v>
      </c>
      <c r="B12" s="9" t="s">
        <v>31</v>
      </c>
      <c r="C12" s="10" t="s">
        <v>32</v>
      </c>
      <c r="D12" s="10" t="s">
        <v>33</v>
      </c>
      <c r="E12" s="10" t="s">
        <v>34</v>
      </c>
      <c r="F12" s="10" t="s">
        <v>35</v>
      </c>
      <c r="G12" s="10" t="s">
        <v>36</v>
      </c>
      <c r="H12" s="10" t="s">
        <v>37</v>
      </c>
      <c r="I12" s="11" t="s">
        <v>38</v>
      </c>
      <c r="J12" s="12" t="s">
        <v>39</v>
      </c>
      <c r="K12" s="13" t="s">
        <v>40</v>
      </c>
      <c r="L12" s="14" t="s">
        <v>41</v>
      </c>
      <c r="M12" s="13" t="s">
        <v>42</v>
      </c>
      <c r="N12" s="14" t="s">
        <v>43</v>
      </c>
      <c r="O12" s="13" t="s">
        <v>44</v>
      </c>
      <c r="P12" s="14" t="s">
        <v>45</v>
      </c>
      <c r="Q12" s="13" t="s">
        <v>46</v>
      </c>
      <c r="R12" s="14" t="s">
        <v>47</v>
      </c>
      <c r="S12" s="13" t="s">
        <v>48</v>
      </c>
      <c r="T12" s="14" t="s">
        <v>49</v>
      </c>
      <c r="U12" s="13" t="s">
        <v>50</v>
      </c>
      <c r="V12" s="14" t="s">
        <v>51</v>
      </c>
      <c r="W12" s="13" t="s">
        <v>52</v>
      </c>
      <c r="X12" s="15" t="s">
        <v>53</v>
      </c>
      <c r="Y12" s="16" t="s">
        <v>54</v>
      </c>
      <c r="Z12" s="17" t="s">
        <v>55</v>
      </c>
      <c r="AA12" s="18" t="s">
        <v>56</v>
      </c>
      <c r="AB12" s="19" t="s">
        <v>57</v>
      </c>
      <c r="AC12" s="18" t="s">
        <v>58</v>
      </c>
      <c r="AD12" s="12" t="s">
        <v>59</v>
      </c>
      <c r="AE12" s="13" t="s">
        <v>60</v>
      </c>
      <c r="AF12" s="14" t="s">
        <v>61</v>
      </c>
      <c r="AG12" s="13" t="s">
        <v>62</v>
      </c>
      <c r="AH12" s="14" t="s">
        <v>63</v>
      </c>
      <c r="AI12" s="13" t="s">
        <v>64</v>
      </c>
      <c r="AJ12" s="14" t="s">
        <v>65</v>
      </c>
      <c r="AK12" s="13" t="s">
        <v>66</v>
      </c>
      <c r="AL12" s="14" t="s">
        <v>67</v>
      </c>
      <c r="AM12" s="13" t="s">
        <v>68</v>
      </c>
      <c r="AN12" s="14" t="s">
        <v>69</v>
      </c>
      <c r="AO12" s="13" t="s">
        <v>70</v>
      </c>
      <c r="AP12" s="14" t="s">
        <v>71</v>
      </c>
      <c r="AQ12" s="13" t="s">
        <v>72</v>
      </c>
      <c r="AR12" s="14" t="s">
        <v>73</v>
      </c>
      <c r="AS12" s="13" t="s">
        <v>74</v>
      </c>
      <c r="AT12" s="14" t="s">
        <v>75</v>
      </c>
      <c r="AU12" s="13" t="s">
        <v>76</v>
      </c>
      <c r="AV12" s="14" t="s">
        <v>77</v>
      </c>
      <c r="AW12" s="13" t="s">
        <v>78</v>
      </c>
      <c r="AX12" s="14" t="s">
        <v>79</v>
      </c>
      <c r="AY12" s="13" t="s">
        <v>80</v>
      </c>
      <c r="AZ12" s="14" t="s">
        <v>81</v>
      </c>
      <c r="BA12" s="13" t="s">
        <v>82</v>
      </c>
      <c r="BB12" s="15" t="s">
        <v>83</v>
      </c>
      <c r="BC12" s="16" t="s">
        <v>54</v>
      </c>
      <c r="BD12" s="20" t="s">
        <v>84</v>
      </c>
      <c r="BE12" s="18" t="s">
        <v>85</v>
      </c>
      <c r="BF12" s="19" t="s">
        <v>86</v>
      </c>
      <c r="BG12" s="18" t="s">
        <v>87</v>
      </c>
      <c r="BH12" s="12" t="s">
        <v>88</v>
      </c>
      <c r="BI12" s="13" t="s">
        <v>89</v>
      </c>
      <c r="BJ12" s="14" t="s">
        <v>90</v>
      </c>
      <c r="BK12" s="13" t="s">
        <v>91</v>
      </c>
      <c r="BL12" s="14" t="s">
        <v>92</v>
      </c>
      <c r="BM12" s="13" t="s">
        <v>93</v>
      </c>
      <c r="BN12" s="14" t="s">
        <v>94</v>
      </c>
      <c r="BO12" s="13" t="s">
        <v>95</v>
      </c>
      <c r="BP12" s="14" t="s">
        <v>96</v>
      </c>
      <c r="BQ12" s="13" t="s">
        <v>97</v>
      </c>
      <c r="BR12" s="14" t="s">
        <v>98</v>
      </c>
      <c r="BS12" s="13" t="s">
        <v>99</v>
      </c>
      <c r="BT12" s="14" t="s">
        <v>100</v>
      </c>
      <c r="BU12" s="13" t="s">
        <v>101</v>
      </c>
      <c r="BV12" s="14" t="s">
        <v>102</v>
      </c>
      <c r="BW12" s="13" t="s">
        <v>103</v>
      </c>
      <c r="BX12" s="14" t="s">
        <v>104</v>
      </c>
      <c r="BY12" s="13" t="s">
        <v>105</v>
      </c>
      <c r="BZ12" s="14" t="s">
        <v>106</v>
      </c>
      <c r="CA12" s="13" t="s">
        <v>107</v>
      </c>
      <c r="CB12" s="14" t="s">
        <v>108</v>
      </c>
      <c r="CC12" s="13" t="s">
        <v>109</v>
      </c>
      <c r="CD12" s="14" t="s">
        <v>110</v>
      </c>
      <c r="CE12" s="13" t="s">
        <v>111</v>
      </c>
      <c r="CF12" s="15" t="s">
        <v>112</v>
      </c>
      <c r="CG12" s="21" t="s">
        <v>54</v>
      </c>
      <c r="CH12" s="19" t="s">
        <v>113</v>
      </c>
      <c r="CI12" s="18" t="s">
        <v>114</v>
      </c>
      <c r="CJ12" s="19" t="s">
        <v>115</v>
      </c>
      <c r="CK12" s="18" t="s">
        <v>116</v>
      </c>
      <c r="CL12" s="22" t="s">
        <v>117</v>
      </c>
      <c r="CM12" s="13" t="s">
        <v>118</v>
      </c>
      <c r="CN12" s="14" t="s">
        <v>119</v>
      </c>
      <c r="CO12" s="13" t="s">
        <v>120</v>
      </c>
      <c r="CP12" s="14" t="s">
        <v>121</v>
      </c>
      <c r="CQ12" s="13" t="s">
        <v>122</v>
      </c>
      <c r="CR12" s="14" t="s">
        <v>123</v>
      </c>
      <c r="CS12" s="13" t="s">
        <v>124</v>
      </c>
      <c r="CT12" s="14" t="s">
        <v>125</v>
      </c>
      <c r="CU12" s="13" t="s">
        <v>126</v>
      </c>
      <c r="CV12" s="14" t="s">
        <v>127</v>
      </c>
      <c r="CW12" s="13" t="s">
        <v>128</v>
      </c>
      <c r="CX12" s="14" t="s">
        <v>129</v>
      </c>
      <c r="CY12" s="13" t="s">
        <v>130</v>
      </c>
      <c r="CZ12" s="14" t="s">
        <v>131</v>
      </c>
      <c r="DA12" s="13" t="s">
        <v>132</v>
      </c>
      <c r="DB12" s="14" t="s">
        <v>133</v>
      </c>
      <c r="DC12" s="13" t="s">
        <v>134</v>
      </c>
      <c r="DD12" s="14" t="s">
        <v>135</v>
      </c>
      <c r="DE12" s="13" t="s">
        <v>136</v>
      </c>
      <c r="DF12" s="14" t="s">
        <v>137</v>
      </c>
      <c r="DG12" s="13" t="s">
        <v>138</v>
      </c>
      <c r="DH12" s="14" t="s">
        <v>139</v>
      </c>
      <c r="DI12" s="13" t="s">
        <v>140</v>
      </c>
      <c r="DJ12" s="15" t="s">
        <v>141</v>
      </c>
      <c r="DK12" s="21" t="s">
        <v>54</v>
      </c>
      <c r="DL12" s="23" t="s">
        <v>142</v>
      </c>
      <c r="DM12" s="24" t="s">
        <v>143</v>
      </c>
      <c r="DN12" s="25" t="s">
        <v>144</v>
      </c>
      <c r="DO12" s="24" t="s">
        <v>145</v>
      </c>
      <c r="DP12" s="22" t="s">
        <v>146</v>
      </c>
      <c r="DQ12" s="26" t="s">
        <v>147</v>
      </c>
      <c r="DR12" s="27" t="s">
        <v>148</v>
      </c>
      <c r="DS12" s="26" t="s">
        <v>149</v>
      </c>
      <c r="DT12" s="27" t="s">
        <v>150</v>
      </c>
      <c r="DU12" s="26" t="s">
        <v>151</v>
      </c>
      <c r="DV12" s="27" t="s">
        <v>152</v>
      </c>
      <c r="DW12" s="26" t="s">
        <v>153</v>
      </c>
      <c r="DX12" s="27" t="s">
        <v>154</v>
      </c>
      <c r="DY12" s="26" t="s">
        <v>155</v>
      </c>
      <c r="DZ12" s="27" t="s">
        <v>156</v>
      </c>
      <c r="EA12" s="26" t="s">
        <v>157</v>
      </c>
      <c r="EB12" s="27" t="s">
        <v>158</v>
      </c>
      <c r="EC12" s="26" t="s">
        <v>159</v>
      </c>
      <c r="ED12" s="27" t="s">
        <v>160</v>
      </c>
      <c r="EE12" s="26" t="s">
        <v>161</v>
      </c>
      <c r="EF12" s="27" t="s">
        <v>162</v>
      </c>
      <c r="EG12" s="26" t="s">
        <v>163</v>
      </c>
      <c r="EH12" s="27" t="s">
        <v>164</v>
      </c>
      <c r="EI12" s="26" t="s">
        <v>165</v>
      </c>
      <c r="EJ12" s="27" t="s">
        <v>166</v>
      </c>
      <c r="EK12" s="26" t="s">
        <v>167</v>
      </c>
      <c r="EL12" s="27" t="s">
        <v>168</v>
      </c>
      <c r="EM12" s="26" t="s">
        <v>169</v>
      </c>
      <c r="EN12" s="28" t="s">
        <v>170</v>
      </c>
      <c r="EO12" s="21" t="s">
        <v>54</v>
      </c>
      <c r="EP12" s="29" t="s">
        <v>171</v>
      </c>
      <c r="EQ12" s="30" t="s">
        <v>172</v>
      </c>
      <c r="ER12" s="31" t="s">
        <v>173</v>
      </c>
      <c r="ES12" s="32" t="s">
        <v>174</v>
      </c>
      <c r="ET12" s="356"/>
      <c r="EU12" s="356"/>
      <c r="EV12" s="356"/>
      <c r="EW12" s="356"/>
      <c r="EX12" s="356"/>
      <c r="EY12" s="364"/>
      <c r="EZ12" s="361"/>
      <c r="FA12" s="361"/>
      <c r="FB12" s="361"/>
      <c r="FC12" s="353"/>
    </row>
    <row r="13" spans="1:159" ht="271.5" customHeight="1" x14ac:dyDescent="0.25">
      <c r="A13" s="513">
        <v>1</v>
      </c>
      <c r="B13" s="513">
        <v>23</v>
      </c>
      <c r="C13" s="513">
        <v>162</v>
      </c>
      <c r="D13" s="514" t="s">
        <v>175</v>
      </c>
      <c r="E13" s="513">
        <v>176</v>
      </c>
      <c r="F13" s="514" t="s">
        <v>176</v>
      </c>
      <c r="G13" s="515" t="s">
        <v>177</v>
      </c>
      <c r="H13" s="513" t="s">
        <v>178</v>
      </c>
      <c r="I13" s="516">
        <f>SUM(J13,BE13,CG13,DK13,EO13)</f>
        <v>1</v>
      </c>
      <c r="J13" s="516">
        <v>0.01</v>
      </c>
      <c r="K13" s="517"/>
      <c r="L13" s="518"/>
      <c r="M13" s="516">
        <v>0.01</v>
      </c>
      <c r="N13" s="519">
        <v>0</v>
      </c>
      <c r="O13" s="516">
        <v>0.01</v>
      </c>
      <c r="P13" s="519">
        <v>0</v>
      </c>
      <c r="Q13" s="516">
        <v>0.01</v>
      </c>
      <c r="R13" s="519">
        <v>5.0000000000000001E-3</v>
      </c>
      <c r="S13" s="519">
        <v>0.01</v>
      </c>
      <c r="T13" s="519">
        <v>8.0000000000000002E-3</v>
      </c>
      <c r="U13" s="519">
        <v>0.01</v>
      </c>
      <c r="V13" s="519">
        <v>8.9999999999999993E-3</v>
      </c>
      <c r="W13" s="519">
        <v>0.01</v>
      </c>
      <c r="X13" s="519">
        <v>0.01</v>
      </c>
      <c r="Y13" s="520">
        <f>+W13</f>
        <v>0.01</v>
      </c>
      <c r="Z13" s="520">
        <f t="shared" ref="Z13:AC14" si="0">+W13</f>
        <v>0.01</v>
      </c>
      <c r="AA13" s="520">
        <f t="shared" si="0"/>
        <v>0.01</v>
      </c>
      <c r="AB13" s="521">
        <f t="shared" si="0"/>
        <v>0.01</v>
      </c>
      <c r="AC13" s="521">
        <f t="shared" si="0"/>
        <v>0.01</v>
      </c>
      <c r="AD13" s="522">
        <v>0.22</v>
      </c>
      <c r="AE13" s="521">
        <v>5.4999999999999997E-3</v>
      </c>
      <c r="AF13" s="521">
        <v>3.0000000000000001E-3</v>
      </c>
      <c r="AG13" s="521">
        <v>0</v>
      </c>
      <c r="AH13" s="521">
        <v>2.5000000000000001E-3</v>
      </c>
      <c r="AI13" s="521">
        <v>5.4999999999999997E-3</v>
      </c>
      <c r="AJ13" s="521">
        <v>1E-4</v>
      </c>
      <c r="AK13" s="521">
        <v>1.6500000000000001E-2</v>
      </c>
      <c r="AL13" s="521">
        <v>1.9E-3</v>
      </c>
      <c r="AM13" s="521">
        <v>1.6500000000000001E-2</v>
      </c>
      <c r="AN13" s="521">
        <v>4.5900000000000003E-2</v>
      </c>
      <c r="AO13" s="521">
        <v>2.75E-2</v>
      </c>
      <c r="AP13" s="521">
        <v>5.5E-2</v>
      </c>
      <c r="AQ13" s="521">
        <v>2.75E-2</v>
      </c>
      <c r="AR13" s="521">
        <v>4.9500000000000002E-2</v>
      </c>
      <c r="AS13" s="521">
        <v>2.75E-2</v>
      </c>
      <c r="AT13" s="521">
        <v>7.3700000000000002E-2</v>
      </c>
      <c r="AU13" s="521">
        <v>2.75E-2</v>
      </c>
      <c r="AV13" s="521">
        <v>0.04</v>
      </c>
      <c r="AW13" s="521">
        <v>3.3000000000000002E-2</v>
      </c>
      <c r="AX13" s="521">
        <v>0</v>
      </c>
      <c r="AY13" s="521">
        <v>1.6500000000000001E-2</v>
      </c>
      <c r="AZ13" s="521">
        <v>0</v>
      </c>
      <c r="BA13" s="521">
        <v>6.8099999999999994E-2</v>
      </c>
      <c r="BB13" s="521">
        <v>0</v>
      </c>
      <c r="BC13" s="521">
        <f>SUM(AE13,AG13,AI13,AK13,AM13,AO13,AQ13,AS13,AU13,AW13,AY13,BA13)</f>
        <v>0.27160000000000001</v>
      </c>
      <c r="BD13" s="521">
        <f>SUM(AE13,AG13,AI13,AK13,AM13,AO13,AQ13,AS13,AU13,AW13,AY13,BA13)</f>
        <v>0.27160000000000001</v>
      </c>
      <c r="BE13" s="521">
        <f>SUM(AF13,AH13,AJ13,AL13,AN13,AP13,AR13,AT13,AV13,AX13,AZ13,BB13)</f>
        <v>0.27159999999999995</v>
      </c>
      <c r="BF13" s="521">
        <f>BC13</f>
        <v>0.27160000000000001</v>
      </c>
      <c r="BG13" s="521">
        <f>+BE13</f>
        <v>0.27159999999999995</v>
      </c>
      <c r="BH13" s="521">
        <f>SUM(BI13,BK13,BM13,BO13,BQ13,BS13,BU13,BW13,BY13,CA13,CC13,CE13)</f>
        <v>0.31000000000000005</v>
      </c>
      <c r="BI13" s="519">
        <v>0</v>
      </c>
      <c r="BJ13" s="516">
        <v>0</v>
      </c>
      <c r="BK13" s="519">
        <v>3.1E-2</v>
      </c>
      <c r="BL13" s="519">
        <v>3.1E-2</v>
      </c>
      <c r="BM13" s="519">
        <v>3.1E-2</v>
      </c>
      <c r="BN13" s="519">
        <v>3.1E-2</v>
      </c>
      <c r="BO13" s="519">
        <v>3.1E-2</v>
      </c>
      <c r="BP13" s="519">
        <v>3.1E-2</v>
      </c>
      <c r="BQ13" s="519">
        <v>3.1E-2</v>
      </c>
      <c r="BR13" s="519">
        <v>3.1E-2</v>
      </c>
      <c r="BS13" s="519">
        <v>3.1E-2</v>
      </c>
      <c r="BT13" s="519">
        <v>3.1E-2</v>
      </c>
      <c r="BU13" s="519">
        <v>3.1E-2</v>
      </c>
      <c r="BV13" s="519">
        <v>2.1000000000000001E-2</v>
      </c>
      <c r="BW13" s="519">
        <v>3.1E-2</v>
      </c>
      <c r="BX13" s="519">
        <v>2.1000000000000001E-2</v>
      </c>
      <c r="BY13" s="521">
        <v>3.1E-2</v>
      </c>
      <c r="BZ13" s="521">
        <v>5.0999999999999997E-2</v>
      </c>
      <c r="CA13" s="521">
        <v>3.1E-2</v>
      </c>
      <c r="CB13" s="523">
        <v>3.1E-2</v>
      </c>
      <c r="CC13" s="521">
        <v>3.1E-2</v>
      </c>
      <c r="CD13" s="521">
        <v>0.02</v>
      </c>
      <c r="CE13" s="516"/>
      <c r="CF13" s="516"/>
      <c r="CG13" s="519">
        <f>SUM(BI13,BK13,BM13,BO13,BQ13,BS13,BU13,BW13,BY13,CA13,CC13,CE13)</f>
        <v>0.31000000000000005</v>
      </c>
      <c r="CH13" s="521">
        <f>BK13+BI13+BM13+BO13+BQ13+BS13+BU13+BW13+BY13+CA13+CC13</f>
        <v>0.31000000000000005</v>
      </c>
      <c r="CI13" s="521">
        <f>+BJ13+BL13+BN13+BP13+BR13+BT13+BV13+BX13+BZ13+CB13+CD13</f>
        <v>0.29899999999999999</v>
      </c>
      <c r="CJ13" s="521">
        <f>+CG13</f>
        <v>0.31000000000000005</v>
      </c>
      <c r="CK13" s="521">
        <v>0.31</v>
      </c>
      <c r="CL13" s="521">
        <f>+CM13+CO13+CQ13+CS13+CU13+CW13+CY13+DA13+DC13+DE13+DG13</f>
        <v>0.23999999999999996</v>
      </c>
      <c r="CM13" s="521">
        <v>4.0000000000000001E-3</v>
      </c>
      <c r="CN13" s="521">
        <v>4.0000000000000001E-3</v>
      </c>
      <c r="CO13" s="521">
        <v>0.02</v>
      </c>
      <c r="CP13" s="521">
        <v>0.02</v>
      </c>
      <c r="CQ13" s="521">
        <v>2.4E-2</v>
      </c>
      <c r="CR13" s="521">
        <v>2.4E-2</v>
      </c>
      <c r="CS13" s="521">
        <v>2.4E-2</v>
      </c>
      <c r="CT13" s="521">
        <v>2.4E-2</v>
      </c>
      <c r="CU13" s="521">
        <v>2.4E-2</v>
      </c>
      <c r="CV13" s="298">
        <v>2.4E-2</v>
      </c>
      <c r="CW13" s="524">
        <v>2.4E-2</v>
      </c>
      <c r="CX13" s="524">
        <v>2.4E-2</v>
      </c>
      <c r="CY13" s="521">
        <v>2.4E-2</v>
      </c>
      <c r="CZ13" s="525"/>
      <c r="DA13" s="521">
        <v>2.4E-2</v>
      </c>
      <c r="DB13" s="513"/>
      <c r="DC13" s="521">
        <v>2.4E-2</v>
      </c>
      <c r="DD13" s="513"/>
      <c r="DE13" s="521">
        <v>2.4E-2</v>
      </c>
      <c r="DF13" s="513"/>
      <c r="DG13" s="521">
        <v>2.4E-2</v>
      </c>
      <c r="DH13" s="513"/>
      <c r="DI13" s="521">
        <v>0.02</v>
      </c>
      <c r="DJ13" s="513"/>
      <c r="DK13" s="521">
        <f>+CM13+CO13+CQ13+CS13+CU13+CW13+CY13+DA13+DC13+DE13+DG13</f>
        <v>0.23999999999999996</v>
      </c>
      <c r="DL13" s="521">
        <f>+CM13+CO13+CQ13+CS13+CU13+CW13</f>
        <v>0.12</v>
      </c>
      <c r="DM13" s="521">
        <f>+CN13+CP13+CR13+CT13+CV13+CX13</f>
        <v>0.12</v>
      </c>
      <c r="DN13" s="521">
        <f>DK13</f>
        <v>0.23999999999999996</v>
      </c>
      <c r="DO13" s="521">
        <f>+DM13</f>
        <v>0.12</v>
      </c>
      <c r="DP13" s="513"/>
      <c r="DQ13" s="513"/>
      <c r="DR13" s="519">
        <f>+DK13/10</f>
        <v>2.3999999999999997E-2</v>
      </c>
      <c r="DS13" s="513"/>
      <c r="DT13" s="519">
        <v>2.4E-2</v>
      </c>
      <c r="DU13" s="513"/>
      <c r="DV13" s="519">
        <v>2.4E-2</v>
      </c>
      <c r="DW13" s="513"/>
      <c r="DX13" s="519">
        <v>2.4E-2</v>
      </c>
      <c r="DY13" s="513"/>
      <c r="DZ13" s="519">
        <v>2.4E-2</v>
      </c>
      <c r="EA13" s="517"/>
      <c r="EB13" s="519">
        <v>2.4E-2</v>
      </c>
      <c r="EC13" s="517"/>
      <c r="ED13" s="519">
        <v>2.4E-2</v>
      </c>
      <c r="EE13" s="513"/>
      <c r="EF13" s="519">
        <v>2.4E-2</v>
      </c>
      <c r="EG13" s="513"/>
      <c r="EH13" s="519">
        <v>2.4E-2</v>
      </c>
      <c r="EI13" s="513"/>
      <c r="EJ13" s="519">
        <v>2.4E-2</v>
      </c>
      <c r="EK13" s="519"/>
      <c r="EL13" s="519">
        <v>2.4E-2</v>
      </c>
      <c r="EM13" s="517"/>
      <c r="EN13" s="517"/>
      <c r="EO13" s="521">
        <v>0.16839999999999999</v>
      </c>
      <c r="EP13" s="517"/>
      <c r="EQ13" s="517"/>
      <c r="ER13" s="517"/>
      <c r="ES13" s="519"/>
      <c r="ET13" s="526">
        <f>CX13/CW13</f>
        <v>1</v>
      </c>
      <c r="EU13" s="527">
        <f>DM13/DL13</f>
        <v>1</v>
      </c>
      <c r="EV13" s="527">
        <f>DO13/DN13</f>
        <v>0.50000000000000011</v>
      </c>
      <c r="EW13" s="524">
        <f>(AC13+BG13+CK13+DM13)/(AB13+BF13+CJ13+DL13)</f>
        <v>0.99999999999999967</v>
      </c>
      <c r="EX13" s="524">
        <f>+(AC13+BG13+CK13+DO13)/I13</f>
        <v>0.7115999999999999</v>
      </c>
      <c r="EY13" s="528" t="s">
        <v>742</v>
      </c>
      <c r="EZ13" s="529" t="s">
        <v>179</v>
      </c>
      <c r="FA13" s="529" t="s">
        <v>180</v>
      </c>
      <c r="FB13" s="528" t="s">
        <v>181</v>
      </c>
      <c r="FC13" s="530" t="s">
        <v>182</v>
      </c>
    </row>
    <row r="14" spans="1:159" ht="275.25" customHeight="1" x14ac:dyDescent="0.25">
      <c r="A14" s="513">
        <v>1</v>
      </c>
      <c r="B14" s="513">
        <v>23</v>
      </c>
      <c r="C14" s="513">
        <v>161</v>
      </c>
      <c r="D14" s="514" t="s">
        <v>183</v>
      </c>
      <c r="E14" s="513">
        <v>175</v>
      </c>
      <c r="F14" s="515" t="s">
        <v>184</v>
      </c>
      <c r="G14" s="515" t="s">
        <v>177</v>
      </c>
      <c r="H14" s="513" t="s">
        <v>178</v>
      </c>
      <c r="I14" s="516">
        <v>1</v>
      </c>
      <c r="J14" s="516">
        <v>0.1</v>
      </c>
      <c r="K14" s="517"/>
      <c r="L14" s="518"/>
      <c r="M14" s="516">
        <v>0.1</v>
      </c>
      <c r="N14" s="519">
        <v>0</v>
      </c>
      <c r="O14" s="516">
        <v>0.1</v>
      </c>
      <c r="P14" s="519">
        <v>0</v>
      </c>
      <c r="Q14" s="519">
        <v>0.1</v>
      </c>
      <c r="R14" s="519">
        <v>0</v>
      </c>
      <c r="S14" s="519">
        <f>+J14</f>
        <v>0.1</v>
      </c>
      <c r="T14" s="519">
        <f>+S14*0.5</f>
        <v>0.05</v>
      </c>
      <c r="U14" s="519">
        <v>0.1</v>
      </c>
      <c r="V14" s="519">
        <v>0.08</v>
      </c>
      <c r="W14" s="519">
        <v>0.1</v>
      </c>
      <c r="X14" s="519">
        <v>0.1</v>
      </c>
      <c r="Y14" s="520">
        <f>+W14</f>
        <v>0.1</v>
      </c>
      <c r="Z14" s="520">
        <f t="shared" si="0"/>
        <v>0.1</v>
      </c>
      <c r="AA14" s="520">
        <f t="shared" si="0"/>
        <v>0.1</v>
      </c>
      <c r="AB14" s="521">
        <f t="shared" si="0"/>
        <v>0.1</v>
      </c>
      <c r="AC14" s="521">
        <f t="shared" si="0"/>
        <v>0.1</v>
      </c>
      <c r="AD14" s="522">
        <v>0.6</v>
      </c>
      <c r="AE14" s="521">
        <v>2.2499999999999999E-2</v>
      </c>
      <c r="AF14" s="519">
        <v>0.06</v>
      </c>
      <c r="AG14" s="521">
        <v>2.5499999999999998E-2</v>
      </c>
      <c r="AH14" s="519">
        <v>2.5999999999999999E-2</v>
      </c>
      <c r="AI14" s="521">
        <v>3.5999999999999997E-2</v>
      </c>
      <c r="AJ14" s="521">
        <v>1.0999999999999999E-2</v>
      </c>
      <c r="AK14" s="521">
        <v>3.5999999999999997E-2</v>
      </c>
      <c r="AL14" s="521">
        <v>5.8999999999999997E-2</v>
      </c>
      <c r="AM14" s="521">
        <v>7.3499999999999996E-2</v>
      </c>
      <c r="AN14" s="521">
        <v>0.14399999999999999</v>
      </c>
      <c r="AO14" s="521">
        <v>3.15E-2</v>
      </c>
      <c r="AP14" s="521">
        <v>0.15</v>
      </c>
      <c r="AQ14" s="521">
        <v>3.15E-2</v>
      </c>
      <c r="AR14" s="521">
        <v>0</v>
      </c>
      <c r="AS14" s="521">
        <v>3.9E-2</v>
      </c>
      <c r="AT14" s="521">
        <v>0</v>
      </c>
      <c r="AU14" s="521">
        <v>4.65E-2</v>
      </c>
      <c r="AV14" s="521">
        <v>7.4999999999999997E-2</v>
      </c>
      <c r="AW14" s="521">
        <v>6.2300000000000001E-2</v>
      </c>
      <c r="AX14" s="521">
        <v>1E-4</v>
      </c>
      <c r="AY14" s="521">
        <v>6.1499999999999999E-2</v>
      </c>
      <c r="AZ14" s="521">
        <v>0</v>
      </c>
      <c r="BA14" s="521">
        <v>0.13420000000000001</v>
      </c>
      <c r="BB14" s="521">
        <v>7.4899999999999994E-2</v>
      </c>
      <c r="BC14" s="521">
        <f>SUM(AE14,AG14,AI14,AK14,AM14,AO14,AQ14,AS14,AU14,AW14,AY14,BA14)</f>
        <v>0.6</v>
      </c>
      <c r="BD14" s="521">
        <f>SUM(AE14,AG14,AI14,AK14,AM14,AO14,AQ14,AS14,AU14,AW14,AY14,BA14)</f>
        <v>0.6</v>
      </c>
      <c r="BE14" s="521">
        <f>SUM(AF14,AH14,AJ14,AL14,AN14,AP14,AR14,AT14,AV14,AX14,AZ14,BB14)</f>
        <v>0.59999999999999987</v>
      </c>
      <c r="BF14" s="521">
        <f>BC14</f>
        <v>0.6</v>
      </c>
      <c r="BG14" s="521">
        <f>+BE14</f>
        <v>0.59999999999999987</v>
      </c>
      <c r="BH14" s="521">
        <f>SUM(BI14,BK14,BM14,BO14,BQ14,BS14,BU14,BW14,BY14,CA14,CC14,CE14)</f>
        <v>9.9999999999999992E-2</v>
      </c>
      <c r="BI14" s="521">
        <v>0</v>
      </c>
      <c r="BJ14" s="521">
        <v>0</v>
      </c>
      <c r="BK14" s="521">
        <v>0.01</v>
      </c>
      <c r="BL14" s="521">
        <v>0</v>
      </c>
      <c r="BM14" s="521">
        <v>0.01</v>
      </c>
      <c r="BN14" s="521">
        <v>0.01</v>
      </c>
      <c r="BO14" s="521">
        <v>0.01</v>
      </c>
      <c r="BP14" s="521">
        <v>0.01</v>
      </c>
      <c r="BQ14" s="521">
        <v>0.01</v>
      </c>
      <c r="BR14" s="521">
        <v>0.02</v>
      </c>
      <c r="BS14" s="521">
        <v>0.01</v>
      </c>
      <c r="BT14" s="521">
        <v>5.0000000000000001E-3</v>
      </c>
      <c r="BU14" s="521">
        <v>0.01</v>
      </c>
      <c r="BV14" s="521">
        <f>+BU14/2</f>
        <v>5.0000000000000001E-3</v>
      </c>
      <c r="BW14" s="521">
        <v>0.01</v>
      </c>
      <c r="BX14" s="521">
        <f>+BW14/2</f>
        <v>5.0000000000000001E-3</v>
      </c>
      <c r="BY14" s="521">
        <v>0.01</v>
      </c>
      <c r="BZ14" s="521">
        <v>5.0000000000000001E-3</v>
      </c>
      <c r="CA14" s="521">
        <v>0.01</v>
      </c>
      <c r="CB14" s="521">
        <v>5.0000000000000001E-3</v>
      </c>
      <c r="CC14" s="521">
        <v>0.01</v>
      </c>
      <c r="CD14" s="521">
        <v>2.5000000000000001E-2</v>
      </c>
      <c r="CE14" s="519"/>
      <c r="CF14" s="525"/>
      <c r="CG14" s="519">
        <f>SUM(BI14,BK14,BM14,BO14,BQ14,BS14,BU14,BW14,BY14,CA14,CC14,CE14)</f>
        <v>9.9999999999999992E-2</v>
      </c>
      <c r="CH14" s="521">
        <f>BK14+BI14+BM14+BO14+BQ14+BS14+BU14+BW14+BY14+CA14+CC14</f>
        <v>9.9999999999999992E-2</v>
      </c>
      <c r="CI14" s="521">
        <f>+BJ14+BL14+BN14+BP14+BR14+BT14+BV14+BX14+BZ14+CB14+CD14</f>
        <v>0.09</v>
      </c>
      <c r="CJ14" s="521">
        <f>+CG14</f>
        <v>9.9999999999999992E-2</v>
      </c>
      <c r="CK14" s="521">
        <v>0.1</v>
      </c>
      <c r="CL14" s="521">
        <v>0.1</v>
      </c>
      <c r="CM14" s="521">
        <v>1E-3</v>
      </c>
      <c r="CN14" s="521">
        <v>1E-3</v>
      </c>
      <c r="CO14" s="521">
        <v>0.01</v>
      </c>
      <c r="CP14" s="521">
        <v>0.01</v>
      </c>
      <c r="CQ14" s="521">
        <v>0.01</v>
      </c>
      <c r="CR14" s="521">
        <v>0.01</v>
      </c>
      <c r="CS14" s="521">
        <v>0.01</v>
      </c>
      <c r="CT14" s="521">
        <v>0.01</v>
      </c>
      <c r="CU14" s="521">
        <v>0.01</v>
      </c>
      <c r="CV14" s="298">
        <v>0.01</v>
      </c>
      <c r="CW14" s="524">
        <v>0.01</v>
      </c>
      <c r="CX14" s="524">
        <v>0.01</v>
      </c>
      <c r="CY14" s="521">
        <v>0.01</v>
      </c>
      <c r="CZ14" s="525"/>
      <c r="DA14" s="521">
        <v>0.01</v>
      </c>
      <c r="DB14" s="513"/>
      <c r="DC14" s="521">
        <v>0.01</v>
      </c>
      <c r="DD14" s="513"/>
      <c r="DE14" s="521">
        <v>0.01</v>
      </c>
      <c r="DF14" s="513"/>
      <c r="DG14" s="521">
        <v>6.0000000000000001E-3</v>
      </c>
      <c r="DH14" s="513"/>
      <c r="DI14" s="521">
        <v>3.0000000000000001E-3</v>
      </c>
      <c r="DJ14" s="513"/>
      <c r="DK14" s="521">
        <f>+CM14+CO14+CQ14+CS14+CU14+CW14+CY14+DA14+DC14+DE14+DG14+DI14</f>
        <v>0.1</v>
      </c>
      <c r="DL14" s="521">
        <f>+CM14+CO14+CQ14+CS14+CU14+CW14</f>
        <v>5.1000000000000004E-2</v>
      </c>
      <c r="DM14" s="521">
        <f>+CN14+CP14+CR14+CT14+CV14+CX14</f>
        <v>5.1000000000000004E-2</v>
      </c>
      <c r="DN14" s="521">
        <f>+CL14</f>
        <v>0.1</v>
      </c>
      <c r="DO14" s="521">
        <f>+DM14</f>
        <v>5.1000000000000004E-2</v>
      </c>
      <c r="DP14" s="513"/>
      <c r="DQ14" s="513"/>
      <c r="DR14" s="519">
        <f>+DK14/10</f>
        <v>0.01</v>
      </c>
      <c r="DS14" s="513"/>
      <c r="DT14" s="519">
        <v>0.01</v>
      </c>
      <c r="DU14" s="513"/>
      <c r="DV14" s="519">
        <v>0.01</v>
      </c>
      <c r="DW14" s="513"/>
      <c r="DX14" s="519">
        <v>0.01</v>
      </c>
      <c r="DY14" s="513"/>
      <c r="DZ14" s="519">
        <v>0.01</v>
      </c>
      <c r="EA14" s="517"/>
      <c r="EB14" s="519">
        <v>0.01</v>
      </c>
      <c r="EC14" s="517"/>
      <c r="ED14" s="519">
        <v>0.01</v>
      </c>
      <c r="EE14" s="513"/>
      <c r="EF14" s="519">
        <v>0.01</v>
      </c>
      <c r="EG14" s="513"/>
      <c r="EH14" s="519">
        <v>0.01</v>
      </c>
      <c r="EI14" s="513"/>
      <c r="EJ14" s="519">
        <v>0.01</v>
      </c>
      <c r="EK14" s="519"/>
      <c r="EL14" s="519">
        <v>0.01</v>
      </c>
      <c r="EM14" s="517"/>
      <c r="EN14" s="517"/>
      <c r="EO14" s="521">
        <v>0.1</v>
      </c>
      <c r="EP14" s="517"/>
      <c r="EQ14" s="517"/>
      <c r="ER14" s="517"/>
      <c r="ES14" s="519"/>
      <c r="ET14" s="526">
        <f>CX14/CW14</f>
        <v>1</v>
      </c>
      <c r="EU14" s="527">
        <f>DM14/DL14</f>
        <v>1</v>
      </c>
      <c r="EV14" s="527">
        <f>DO14/DN14</f>
        <v>0.51</v>
      </c>
      <c r="EW14" s="524">
        <f>(AC14+BG14+CK14+DM14)/(AB14+BF14+CJ14+DL14)</f>
        <v>0.99999999999999989</v>
      </c>
      <c r="EX14" s="524">
        <f>+(AC14+BG14+CK14+DO14)/I14</f>
        <v>0.85099999999999987</v>
      </c>
      <c r="EY14" s="528" t="s">
        <v>744</v>
      </c>
      <c r="EZ14" s="529" t="s">
        <v>179</v>
      </c>
      <c r="FA14" s="529" t="s">
        <v>180</v>
      </c>
      <c r="FB14" s="528" t="s">
        <v>185</v>
      </c>
      <c r="FC14" s="528" t="s">
        <v>186</v>
      </c>
    </row>
    <row r="15" spans="1:159" ht="54" customHeight="1" x14ac:dyDescent="0.4">
      <c r="A15" s="1"/>
      <c r="B15" s="1"/>
      <c r="C15" s="1"/>
      <c r="D15" s="1"/>
      <c r="E15" s="1"/>
      <c r="F15" s="1"/>
      <c r="G15" s="1"/>
      <c r="H15" s="1"/>
      <c r="I15" s="4"/>
      <c r="J15" s="4"/>
      <c r="K15" s="4"/>
      <c r="L15" s="4"/>
      <c r="M15" s="4"/>
      <c r="N15" s="4"/>
      <c r="O15" s="4"/>
      <c r="P15" s="4"/>
      <c r="Q15" s="4"/>
      <c r="R15" s="4"/>
      <c r="S15" s="4"/>
      <c r="T15" s="4"/>
      <c r="U15" s="4"/>
      <c r="V15" s="4"/>
      <c r="W15" s="4"/>
      <c r="X15" s="4"/>
      <c r="Y15" s="33"/>
      <c r="Z15" s="34"/>
      <c r="AA15" s="35"/>
      <c r="AB15" s="4"/>
      <c r="AC15" s="34"/>
      <c r="AD15" s="4"/>
      <c r="AE15" s="4"/>
      <c r="AF15" s="4"/>
      <c r="AG15" s="4"/>
      <c r="AH15" s="4"/>
      <c r="AI15" s="4"/>
      <c r="AJ15" s="4"/>
      <c r="AK15" s="4"/>
      <c r="AL15" s="4"/>
      <c r="AM15" s="4"/>
      <c r="AN15" s="4"/>
      <c r="AO15" s="4"/>
      <c r="AP15" s="4"/>
      <c r="AQ15" s="4"/>
      <c r="AR15" s="4"/>
      <c r="AS15" s="4"/>
      <c r="AT15" s="4"/>
      <c r="AU15" s="4"/>
      <c r="AV15" s="36"/>
      <c r="AW15" s="36"/>
      <c r="AX15" s="36"/>
      <c r="AY15" s="36"/>
      <c r="AZ15" s="36"/>
      <c r="BA15" s="36"/>
      <c r="BB15" s="36"/>
      <c r="BC15" s="36"/>
      <c r="BD15" s="36"/>
      <c r="BE15" s="36"/>
      <c r="BF15" s="36"/>
      <c r="BG15" s="36"/>
      <c r="BH15" s="4"/>
      <c r="BI15" s="4"/>
      <c r="BJ15" s="4"/>
      <c r="BK15" s="4"/>
      <c r="BL15" s="4"/>
      <c r="BM15" s="4"/>
      <c r="BN15" s="4"/>
      <c r="BO15" s="4"/>
      <c r="BP15" s="4"/>
      <c r="BQ15" s="4"/>
      <c r="BR15" s="4"/>
      <c r="BS15" s="4"/>
      <c r="BT15" s="4"/>
      <c r="BU15" s="4"/>
      <c r="BV15" s="4"/>
      <c r="BW15" s="4"/>
      <c r="BX15" s="4"/>
      <c r="BY15" s="4"/>
      <c r="BZ15" s="4"/>
      <c r="CA15" s="4"/>
      <c r="CB15" s="4"/>
      <c r="CC15" s="4"/>
      <c r="CD15" s="37">
        <f>+CD14</f>
        <v>2.5000000000000001E-2</v>
      </c>
      <c r="CE15" s="4"/>
      <c r="CF15" s="4"/>
      <c r="CG15" s="38"/>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7"/>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1"/>
      <c r="EU15" s="1"/>
      <c r="EV15" s="1"/>
      <c r="EW15" s="1"/>
      <c r="EX15" s="1"/>
      <c r="EY15" s="1"/>
      <c r="EZ15" s="1"/>
      <c r="FA15" s="1"/>
      <c r="FB15" s="1"/>
      <c r="FC15" s="1"/>
    </row>
    <row r="16" spans="1:159" ht="44.25" customHeight="1" x14ac:dyDescent="0.25">
      <c r="A16" s="1"/>
      <c r="B16" s="1"/>
      <c r="C16" s="1"/>
      <c r="D16" s="39" t="s">
        <v>187</v>
      </c>
      <c r="E16" s="1"/>
      <c r="F16" s="4"/>
      <c r="G16" s="40"/>
      <c r="H16" s="40"/>
      <c r="I16" s="41"/>
      <c r="J16" s="41"/>
      <c r="K16" s="41"/>
      <c r="L16" s="41"/>
      <c r="M16" s="41"/>
      <c r="N16" s="41"/>
      <c r="O16" s="41"/>
      <c r="P16" s="41"/>
      <c r="Q16" s="41"/>
      <c r="R16" s="41"/>
      <c r="S16" s="41"/>
      <c r="T16" s="41"/>
      <c r="U16" s="41"/>
      <c r="V16" s="41"/>
      <c r="W16" s="41"/>
      <c r="X16" s="41"/>
      <c r="Y16" s="42"/>
      <c r="Z16" s="43"/>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f>+BU13/3</f>
        <v>1.0333333333333333E-2</v>
      </c>
      <c r="CH16" s="1"/>
      <c r="CI16" s="1"/>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1"/>
      <c r="EU16" s="1"/>
      <c r="EV16" s="1"/>
      <c r="EW16" s="1"/>
      <c r="EX16" s="1"/>
      <c r="EY16" s="44"/>
      <c r="EZ16" s="1"/>
      <c r="FA16" s="1"/>
      <c r="FB16" s="45"/>
      <c r="FC16" s="1"/>
    </row>
    <row r="17" spans="1:159" ht="22.5" customHeight="1" x14ac:dyDescent="0.25">
      <c r="A17" s="1"/>
      <c r="B17" s="1"/>
      <c r="C17" s="1"/>
      <c r="D17" s="46" t="s">
        <v>189</v>
      </c>
      <c r="E17" s="349" t="s">
        <v>190</v>
      </c>
      <c r="F17" s="346"/>
      <c r="G17" s="346"/>
      <c r="H17" s="346"/>
      <c r="I17" s="346"/>
      <c r="J17" s="346"/>
      <c r="K17" s="347"/>
      <c r="L17" s="350" t="s">
        <v>191</v>
      </c>
      <c r="M17" s="346"/>
      <c r="N17" s="346"/>
      <c r="O17" s="346"/>
      <c r="P17" s="346"/>
      <c r="Q17" s="346"/>
      <c r="R17" s="347"/>
      <c r="S17" s="47"/>
      <c r="T17" s="47"/>
      <c r="U17" s="47"/>
      <c r="V17" s="47"/>
      <c r="W17" s="47"/>
      <c r="X17" s="47"/>
      <c r="Y17" s="47"/>
      <c r="Z17" s="47"/>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48">
        <f>+BU13-CG16</f>
        <v>2.0666666666666667E-2</v>
      </c>
      <c r="CH17" s="1"/>
      <c r="CI17" s="1"/>
      <c r="CJ17" s="37"/>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1"/>
      <c r="EU17" s="1"/>
      <c r="EV17" s="1"/>
      <c r="EW17" s="1"/>
      <c r="EX17" s="1"/>
      <c r="EY17" s="1"/>
      <c r="EZ17" s="1"/>
      <c r="FA17" s="1"/>
      <c r="FB17" s="1"/>
      <c r="FC17" s="1"/>
    </row>
    <row r="18" spans="1:159" ht="26.25" customHeight="1" x14ac:dyDescent="0.25">
      <c r="A18" s="1"/>
      <c r="B18" s="1"/>
      <c r="C18" s="1"/>
      <c r="D18" s="49">
        <v>13</v>
      </c>
      <c r="E18" s="345" t="s">
        <v>192</v>
      </c>
      <c r="F18" s="346"/>
      <c r="G18" s="346"/>
      <c r="H18" s="346"/>
      <c r="I18" s="346"/>
      <c r="J18" s="346"/>
      <c r="K18" s="347"/>
      <c r="L18" s="345" t="s">
        <v>193</v>
      </c>
      <c r="M18" s="346"/>
      <c r="N18" s="346"/>
      <c r="O18" s="346"/>
      <c r="P18" s="346"/>
      <c r="Q18" s="346"/>
      <c r="R18" s="347"/>
      <c r="S18" s="47"/>
      <c r="T18" s="47"/>
      <c r="U18" s="47"/>
      <c r="V18" s="47"/>
      <c r="W18" s="47"/>
      <c r="X18" s="47"/>
      <c r="Y18" s="47"/>
      <c r="Z18" s="47"/>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1"/>
      <c r="EU18" s="1"/>
      <c r="EV18" s="1"/>
      <c r="EW18" s="1"/>
      <c r="EX18" s="1"/>
      <c r="EY18" s="1"/>
      <c r="EZ18" s="1"/>
      <c r="FA18" s="1"/>
      <c r="FB18" s="1"/>
      <c r="FC18" s="1"/>
    </row>
    <row r="19" spans="1:159" ht="31.5" customHeight="1" x14ac:dyDescent="0.25">
      <c r="A19" s="1"/>
      <c r="B19" s="1"/>
      <c r="C19" s="1"/>
      <c r="D19" s="49">
        <v>14</v>
      </c>
      <c r="E19" s="345" t="s">
        <v>194</v>
      </c>
      <c r="F19" s="346"/>
      <c r="G19" s="346"/>
      <c r="H19" s="346"/>
      <c r="I19" s="346"/>
      <c r="J19" s="346"/>
      <c r="K19" s="347"/>
      <c r="L19" s="348" t="s">
        <v>195</v>
      </c>
      <c r="M19" s="346"/>
      <c r="N19" s="346"/>
      <c r="O19" s="346"/>
      <c r="P19" s="346"/>
      <c r="Q19" s="346"/>
      <c r="R19" s="347"/>
      <c r="S19" s="47"/>
      <c r="T19" s="47"/>
      <c r="U19" s="47"/>
      <c r="V19" s="47"/>
      <c r="W19" s="47"/>
      <c r="X19" s="47"/>
      <c r="Y19" s="47"/>
      <c r="Z19" s="47"/>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v>8.9999999999999993E-3</v>
      </c>
      <c r="CE19" s="1"/>
      <c r="CF19" s="1"/>
      <c r="CG19" s="1"/>
      <c r="CH19" s="1"/>
      <c r="CI19" s="1"/>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1"/>
      <c r="EU19" s="1"/>
      <c r="EV19" s="1"/>
      <c r="EW19" s="1"/>
      <c r="EX19" s="1"/>
      <c r="EY19" s="44"/>
      <c r="EZ19" s="1"/>
      <c r="FA19" s="1"/>
      <c r="FB19" s="1"/>
      <c r="FC19" s="1"/>
    </row>
    <row r="20" spans="1:159" ht="172.5" customHeight="1" x14ac:dyDescent="0.25">
      <c r="A20" s="1"/>
      <c r="B20" s="1"/>
      <c r="C20" s="1"/>
      <c r="D20" s="50"/>
      <c r="E20" s="50"/>
      <c r="F20" s="50"/>
      <c r="G20" s="47"/>
      <c r="H20" s="47"/>
      <c r="I20" s="47"/>
      <c r="J20" s="47"/>
      <c r="K20" s="47"/>
      <c r="L20" s="47"/>
      <c r="M20" s="47"/>
      <c r="N20" s="47"/>
      <c r="O20" s="47"/>
      <c r="P20" s="47"/>
      <c r="Q20" s="47"/>
      <c r="R20" s="47"/>
      <c r="S20" s="47"/>
      <c r="T20" s="47"/>
      <c r="U20" s="47"/>
      <c r="V20" s="47"/>
      <c r="W20" s="47"/>
      <c r="X20" s="47"/>
      <c r="Y20" s="47"/>
      <c r="Z20" s="47"/>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1"/>
      <c r="EU20" s="1"/>
      <c r="EV20" s="1"/>
      <c r="EW20" s="1"/>
      <c r="EX20" s="1"/>
      <c r="EY20" s="1"/>
      <c r="EZ20" s="1"/>
      <c r="FA20" s="1"/>
      <c r="FB20" s="1"/>
      <c r="FC20" s="1"/>
    </row>
    <row r="21" spans="1:159" ht="172.5" customHeight="1" x14ac:dyDescent="0.25">
      <c r="A21" s="1"/>
      <c r="B21" s="1"/>
      <c r="C21" s="1"/>
      <c r="D21" s="1"/>
      <c r="E21" s="1"/>
      <c r="F21" s="1"/>
      <c r="G21" s="1"/>
      <c r="H21" s="1"/>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1"/>
      <c r="EU21" s="1"/>
      <c r="EV21" s="1"/>
      <c r="EW21" s="1"/>
      <c r="EX21" s="1"/>
      <c r="EY21" s="1"/>
      <c r="EZ21" s="1"/>
      <c r="FA21" s="1"/>
      <c r="FB21" s="1"/>
      <c r="FC21" s="1"/>
    </row>
    <row r="22" spans="1:159" ht="172.5" customHeight="1" x14ac:dyDescent="0.25">
      <c r="A22" s="1"/>
      <c r="B22" s="1"/>
      <c r="C22" s="1"/>
      <c r="D22" s="1"/>
      <c r="E22" s="1"/>
      <c r="F22" s="1"/>
      <c r="G22" s="1"/>
      <c r="H22" s="1"/>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1"/>
      <c r="EU22" s="1"/>
      <c r="EV22" s="1"/>
      <c r="EW22" s="1"/>
      <c r="EX22" s="1"/>
      <c r="EY22" s="1"/>
      <c r="EZ22" s="1"/>
      <c r="FA22" s="1"/>
      <c r="FB22" s="1"/>
      <c r="FC22" s="1"/>
    </row>
    <row r="23" spans="1:159" ht="172.5" customHeight="1" x14ac:dyDescent="0.25">
      <c r="A23" s="1"/>
      <c r="B23" s="1"/>
      <c r="C23" s="1"/>
      <c r="D23" s="1"/>
      <c r="E23" s="1"/>
      <c r="F23" s="1"/>
      <c r="G23" s="1"/>
      <c r="H23" s="1"/>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1"/>
      <c r="EU23" s="1"/>
      <c r="EV23" s="1"/>
      <c r="EW23" s="1"/>
      <c r="EX23" s="1"/>
      <c r="EY23" s="1"/>
      <c r="EZ23" s="1"/>
      <c r="FA23" s="1"/>
      <c r="FB23" s="1"/>
      <c r="FC23" s="1"/>
    </row>
    <row r="24" spans="1:159" ht="172.5" customHeight="1" x14ac:dyDescent="0.25">
      <c r="A24" s="1"/>
      <c r="B24" s="1"/>
      <c r="C24" s="1"/>
      <c r="D24" s="1"/>
      <c r="E24" s="1"/>
      <c r="F24" s="1"/>
      <c r="G24" s="1"/>
      <c r="H24" s="1"/>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1"/>
      <c r="EU24" s="1"/>
      <c r="EV24" s="1"/>
      <c r="EW24" s="1"/>
      <c r="EX24" s="1"/>
      <c r="EY24" s="1"/>
      <c r="EZ24" s="1"/>
      <c r="FA24" s="1"/>
      <c r="FB24" s="1"/>
      <c r="FC24" s="1"/>
    </row>
    <row r="25" spans="1:159" ht="172.5" customHeight="1" x14ac:dyDescent="0.25">
      <c r="A25" s="1"/>
      <c r="B25" s="1"/>
      <c r="C25" s="1"/>
      <c r="D25" s="1"/>
      <c r="E25" s="1"/>
      <c r="F25" s="1"/>
      <c r="G25" s="1"/>
      <c r="H25" s="1"/>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1"/>
      <c r="EU25" s="1"/>
      <c r="EV25" s="1"/>
      <c r="EW25" s="1"/>
      <c r="EX25" s="1"/>
      <c r="EY25" s="1"/>
      <c r="EZ25" s="1"/>
      <c r="FA25" s="1"/>
      <c r="FB25" s="1"/>
      <c r="FC25" s="1"/>
    </row>
    <row r="26" spans="1:159" ht="172.5" customHeight="1" x14ac:dyDescent="0.25">
      <c r="A26" s="1"/>
      <c r="B26" s="1"/>
      <c r="C26" s="1"/>
      <c r="D26" s="1"/>
      <c r="E26" s="1"/>
      <c r="F26" s="1"/>
      <c r="G26" s="1"/>
      <c r="H26" s="1"/>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1"/>
      <c r="EU26" s="1"/>
      <c r="EV26" s="1"/>
      <c r="EW26" s="1"/>
      <c r="EX26" s="1"/>
      <c r="EY26" s="1"/>
      <c r="EZ26" s="1"/>
      <c r="FA26" s="1"/>
      <c r="FB26" s="1"/>
      <c r="FC26" s="1"/>
    </row>
    <row r="27" spans="1:159" ht="172.5" customHeight="1" x14ac:dyDescent="0.25">
      <c r="A27" s="1"/>
      <c r="B27" s="1"/>
      <c r="C27" s="1"/>
      <c r="D27" s="1"/>
      <c r="E27" s="1"/>
      <c r="F27" s="1"/>
      <c r="G27" s="1"/>
      <c r="H27" s="1"/>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1"/>
      <c r="EU27" s="1"/>
      <c r="EV27" s="1"/>
      <c r="EW27" s="1"/>
      <c r="EX27" s="1"/>
      <c r="EY27" s="1"/>
      <c r="EZ27" s="1"/>
      <c r="FA27" s="1"/>
      <c r="FB27" s="1"/>
      <c r="FC27" s="1"/>
    </row>
    <row r="28" spans="1:159" ht="172.5" customHeight="1" x14ac:dyDescent="0.25">
      <c r="A28" s="1"/>
      <c r="B28" s="1"/>
      <c r="C28" s="1"/>
      <c r="D28" s="1"/>
      <c r="E28" s="1"/>
      <c r="F28" s="1"/>
      <c r="G28" s="1"/>
      <c r="H28" s="1"/>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1"/>
      <c r="EU28" s="1"/>
      <c r="EV28" s="1"/>
      <c r="EW28" s="1"/>
      <c r="EX28" s="1"/>
      <c r="EY28" s="51"/>
      <c r="EZ28" s="1"/>
      <c r="FA28" s="1"/>
      <c r="FB28" s="1"/>
      <c r="FC28" s="1"/>
    </row>
    <row r="29" spans="1:159" ht="172.5" customHeight="1" x14ac:dyDescent="0.25">
      <c r="A29" s="1"/>
      <c r="B29" s="1"/>
      <c r="C29" s="1"/>
      <c r="D29" s="1"/>
      <c r="E29" s="1"/>
      <c r="F29" s="1"/>
      <c r="G29" s="1"/>
      <c r="H29" s="1"/>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1"/>
      <c r="EU29" s="1"/>
      <c r="EV29" s="1"/>
      <c r="EW29" s="1"/>
      <c r="EX29" s="1"/>
      <c r="EY29" s="1"/>
      <c r="EZ29" s="1"/>
      <c r="FA29" s="1"/>
      <c r="FB29" s="1"/>
      <c r="FC29" s="1"/>
    </row>
    <row r="30" spans="1:159" ht="172.5" customHeight="1" x14ac:dyDescent="0.25">
      <c r="A30" s="1"/>
      <c r="B30" s="1"/>
      <c r="C30" s="1"/>
      <c r="D30" s="1"/>
      <c r="E30" s="1"/>
      <c r="F30" s="1"/>
      <c r="G30" s="1"/>
      <c r="H30" s="1"/>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1"/>
      <c r="EU30" s="1"/>
      <c r="EV30" s="1"/>
      <c r="EW30" s="1"/>
      <c r="EX30" s="1"/>
      <c r="EY30" s="1"/>
      <c r="EZ30" s="1"/>
      <c r="FA30" s="1"/>
      <c r="FB30" s="1"/>
      <c r="FC30" s="1"/>
    </row>
    <row r="31" spans="1:159" ht="172.5" customHeight="1" x14ac:dyDescent="0.25">
      <c r="A31" s="1"/>
      <c r="B31" s="1"/>
      <c r="C31" s="1"/>
      <c r="D31" s="1"/>
      <c r="E31" s="1"/>
      <c r="F31" s="1"/>
      <c r="G31" s="1"/>
      <c r="H31" s="1"/>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1"/>
      <c r="EU31" s="1"/>
      <c r="EV31" s="1"/>
      <c r="EW31" s="1"/>
      <c r="EX31" s="1"/>
      <c r="EY31" s="1"/>
      <c r="EZ31" s="1"/>
      <c r="FA31" s="1"/>
      <c r="FB31" s="1"/>
      <c r="FC31" s="1"/>
    </row>
    <row r="32" spans="1:159" ht="172.5" customHeight="1" x14ac:dyDescent="0.25">
      <c r="A32" s="1"/>
      <c r="B32" s="1"/>
      <c r="C32" s="1"/>
      <c r="D32" s="1"/>
      <c r="E32" s="1"/>
      <c r="F32" s="1"/>
      <c r="G32" s="1"/>
      <c r="H32" s="1"/>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1"/>
      <c r="EU32" s="1"/>
      <c r="EV32" s="1"/>
      <c r="EW32" s="1"/>
      <c r="EX32" s="1"/>
      <c r="EY32" s="1"/>
      <c r="EZ32" s="1"/>
      <c r="FA32" s="1"/>
      <c r="FB32" s="1"/>
      <c r="FC32" s="1"/>
    </row>
    <row r="33" spans="1:159" ht="172.5" customHeight="1" x14ac:dyDescent="0.25">
      <c r="A33" s="1"/>
      <c r="B33" s="1"/>
      <c r="C33" s="1"/>
      <c r="D33" s="1"/>
      <c r="E33" s="1"/>
      <c r="F33" s="1"/>
      <c r="G33" s="1"/>
      <c r="H33" s="1"/>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1"/>
      <c r="EU33" s="1"/>
      <c r="EV33" s="1"/>
      <c r="EW33" s="1"/>
      <c r="EX33" s="1"/>
      <c r="EY33" s="1"/>
      <c r="EZ33" s="1"/>
      <c r="FA33" s="1"/>
      <c r="FB33" s="1"/>
      <c r="FC33" s="1"/>
    </row>
    <row r="34" spans="1:159" ht="172.5" customHeight="1" x14ac:dyDescent="0.25">
      <c r="A34" s="1"/>
      <c r="B34" s="1"/>
      <c r="C34" s="1"/>
      <c r="D34" s="1"/>
      <c r="E34" s="1"/>
      <c r="F34" s="1"/>
      <c r="G34" s="1"/>
      <c r="H34" s="1"/>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1"/>
      <c r="EU34" s="1"/>
      <c r="EV34" s="1"/>
      <c r="EW34" s="1"/>
      <c r="EX34" s="1"/>
      <c r="EY34" s="1"/>
      <c r="EZ34" s="1"/>
      <c r="FA34" s="1"/>
      <c r="FB34" s="1"/>
      <c r="FC34" s="1"/>
    </row>
    <row r="35" spans="1:159" ht="172.5" customHeight="1" x14ac:dyDescent="0.25">
      <c r="A35" s="1"/>
      <c r="B35" s="1"/>
      <c r="C35" s="1"/>
      <c r="D35" s="1"/>
      <c r="E35" s="1"/>
      <c r="F35" s="1"/>
      <c r="G35" s="1"/>
      <c r="H35" s="1"/>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1"/>
      <c r="EU35" s="1"/>
      <c r="EV35" s="1"/>
      <c r="EW35" s="1"/>
      <c r="EX35" s="1"/>
      <c r="EY35" s="1"/>
      <c r="EZ35" s="1"/>
      <c r="FA35" s="1"/>
      <c r="FB35" s="1"/>
      <c r="FC35" s="1"/>
    </row>
    <row r="36" spans="1:159" ht="172.5" customHeight="1" x14ac:dyDescent="0.25">
      <c r="A36" s="1"/>
      <c r="B36" s="1"/>
      <c r="C36" s="1"/>
      <c r="D36" s="1"/>
      <c r="E36" s="1"/>
      <c r="F36" s="1"/>
      <c r="G36" s="1"/>
      <c r="H36" s="1"/>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1"/>
      <c r="EU36" s="1"/>
      <c r="EV36" s="1"/>
      <c r="EW36" s="1"/>
      <c r="EX36" s="1"/>
      <c r="EY36" s="1"/>
      <c r="EZ36" s="1"/>
      <c r="FA36" s="1"/>
      <c r="FB36" s="1"/>
      <c r="FC36" s="1"/>
    </row>
    <row r="37" spans="1:159" ht="172.5" customHeight="1" x14ac:dyDescent="0.25">
      <c r="A37" s="1"/>
      <c r="B37" s="1"/>
      <c r="C37" s="1"/>
      <c r="D37" s="1"/>
      <c r="E37" s="1"/>
      <c r="F37" s="1"/>
      <c r="G37" s="1"/>
      <c r="H37" s="1"/>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1"/>
      <c r="EU37" s="1"/>
      <c r="EV37" s="1"/>
      <c r="EW37" s="1"/>
      <c r="EX37" s="1"/>
      <c r="EY37" s="1"/>
      <c r="EZ37" s="1"/>
      <c r="FA37" s="1"/>
      <c r="FB37" s="1"/>
      <c r="FC37" s="1"/>
    </row>
    <row r="38" spans="1:159" ht="172.5" customHeight="1" x14ac:dyDescent="0.25">
      <c r="A38" s="1"/>
      <c r="B38" s="1"/>
      <c r="C38" s="1"/>
      <c r="D38" s="1"/>
      <c r="E38" s="1"/>
      <c r="F38" s="1"/>
      <c r="G38" s="1"/>
      <c r="H38" s="1"/>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1"/>
      <c r="EU38" s="1"/>
      <c r="EV38" s="1"/>
      <c r="EW38" s="1"/>
      <c r="EX38" s="1"/>
      <c r="EY38" s="1"/>
      <c r="EZ38" s="1"/>
      <c r="FA38" s="1"/>
      <c r="FB38" s="1"/>
      <c r="FC38" s="1"/>
    </row>
    <row r="39" spans="1:159" ht="172.5" customHeight="1" x14ac:dyDescent="0.25">
      <c r="A39" s="1"/>
      <c r="B39" s="1"/>
      <c r="C39" s="1"/>
      <c r="D39" s="1"/>
      <c r="E39" s="1"/>
      <c r="F39" s="1"/>
      <c r="G39" s="1"/>
      <c r="H39" s="1"/>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1"/>
      <c r="EU39" s="1"/>
      <c r="EV39" s="1"/>
      <c r="EW39" s="1"/>
      <c r="EX39" s="1"/>
      <c r="EY39" s="1"/>
      <c r="EZ39" s="1"/>
      <c r="FA39" s="1"/>
      <c r="FB39" s="1"/>
      <c r="FC39" s="1"/>
    </row>
    <row r="40" spans="1:159" ht="172.5" customHeight="1" x14ac:dyDescent="0.25">
      <c r="A40" s="1"/>
      <c r="B40" s="1"/>
      <c r="C40" s="1"/>
      <c r="D40" s="1"/>
      <c r="E40" s="1"/>
      <c r="F40" s="1"/>
      <c r="G40" s="1"/>
      <c r="H40" s="1"/>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1"/>
      <c r="EU40" s="1"/>
      <c r="EV40" s="1"/>
      <c r="EW40" s="1"/>
      <c r="EX40" s="1"/>
      <c r="EY40" s="1"/>
      <c r="EZ40" s="1"/>
      <c r="FA40" s="1"/>
      <c r="FB40" s="1"/>
      <c r="FC40" s="1"/>
    </row>
    <row r="41" spans="1:159" ht="172.5" customHeight="1" x14ac:dyDescent="0.25">
      <c r="A41" s="1"/>
      <c r="B41" s="1"/>
      <c r="C41" s="1"/>
      <c r="D41" s="1"/>
      <c r="E41" s="1"/>
      <c r="F41" s="1"/>
      <c r="G41" s="1"/>
      <c r="H41" s="1"/>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1"/>
      <c r="EU41" s="1"/>
      <c r="EV41" s="1"/>
      <c r="EW41" s="1"/>
      <c r="EX41" s="1"/>
      <c r="EY41" s="1"/>
      <c r="EZ41" s="1"/>
      <c r="FA41" s="1"/>
      <c r="FB41" s="1"/>
      <c r="FC41" s="1"/>
    </row>
    <row r="42" spans="1:159" ht="172.5" customHeight="1" x14ac:dyDescent="0.25">
      <c r="A42" s="1"/>
      <c r="B42" s="1"/>
      <c r="C42" s="1"/>
      <c r="D42" s="1"/>
      <c r="E42" s="1"/>
      <c r="F42" s="1"/>
      <c r="G42" s="1"/>
      <c r="H42" s="1"/>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1"/>
      <c r="EU42" s="1"/>
      <c r="EV42" s="1"/>
      <c r="EW42" s="1"/>
      <c r="EX42" s="1"/>
      <c r="EY42" s="1"/>
      <c r="EZ42" s="1"/>
      <c r="FA42" s="1"/>
      <c r="FB42" s="1"/>
      <c r="FC42" s="1"/>
    </row>
    <row r="43" spans="1:159" ht="172.5" customHeight="1" x14ac:dyDescent="0.25">
      <c r="A43" s="1"/>
      <c r="B43" s="1"/>
      <c r="C43" s="1"/>
      <c r="D43" s="1"/>
      <c r="E43" s="1"/>
      <c r="F43" s="1"/>
      <c r="G43" s="1"/>
      <c r="H43" s="1"/>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1"/>
      <c r="EU43" s="1"/>
      <c r="EV43" s="1"/>
      <c r="EW43" s="1"/>
      <c r="EX43" s="1"/>
      <c r="EY43" s="1"/>
      <c r="EZ43" s="1"/>
      <c r="FA43" s="1"/>
      <c r="FB43" s="1"/>
      <c r="FC43" s="1"/>
    </row>
    <row r="44" spans="1:159" ht="172.5" customHeight="1" x14ac:dyDescent="0.25">
      <c r="A44" s="1"/>
      <c r="B44" s="1"/>
      <c r="C44" s="1"/>
      <c r="D44" s="1"/>
      <c r="E44" s="1"/>
      <c r="F44" s="1"/>
      <c r="G44" s="1"/>
      <c r="H44" s="1"/>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1"/>
      <c r="EU44" s="1"/>
      <c r="EV44" s="1"/>
      <c r="EW44" s="1"/>
      <c r="EX44" s="1"/>
      <c r="EY44" s="1"/>
      <c r="EZ44" s="1"/>
      <c r="FA44" s="1"/>
      <c r="FB44" s="1"/>
      <c r="FC44" s="1"/>
    </row>
    <row r="45" spans="1:159" ht="172.5" customHeight="1" x14ac:dyDescent="0.25">
      <c r="A45" s="1"/>
      <c r="B45" s="1"/>
      <c r="C45" s="1"/>
      <c r="D45" s="1"/>
      <c r="E45" s="1"/>
      <c r="F45" s="1"/>
      <c r="G45" s="1"/>
      <c r="H45" s="1"/>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1"/>
      <c r="EU45" s="1"/>
      <c r="EV45" s="1"/>
      <c r="EW45" s="1"/>
      <c r="EX45" s="1"/>
      <c r="EY45" s="1"/>
      <c r="EZ45" s="1"/>
      <c r="FA45" s="1"/>
      <c r="FB45" s="1"/>
      <c r="FC45" s="1"/>
    </row>
    <row r="46" spans="1:159" ht="172.5" customHeight="1" x14ac:dyDescent="0.25">
      <c r="A46" s="1"/>
      <c r="B46" s="1"/>
      <c r="C46" s="1"/>
      <c r="D46" s="1"/>
      <c r="E46" s="1"/>
      <c r="F46" s="1"/>
      <c r="G46" s="1"/>
      <c r="H46" s="1"/>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1"/>
      <c r="EU46" s="1"/>
      <c r="EV46" s="1"/>
      <c r="EW46" s="1"/>
      <c r="EX46" s="1"/>
      <c r="EY46" s="1"/>
      <c r="EZ46" s="1"/>
      <c r="FA46" s="1"/>
      <c r="FB46" s="1"/>
      <c r="FC46" s="1"/>
    </row>
    <row r="47" spans="1:159" ht="172.5" customHeight="1" x14ac:dyDescent="0.25">
      <c r="A47" s="1"/>
      <c r="B47" s="1"/>
      <c r="C47" s="1"/>
      <c r="D47" s="1"/>
      <c r="E47" s="1"/>
      <c r="F47" s="1"/>
      <c r="G47" s="1"/>
      <c r="H47" s="1"/>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1"/>
      <c r="EU47" s="1"/>
      <c r="EV47" s="1"/>
      <c r="EW47" s="1"/>
      <c r="EX47" s="1"/>
      <c r="EY47" s="1"/>
      <c r="EZ47" s="1"/>
      <c r="FA47" s="1"/>
      <c r="FB47" s="1"/>
      <c r="FC47" s="1"/>
    </row>
    <row r="48" spans="1:159" ht="172.5" customHeight="1" x14ac:dyDescent="0.25">
      <c r="A48" s="1"/>
      <c r="B48" s="1"/>
      <c r="C48" s="1"/>
      <c r="D48" s="1"/>
      <c r="E48" s="1"/>
      <c r="F48" s="1"/>
      <c r="G48" s="1"/>
      <c r="H48" s="1"/>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1"/>
      <c r="EU48" s="1"/>
      <c r="EV48" s="1"/>
      <c r="EW48" s="1"/>
      <c r="EX48" s="1"/>
      <c r="EY48" s="1"/>
      <c r="EZ48" s="1"/>
      <c r="FA48" s="1"/>
      <c r="FB48" s="1"/>
      <c r="FC48" s="1"/>
    </row>
    <row r="49" spans="1:159" ht="172.5" customHeight="1" x14ac:dyDescent="0.25">
      <c r="A49" s="1"/>
      <c r="B49" s="1"/>
      <c r="C49" s="1"/>
      <c r="D49" s="1"/>
      <c r="E49" s="1"/>
      <c r="F49" s="1"/>
      <c r="G49" s="1"/>
      <c r="H49" s="1"/>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1"/>
      <c r="EU49" s="1"/>
      <c r="EV49" s="1"/>
      <c r="EW49" s="1"/>
      <c r="EX49" s="1"/>
      <c r="EY49" s="1"/>
      <c r="EZ49" s="1"/>
      <c r="FA49" s="1"/>
      <c r="FB49" s="1"/>
      <c r="FC49" s="1"/>
    </row>
    <row r="50" spans="1:159" ht="172.5" customHeight="1" x14ac:dyDescent="0.25">
      <c r="A50" s="1"/>
      <c r="B50" s="1"/>
      <c r="C50" s="1"/>
      <c r="D50" s="1"/>
      <c r="E50" s="1"/>
      <c r="F50" s="1"/>
      <c r="G50" s="1"/>
      <c r="H50" s="1"/>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1"/>
      <c r="EU50" s="1"/>
      <c r="EV50" s="1"/>
      <c r="EW50" s="1"/>
      <c r="EX50" s="1"/>
      <c r="EY50" s="1"/>
      <c r="EZ50" s="1"/>
      <c r="FA50" s="1"/>
      <c r="FB50" s="1"/>
      <c r="FC50" s="1"/>
    </row>
    <row r="51" spans="1:159" ht="172.5" customHeight="1" x14ac:dyDescent="0.25">
      <c r="A51" s="1"/>
      <c r="B51" s="1"/>
      <c r="C51" s="1"/>
      <c r="D51" s="1"/>
      <c r="E51" s="1"/>
      <c r="F51" s="1"/>
      <c r="G51" s="1"/>
      <c r="H51" s="1"/>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1"/>
      <c r="EU51" s="1"/>
      <c r="EV51" s="1"/>
      <c r="EW51" s="1"/>
      <c r="EX51" s="1"/>
      <c r="EY51" s="1"/>
      <c r="EZ51" s="1"/>
      <c r="FA51" s="1"/>
      <c r="FB51" s="1"/>
      <c r="FC51" s="1"/>
    </row>
    <row r="52" spans="1:159" ht="172.5" customHeight="1" x14ac:dyDescent="0.25">
      <c r="A52" s="1"/>
      <c r="B52" s="1"/>
      <c r="C52" s="1"/>
      <c r="D52" s="1"/>
      <c r="E52" s="1"/>
      <c r="F52" s="1"/>
      <c r="G52" s="1"/>
      <c r="H52" s="1"/>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1"/>
      <c r="EU52" s="1"/>
      <c r="EV52" s="1"/>
      <c r="EW52" s="1"/>
      <c r="EX52" s="1"/>
      <c r="EY52" s="1"/>
      <c r="EZ52" s="1"/>
      <c r="FA52" s="1"/>
      <c r="FB52" s="1"/>
      <c r="FC52" s="1"/>
    </row>
    <row r="53" spans="1:159" ht="172.5" customHeight="1" x14ac:dyDescent="0.25">
      <c r="A53" s="1"/>
      <c r="B53" s="1"/>
      <c r="C53" s="1"/>
      <c r="D53" s="1"/>
      <c r="E53" s="1"/>
      <c r="F53" s="1"/>
      <c r="G53" s="1"/>
      <c r="H53" s="1"/>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1"/>
      <c r="EU53" s="1"/>
      <c r="EV53" s="1"/>
      <c r="EW53" s="1"/>
      <c r="EX53" s="1"/>
      <c r="EY53" s="1"/>
      <c r="EZ53" s="1"/>
      <c r="FA53" s="1"/>
      <c r="FB53" s="1"/>
      <c r="FC53" s="1"/>
    </row>
    <row r="54" spans="1:159" ht="172.5" customHeight="1" x14ac:dyDescent="0.25">
      <c r="A54" s="1"/>
      <c r="B54" s="1"/>
      <c r="C54" s="1"/>
      <c r="D54" s="1"/>
      <c r="E54" s="1"/>
      <c r="F54" s="1"/>
      <c r="G54" s="1"/>
      <c r="H54" s="1"/>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1"/>
      <c r="EU54" s="1"/>
      <c r="EV54" s="1"/>
      <c r="EW54" s="1"/>
      <c r="EX54" s="1"/>
      <c r="EY54" s="1"/>
      <c r="EZ54" s="1"/>
      <c r="FA54" s="1"/>
      <c r="FB54" s="1"/>
      <c r="FC54" s="1"/>
    </row>
    <row r="55" spans="1:159" ht="172.5" customHeight="1" x14ac:dyDescent="0.25">
      <c r="A55" s="1"/>
      <c r="B55" s="1"/>
      <c r="C55" s="1"/>
      <c r="D55" s="1"/>
      <c r="E55" s="1"/>
      <c r="F55" s="1"/>
      <c r="G55" s="1"/>
      <c r="H55" s="1"/>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1"/>
      <c r="EU55" s="1"/>
      <c r="EV55" s="1"/>
      <c r="EW55" s="1"/>
      <c r="EX55" s="1"/>
      <c r="EY55" s="1"/>
      <c r="EZ55" s="1"/>
      <c r="FA55" s="1"/>
      <c r="FB55" s="1"/>
      <c r="FC55" s="1"/>
    </row>
    <row r="56" spans="1:159" ht="172.5" customHeight="1" x14ac:dyDescent="0.25">
      <c r="A56" s="1"/>
      <c r="B56" s="1"/>
      <c r="C56" s="1"/>
      <c r="D56" s="1"/>
      <c r="E56" s="1"/>
      <c r="F56" s="1"/>
      <c r="G56" s="1"/>
      <c r="H56" s="1"/>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1"/>
      <c r="EU56" s="1"/>
      <c r="EV56" s="1"/>
      <c r="EW56" s="1"/>
      <c r="EX56" s="1"/>
      <c r="EY56" s="1"/>
      <c r="EZ56" s="1"/>
      <c r="FA56" s="1"/>
      <c r="FB56" s="1"/>
      <c r="FC56" s="1"/>
    </row>
    <row r="57" spans="1:159" ht="172.5" customHeight="1" x14ac:dyDescent="0.25">
      <c r="A57" s="1"/>
      <c r="B57" s="1"/>
      <c r="C57" s="1"/>
      <c r="D57" s="1"/>
      <c r="E57" s="1"/>
      <c r="F57" s="1"/>
      <c r="G57" s="1"/>
      <c r="H57" s="1"/>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1"/>
      <c r="EU57" s="1"/>
      <c r="EV57" s="1"/>
      <c r="EW57" s="1"/>
      <c r="EX57" s="1"/>
      <c r="EY57" s="1"/>
      <c r="EZ57" s="1"/>
      <c r="FA57" s="1"/>
      <c r="FB57" s="1"/>
      <c r="FC57" s="1"/>
    </row>
    <row r="58" spans="1:159" ht="172.5" customHeight="1" x14ac:dyDescent="0.25">
      <c r="A58" s="1"/>
      <c r="B58" s="1"/>
      <c r="C58" s="1"/>
      <c r="D58" s="1"/>
      <c r="E58" s="1"/>
      <c r="F58" s="1"/>
      <c r="G58" s="1"/>
      <c r="H58" s="1"/>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1"/>
      <c r="EU58" s="1"/>
      <c r="EV58" s="1"/>
      <c r="EW58" s="1"/>
      <c r="EX58" s="1"/>
      <c r="EY58" s="1"/>
      <c r="EZ58" s="1"/>
      <c r="FA58" s="1"/>
      <c r="FB58" s="1"/>
      <c r="FC58" s="1"/>
    </row>
    <row r="59" spans="1:159" ht="172.5" customHeight="1" x14ac:dyDescent="0.25">
      <c r="A59" s="1"/>
      <c r="B59" s="1"/>
      <c r="C59" s="1"/>
      <c r="D59" s="1"/>
      <c r="E59" s="1"/>
      <c r="F59" s="1"/>
      <c r="G59" s="1"/>
      <c r="H59" s="1"/>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1"/>
      <c r="EU59" s="1"/>
      <c r="EV59" s="1"/>
      <c r="EW59" s="1"/>
      <c r="EX59" s="1"/>
      <c r="EY59" s="1"/>
      <c r="EZ59" s="1"/>
      <c r="FA59" s="1"/>
      <c r="FB59" s="1"/>
      <c r="FC59" s="1"/>
    </row>
    <row r="60" spans="1:159" ht="172.5" customHeight="1" x14ac:dyDescent="0.25">
      <c r="A60" s="1"/>
      <c r="B60" s="1"/>
      <c r="C60" s="1"/>
      <c r="D60" s="1"/>
      <c r="E60" s="1"/>
      <c r="F60" s="1"/>
      <c r="G60" s="1"/>
      <c r="H60" s="1"/>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1"/>
      <c r="EU60" s="1"/>
      <c r="EV60" s="1"/>
      <c r="EW60" s="1"/>
      <c r="EX60" s="1"/>
      <c r="EY60" s="1"/>
      <c r="EZ60" s="1"/>
      <c r="FA60" s="1"/>
      <c r="FB60" s="1"/>
      <c r="FC60" s="1"/>
    </row>
    <row r="61" spans="1:159" ht="172.5" customHeight="1" x14ac:dyDescent="0.25">
      <c r="A61" s="1"/>
      <c r="B61" s="1"/>
      <c r="C61" s="1"/>
      <c r="D61" s="1"/>
      <c r="E61" s="1"/>
      <c r="F61" s="1"/>
      <c r="G61" s="1"/>
      <c r="H61" s="1"/>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1"/>
      <c r="EU61" s="1"/>
      <c r="EV61" s="1"/>
      <c r="EW61" s="1"/>
      <c r="EX61" s="1"/>
      <c r="EY61" s="1"/>
      <c r="EZ61" s="1"/>
      <c r="FA61" s="1"/>
      <c r="FB61" s="1"/>
      <c r="FC61" s="1"/>
    </row>
    <row r="62" spans="1:159" ht="172.5" customHeight="1" x14ac:dyDescent="0.25">
      <c r="A62" s="1"/>
      <c r="B62" s="1"/>
      <c r="C62" s="1"/>
      <c r="D62" s="1"/>
      <c r="E62" s="1"/>
      <c r="F62" s="1"/>
      <c r="G62" s="1"/>
      <c r="H62" s="1"/>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1"/>
      <c r="EU62" s="1"/>
      <c r="EV62" s="1"/>
      <c r="EW62" s="1"/>
      <c r="EX62" s="1"/>
      <c r="EY62" s="1"/>
      <c r="EZ62" s="1"/>
      <c r="FA62" s="1"/>
      <c r="FB62" s="1"/>
      <c r="FC62" s="1"/>
    </row>
    <row r="63" spans="1:159" ht="172.5" customHeight="1" x14ac:dyDescent="0.25">
      <c r="A63" s="1"/>
      <c r="B63" s="1"/>
      <c r="C63" s="1"/>
      <c r="D63" s="1"/>
      <c r="E63" s="1"/>
      <c r="F63" s="1"/>
      <c r="G63" s="1"/>
      <c r="H63" s="1"/>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1"/>
      <c r="EU63" s="1"/>
      <c r="EV63" s="1"/>
      <c r="EW63" s="1"/>
      <c r="EX63" s="1"/>
      <c r="EY63" s="1"/>
      <c r="EZ63" s="1"/>
      <c r="FA63" s="1"/>
      <c r="FB63" s="1"/>
      <c r="FC63" s="1"/>
    </row>
    <row r="64" spans="1:159" ht="172.5" customHeight="1" x14ac:dyDescent="0.25">
      <c r="A64" s="1"/>
      <c r="B64" s="1"/>
      <c r="C64" s="1"/>
      <c r="D64" s="1"/>
      <c r="E64" s="1"/>
      <c r="F64" s="1"/>
      <c r="G64" s="1"/>
      <c r="H64" s="1"/>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1"/>
      <c r="EU64" s="1"/>
      <c r="EV64" s="1"/>
      <c r="EW64" s="1"/>
      <c r="EX64" s="1"/>
      <c r="EY64" s="1"/>
      <c r="EZ64" s="1"/>
      <c r="FA64" s="1"/>
      <c r="FB64" s="1"/>
      <c r="FC64" s="1"/>
    </row>
    <row r="65" spans="1:159" ht="172.5" customHeight="1" x14ac:dyDescent="0.25">
      <c r="A65" s="1"/>
      <c r="B65" s="1"/>
      <c r="C65" s="1"/>
      <c r="D65" s="1"/>
      <c r="E65" s="1"/>
      <c r="F65" s="1"/>
      <c r="G65" s="1"/>
      <c r="H65" s="1"/>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1"/>
      <c r="EU65" s="1"/>
      <c r="EV65" s="1"/>
      <c r="EW65" s="1"/>
      <c r="EX65" s="1"/>
      <c r="EY65" s="1"/>
      <c r="EZ65" s="1"/>
      <c r="FA65" s="1"/>
      <c r="FB65" s="1"/>
      <c r="FC65" s="1"/>
    </row>
    <row r="66" spans="1:159" ht="172.5" customHeight="1" x14ac:dyDescent="0.25">
      <c r="A66" s="1"/>
      <c r="B66" s="1"/>
      <c r="C66" s="1"/>
      <c r="D66" s="1"/>
      <c r="E66" s="1"/>
      <c r="F66" s="1"/>
      <c r="G66" s="1"/>
      <c r="H66" s="1"/>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1"/>
      <c r="EU66" s="1"/>
      <c r="EV66" s="1"/>
      <c r="EW66" s="1"/>
      <c r="EX66" s="1"/>
      <c r="EY66" s="1"/>
      <c r="EZ66" s="1"/>
      <c r="FA66" s="1"/>
      <c r="FB66" s="1"/>
      <c r="FC66" s="1"/>
    </row>
    <row r="67" spans="1:159" ht="172.5" customHeight="1" x14ac:dyDescent="0.25">
      <c r="A67" s="1"/>
      <c r="B67" s="1"/>
      <c r="C67" s="1"/>
      <c r="D67" s="1"/>
      <c r="E67" s="1"/>
      <c r="F67" s="1"/>
      <c r="G67" s="1"/>
      <c r="H67" s="1"/>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1"/>
      <c r="EU67" s="1"/>
      <c r="EV67" s="1"/>
      <c r="EW67" s="1"/>
      <c r="EX67" s="1"/>
      <c r="EY67" s="1"/>
      <c r="EZ67" s="1"/>
      <c r="FA67" s="1"/>
      <c r="FB67" s="1"/>
      <c r="FC67" s="1"/>
    </row>
    <row r="68" spans="1:159" ht="172.5" customHeight="1" x14ac:dyDescent="0.25">
      <c r="A68" s="1"/>
      <c r="B68" s="1"/>
      <c r="C68" s="1"/>
      <c r="D68" s="1"/>
      <c r="E68" s="1"/>
      <c r="F68" s="1"/>
      <c r="G68" s="1"/>
      <c r="H68" s="1"/>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1"/>
      <c r="EU68" s="1"/>
      <c r="EV68" s="1"/>
      <c r="EW68" s="1"/>
      <c r="EX68" s="1"/>
      <c r="EY68" s="1"/>
      <c r="EZ68" s="1"/>
      <c r="FA68" s="1"/>
      <c r="FB68" s="1"/>
      <c r="FC68" s="1"/>
    </row>
    <row r="69" spans="1:159" ht="172.5" customHeight="1" x14ac:dyDescent="0.25">
      <c r="A69" s="1"/>
      <c r="B69" s="1"/>
      <c r="C69" s="1"/>
      <c r="D69" s="1"/>
      <c r="E69" s="1"/>
      <c r="F69" s="1"/>
      <c r="G69" s="1"/>
      <c r="H69" s="1"/>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1"/>
      <c r="EU69" s="1"/>
      <c r="EV69" s="1"/>
      <c r="EW69" s="1"/>
      <c r="EX69" s="1"/>
      <c r="EY69" s="1"/>
      <c r="EZ69" s="1"/>
      <c r="FA69" s="1"/>
      <c r="FB69" s="1"/>
      <c r="FC69" s="1"/>
    </row>
    <row r="70" spans="1:159" ht="172.5" customHeight="1" x14ac:dyDescent="0.25">
      <c r="A70" s="1"/>
      <c r="B70" s="1"/>
      <c r="C70" s="1"/>
      <c r="D70" s="1"/>
      <c r="E70" s="1"/>
      <c r="F70" s="1"/>
      <c r="G70" s="1"/>
      <c r="H70" s="1"/>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1"/>
      <c r="EU70" s="1"/>
      <c r="EV70" s="1"/>
      <c r="EW70" s="1"/>
      <c r="EX70" s="1"/>
      <c r="EY70" s="1"/>
      <c r="EZ70" s="1"/>
      <c r="FA70" s="1"/>
      <c r="FB70" s="1"/>
      <c r="FC70" s="1"/>
    </row>
    <row r="71" spans="1:159" ht="172.5" customHeight="1" x14ac:dyDescent="0.25">
      <c r="A71" s="1"/>
      <c r="B71" s="1"/>
      <c r="C71" s="1"/>
      <c r="D71" s="1"/>
      <c r="E71" s="1"/>
      <c r="F71" s="1"/>
      <c r="G71" s="1"/>
      <c r="H71" s="1"/>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1"/>
      <c r="EU71" s="1"/>
      <c r="EV71" s="1"/>
      <c r="EW71" s="1"/>
      <c r="EX71" s="1"/>
      <c r="EY71" s="1"/>
      <c r="EZ71" s="1"/>
      <c r="FA71" s="1"/>
      <c r="FB71" s="1"/>
      <c r="FC71" s="1"/>
    </row>
    <row r="72" spans="1:159" ht="172.5" customHeight="1" x14ac:dyDescent="0.25">
      <c r="A72" s="1"/>
      <c r="B72" s="1"/>
      <c r="C72" s="1"/>
      <c r="D72" s="1"/>
      <c r="E72" s="1"/>
      <c r="F72" s="1"/>
      <c r="G72" s="1"/>
      <c r="H72" s="1"/>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1"/>
      <c r="EU72" s="1"/>
      <c r="EV72" s="1"/>
      <c r="EW72" s="1"/>
      <c r="EX72" s="1"/>
      <c r="EY72" s="1"/>
      <c r="EZ72" s="1"/>
      <c r="FA72" s="1"/>
      <c r="FB72" s="1"/>
      <c r="FC72" s="1"/>
    </row>
    <row r="73" spans="1:159" ht="172.5" customHeight="1" x14ac:dyDescent="0.25">
      <c r="A73" s="1"/>
      <c r="B73" s="1"/>
      <c r="C73" s="1"/>
      <c r="D73" s="1"/>
      <c r="E73" s="1"/>
      <c r="F73" s="1"/>
      <c r="G73" s="1"/>
      <c r="H73" s="1"/>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1"/>
      <c r="EU73" s="1"/>
      <c r="EV73" s="1"/>
      <c r="EW73" s="1"/>
      <c r="EX73" s="1"/>
      <c r="EY73" s="1"/>
      <c r="EZ73" s="1"/>
      <c r="FA73" s="1"/>
      <c r="FB73" s="1"/>
      <c r="FC73" s="1"/>
    </row>
    <row r="74" spans="1:159" ht="172.5" customHeight="1" x14ac:dyDescent="0.25">
      <c r="A74" s="1"/>
      <c r="B74" s="1"/>
      <c r="C74" s="1"/>
      <c r="D74" s="1"/>
      <c r="E74" s="1"/>
      <c r="F74" s="1"/>
      <c r="G74" s="1"/>
      <c r="H74" s="1"/>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1"/>
      <c r="EU74" s="1"/>
      <c r="EV74" s="1"/>
      <c r="EW74" s="1"/>
      <c r="EX74" s="1"/>
      <c r="EY74" s="1"/>
      <c r="EZ74" s="1"/>
      <c r="FA74" s="1"/>
      <c r="FB74" s="1"/>
      <c r="FC74" s="1"/>
    </row>
    <row r="75" spans="1:159" ht="172.5" customHeight="1" x14ac:dyDescent="0.25">
      <c r="A75" s="1"/>
      <c r="B75" s="1"/>
      <c r="C75" s="1"/>
      <c r="D75" s="1"/>
      <c r="E75" s="1"/>
      <c r="F75" s="1"/>
      <c r="G75" s="1"/>
      <c r="H75" s="1"/>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1"/>
      <c r="EU75" s="1"/>
      <c r="EV75" s="1"/>
      <c r="EW75" s="1"/>
      <c r="EX75" s="1"/>
      <c r="EY75" s="1"/>
      <c r="EZ75" s="1"/>
      <c r="FA75" s="1"/>
      <c r="FB75" s="1"/>
      <c r="FC75" s="1"/>
    </row>
    <row r="76" spans="1:159" ht="172.5" customHeight="1" x14ac:dyDescent="0.25">
      <c r="A76" s="1"/>
      <c r="B76" s="1"/>
      <c r="C76" s="1"/>
      <c r="D76" s="1"/>
      <c r="E76" s="1"/>
      <c r="F76" s="1"/>
      <c r="G76" s="1"/>
      <c r="H76" s="1"/>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1"/>
      <c r="EU76" s="1"/>
      <c r="EV76" s="1"/>
      <c r="EW76" s="1"/>
      <c r="EX76" s="1"/>
      <c r="EY76" s="1"/>
      <c r="EZ76" s="1"/>
      <c r="FA76" s="1"/>
      <c r="FB76" s="1"/>
      <c r="FC76" s="1"/>
    </row>
    <row r="77" spans="1:159" ht="172.5" customHeight="1" x14ac:dyDescent="0.25">
      <c r="A77" s="1"/>
      <c r="B77" s="1"/>
      <c r="C77" s="1"/>
      <c r="D77" s="1"/>
      <c r="E77" s="1"/>
      <c r="F77" s="1"/>
      <c r="G77" s="1"/>
      <c r="H77" s="1"/>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1"/>
      <c r="EU77" s="1"/>
      <c r="EV77" s="1"/>
      <c r="EW77" s="1"/>
      <c r="EX77" s="1"/>
      <c r="EY77" s="1"/>
      <c r="EZ77" s="1"/>
      <c r="FA77" s="1"/>
      <c r="FB77" s="1"/>
      <c r="FC77" s="1"/>
    </row>
    <row r="78" spans="1:159" ht="172.5" customHeight="1" x14ac:dyDescent="0.25">
      <c r="A78" s="1"/>
      <c r="B78" s="1"/>
      <c r="C78" s="1"/>
      <c r="D78" s="1"/>
      <c r="E78" s="1"/>
      <c r="F78" s="1"/>
      <c r="G78" s="1"/>
      <c r="H78" s="1"/>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1"/>
      <c r="EU78" s="1"/>
      <c r="EV78" s="1"/>
      <c r="EW78" s="1"/>
      <c r="EX78" s="1"/>
      <c r="EY78" s="1"/>
      <c r="EZ78" s="1"/>
      <c r="FA78" s="1"/>
      <c r="FB78" s="1"/>
      <c r="FC78" s="1"/>
    </row>
    <row r="79" spans="1:159" ht="172.5" customHeight="1" x14ac:dyDescent="0.25">
      <c r="A79" s="1"/>
      <c r="B79" s="1"/>
      <c r="C79" s="1"/>
      <c r="D79" s="1"/>
      <c r="E79" s="1"/>
      <c r="F79" s="1"/>
      <c r="G79" s="1"/>
      <c r="H79" s="1"/>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1"/>
      <c r="EU79" s="1"/>
      <c r="EV79" s="1"/>
      <c r="EW79" s="1"/>
      <c r="EX79" s="1"/>
      <c r="EY79" s="1"/>
      <c r="EZ79" s="1"/>
      <c r="FA79" s="1"/>
      <c r="FB79" s="1"/>
      <c r="FC79" s="1"/>
    </row>
    <row r="80" spans="1:159" ht="172.5" customHeight="1" x14ac:dyDescent="0.25">
      <c r="A80" s="1"/>
      <c r="B80" s="1"/>
      <c r="C80" s="1"/>
      <c r="D80" s="1"/>
      <c r="E80" s="1"/>
      <c r="F80" s="1"/>
      <c r="G80" s="1"/>
      <c r="H80" s="1"/>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1"/>
      <c r="EU80" s="1"/>
      <c r="EV80" s="1"/>
      <c r="EW80" s="1"/>
      <c r="EX80" s="1"/>
      <c r="EY80" s="1"/>
      <c r="EZ80" s="1"/>
      <c r="FA80" s="1"/>
      <c r="FB80" s="1"/>
      <c r="FC80" s="1"/>
    </row>
    <row r="81" spans="1:159" ht="172.5" customHeight="1" x14ac:dyDescent="0.25">
      <c r="A81" s="1"/>
      <c r="B81" s="1"/>
      <c r="C81" s="1"/>
      <c r="D81" s="1"/>
      <c r="E81" s="1"/>
      <c r="F81" s="1"/>
      <c r="G81" s="1"/>
      <c r="H81" s="1"/>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1"/>
      <c r="EU81" s="1"/>
      <c r="EV81" s="1"/>
      <c r="EW81" s="1"/>
      <c r="EX81" s="1"/>
      <c r="EY81" s="1"/>
      <c r="EZ81" s="1"/>
      <c r="FA81" s="1"/>
      <c r="FB81" s="1"/>
      <c r="FC81" s="1"/>
    </row>
    <row r="82" spans="1:159" ht="172.5" customHeight="1" x14ac:dyDescent="0.25">
      <c r="A82" s="1"/>
      <c r="B82" s="1"/>
      <c r="C82" s="1"/>
      <c r="D82" s="1"/>
      <c r="E82" s="1"/>
      <c r="F82" s="1"/>
      <c r="G82" s="1"/>
      <c r="H82" s="1"/>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1"/>
      <c r="EU82" s="1"/>
      <c r="EV82" s="1"/>
      <c r="EW82" s="1"/>
      <c r="EX82" s="1"/>
      <c r="EY82" s="1"/>
      <c r="EZ82" s="1"/>
      <c r="FA82" s="1"/>
      <c r="FB82" s="1"/>
      <c r="FC82" s="1"/>
    </row>
    <row r="83" spans="1:159" ht="172.5" customHeight="1" x14ac:dyDescent="0.25">
      <c r="A83" s="1"/>
      <c r="B83" s="1"/>
      <c r="C83" s="1"/>
      <c r="D83" s="1"/>
      <c r="E83" s="1"/>
      <c r="F83" s="1"/>
      <c r="G83" s="1"/>
      <c r="H83" s="1"/>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1"/>
      <c r="EU83" s="1"/>
      <c r="EV83" s="1"/>
      <c r="EW83" s="1"/>
      <c r="EX83" s="1"/>
      <c r="EY83" s="1"/>
      <c r="EZ83" s="1"/>
      <c r="FA83" s="1"/>
      <c r="FB83" s="1"/>
      <c r="FC83" s="1"/>
    </row>
    <row r="84" spans="1:159" ht="172.5" customHeight="1" x14ac:dyDescent="0.25">
      <c r="A84" s="1"/>
      <c r="B84" s="1"/>
      <c r="C84" s="1"/>
      <c r="D84" s="1"/>
      <c r="E84" s="1"/>
      <c r="F84" s="1"/>
      <c r="G84" s="1"/>
      <c r="H84" s="1"/>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1"/>
      <c r="EU84" s="1"/>
      <c r="EV84" s="1"/>
      <c r="EW84" s="1"/>
      <c r="EX84" s="1"/>
      <c r="EY84" s="1"/>
      <c r="EZ84" s="1"/>
      <c r="FA84" s="1"/>
      <c r="FB84" s="1"/>
      <c r="FC84" s="1"/>
    </row>
    <row r="85" spans="1:159" ht="172.5" customHeight="1" x14ac:dyDescent="0.25">
      <c r="A85" s="1"/>
      <c r="B85" s="1"/>
      <c r="C85" s="1"/>
      <c r="D85" s="1"/>
      <c r="E85" s="1"/>
      <c r="F85" s="1"/>
      <c r="G85" s="1"/>
      <c r="H85" s="1"/>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1"/>
      <c r="EU85" s="1"/>
      <c r="EV85" s="1"/>
      <c r="EW85" s="1"/>
      <c r="EX85" s="1"/>
      <c r="EY85" s="1"/>
      <c r="EZ85" s="1"/>
      <c r="FA85" s="1"/>
      <c r="FB85" s="1"/>
      <c r="FC85" s="1"/>
    </row>
    <row r="86" spans="1:159" ht="172.5" customHeight="1" x14ac:dyDescent="0.25">
      <c r="A86" s="1"/>
      <c r="B86" s="1"/>
      <c r="C86" s="1"/>
      <c r="D86" s="1"/>
      <c r="E86" s="1"/>
      <c r="F86" s="1"/>
      <c r="G86" s="1"/>
      <c r="H86" s="1"/>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1"/>
      <c r="EU86" s="1"/>
      <c r="EV86" s="1"/>
      <c r="EW86" s="1"/>
      <c r="EX86" s="1"/>
      <c r="EY86" s="1"/>
      <c r="EZ86" s="1"/>
      <c r="FA86" s="1"/>
      <c r="FB86" s="1"/>
      <c r="FC86" s="1"/>
    </row>
    <row r="87" spans="1:159" ht="172.5" customHeight="1" x14ac:dyDescent="0.25">
      <c r="A87" s="1"/>
      <c r="B87" s="1"/>
      <c r="C87" s="1"/>
      <c r="D87" s="1"/>
      <c r="E87" s="1"/>
      <c r="F87" s="1"/>
      <c r="G87" s="1"/>
      <c r="H87" s="1"/>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1"/>
      <c r="EU87" s="1"/>
      <c r="EV87" s="1"/>
      <c r="EW87" s="1"/>
      <c r="EX87" s="1"/>
      <c r="EY87" s="1"/>
      <c r="EZ87" s="1"/>
      <c r="FA87" s="1"/>
      <c r="FB87" s="1"/>
      <c r="FC87" s="1"/>
    </row>
    <row r="88" spans="1:159" ht="172.5" customHeight="1" x14ac:dyDescent="0.25">
      <c r="A88" s="1"/>
      <c r="B88" s="1"/>
      <c r="C88" s="1"/>
      <c r="D88" s="1"/>
      <c r="E88" s="1"/>
      <c r="F88" s="1"/>
      <c r="G88" s="1"/>
      <c r="H88" s="1"/>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1"/>
      <c r="EU88" s="1"/>
      <c r="EV88" s="1"/>
      <c r="EW88" s="1"/>
      <c r="EX88" s="1"/>
      <c r="EY88" s="1"/>
      <c r="EZ88" s="1"/>
      <c r="FA88" s="1"/>
      <c r="FB88" s="1"/>
      <c r="FC88" s="1"/>
    </row>
    <row r="89" spans="1:159" ht="172.5" customHeight="1" x14ac:dyDescent="0.25">
      <c r="A89" s="1"/>
      <c r="B89" s="1"/>
      <c r="C89" s="1"/>
      <c r="D89" s="1"/>
      <c r="E89" s="1"/>
      <c r="F89" s="1"/>
      <c r="G89" s="1"/>
      <c r="H89" s="1"/>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1"/>
      <c r="EU89" s="1"/>
      <c r="EV89" s="1"/>
      <c r="EW89" s="1"/>
      <c r="EX89" s="1"/>
      <c r="EY89" s="1"/>
      <c r="EZ89" s="1"/>
      <c r="FA89" s="1"/>
      <c r="FB89" s="1"/>
      <c r="FC89" s="1"/>
    </row>
    <row r="90" spans="1:159" ht="172.5" customHeight="1" x14ac:dyDescent="0.25">
      <c r="A90" s="1"/>
      <c r="B90" s="1"/>
      <c r="C90" s="1"/>
      <c r="D90" s="1"/>
      <c r="E90" s="1"/>
      <c r="F90" s="1"/>
      <c r="G90" s="1"/>
      <c r="H90" s="1"/>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1"/>
      <c r="EU90" s="1"/>
      <c r="EV90" s="1"/>
      <c r="EW90" s="1"/>
      <c r="EX90" s="1"/>
      <c r="EY90" s="1"/>
      <c r="EZ90" s="1"/>
      <c r="FA90" s="1"/>
      <c r="FB90" s="1"/>
      <c r="FC90" s="1"/>
    </row>
    <row r="91" spans="1:159" ht="172.5" customHeight="1" x14ac:dyDescent="0.25">
      <c r="A91" s="1"/>
      <c r="B91" s="1"/>
      <c r="C91" s="1"/>
      <c r="D91" s="1"/>
      <c r="E91" s="1"/>
      <c r="F91" s="1"/>
      <c r="G91" s="1"/>
      <c r="H91" s="1"/>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1"/>
      <c r="EU91" s="1"/>
      <c r="EV91" s="1"/>
      <c r="EW91" s="1"/>
      <c r="EX91" s="1"/>
      <c r="EY91" s="1"/>
      <c r="EZ91" s="1"/>
      <c r="FA91" s="1"/>
      <c r="FB91" s="1"/>
      <c r="FC91" s="1"/>
    </row>
    <row r="92" spans="1:159" ht="172.5" customHeight="1" x14ac:dyDescent="0.25">
      <c r="A92" s="1"/>
      <c r="B92" s="1"/>
      <c r="C92" s="1"/>
      <c r="D92" s="1"/>
      <c r="E92" s="1"/>
      <c r="F92" s="1"/>
      <c r="G92" s="1"/>
      <c r="H92" s="1"/>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1"/>
      <c r="EU92" s="1"/>
      <c r="EV92" s="1"/>
      <c r="EW92" s="1"/>
      <c r="EX92" s="1"/>
      <c r="EY92" s="1"/>
      <c r="EZ92" s="1"/>
      <c r="FA92" s="1"/>
      <c r="FB92" s="1"/>
      <c r="FC92" s="1"/>
    </row>
    <row r="93" spans="1:159" ht="172.5" customHeight="1" x14ac:dyDescent="0.25">
      <c r="A93" s="1"/>
      <c r="B93" s="1"/>
      <c r="C93" s="1"/>
      <c r="D93" s="1"/>
      <c r="E93" s="1"/>
      <c r="F93" s="1"/>
      <c r="G93" s="1"/>
      <c r="H93" s="1"/>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1"/>
      <c r="EU93" s="1"/>
      <c r="EV93" s="1"/>
      <c r="EW93" s="1"/>
      <c r="EX93" s="1"/>
      <c r="EY93" s="1"/>
      <c r="EZ93" s="1"/>
      <c r="FA93" s="1"/>
      <c r="FB93" s="1"/>
      <c r="FC93" s="1"/>
    </row>
    <row r="94" spans="1:159" ht="172.5" customHeight="1" x14ac:dyDescent="0.25">
      <c r="A94" s="1"/>
      <c r="B94" s="1"/>
      <c r="C94" s="1"/>
      <c r="D94" s="1"/>
      <c r="E94" s="1"/>
      <c r="F94" s="1"/>
      <c r="G94" s="1"/>
      <c r="H94" s="1"/>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1"/>
      <c r="EU94" s="1"/>
      <c r="EV94" s="1"/>
      <c r="EW94" s="1"/>
      <c r="EX94" s="1"/>
      <c r="EY94" s="1"/>
      <c r="EZ94" s="1"/>
      <c r="FA94" s="1"/>
      <c r="FB94" s="1"/>
      <c r="FC94" s="1"/>
    </row>
    <row r="95" spans="1:159" ht="172.5" customHeight="1" x14ac:dyDescent="0.25">
      <c r="A95" s="1"/>
      <c r="B95" s="1"/>
      <c r="C95" s="1"/>
      <c r="D95" s="1"/>
      <c r="E95" s="1"/>
      <c r="F95" s="1"/>
      <c r="G95" s="1"/>
      <c r="H95" s="1"/>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1"/>
      <c r="EU95" s="1"/>
      <c r="EV95" s="1"/>
      <c r="EW95" s="1"/>
      <c r="EX95" s="1"/>
      <c r="EY95" s="1"/>
      <c r="EZ95" s="1"/>
      <c r="FA95" s="1"/>
      <c r="FB95" s="1"/>
      <c r="FC95" s="1"/>
    </row>
    <row r="96" spans="1:159" ht="172.5" customHeight="1" x14ac:dyDescent="0.25">
      <c r="A96" s="1"/>
      <c r="B96" s="1"/>
      <c r="C96" s="1"/>
      <c r="D96" s="1"/>
      <c r="E96" s="1"/>
      <c r="F96" s="1"/>
      <c r="G96" s="1"/>
      <c r="H96" s="1"/>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1"/>
      <c r="EU96" s="1"/>
      <c r="EV96" s="1"/>
      <c r="EW96" s="1"/>
      <c r="EX96" s="1"/>
      <c r="EY96" s="1"/>
      <c r="EZ96" s="1"/>
      <c r="FA96" s="1"/>
      <c r="FB96" s="1"/>
      <c r="FC96" s="1"/>
    </row>
    <row r="97" spans="1:159" ht="172.5" customHeight="1" x14ac:dyDescent="0.25">
      <c r="A97" s="1"/>
      <c r="B97" s="1"/>
      <c r="C97" s="1"/>
      <c r="D97" s="1"/>
      <c r="E97" s="1"/>
      <c r="F97" s="1"/>
      <c r="G97" s="1"/>
      <c r="H97" s="1"/>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1"/>
      <c r="EU97" s="1"/>
      <c r="EV97" s="1"/>
      <c r="EW97" s="1"/>
      <c r="EX97" s="1"/>
      <c r="EY97" s="1"/>
      <c r="EZ97" s="1"/>
      <c r="FA97" s="1"/>
      <c r="FB97" s="1"/>
      <c r="FC97" s="1"/>
    </row>
    <row r="98" spans="1:159" ht="172.5" customHeight="1" x14ac:dyDescent="0.25">
      <c r="A98" s="1"/>
      <c r="B98" s="1"/>
      <c r="C98" s="1"/>
      <c r="D98" s="1"/>
      <c r="E98" s="1"/>
      <c r="F98" s="1"/>
      <c r="G98" s="1"/>
      <c r="H98" s="1"/>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1"/>
      <c r="EU98" s="1"/>
      <c r="EV98" s="1"/>
      <c r="EW98" s="1"/>
      <c r="EX98" s="1"/>
      <c r="EY98" s="1"/>
      <c r="EZ98" s="1"/>
      <c r="FA98" s="1"/>
      <c r="FB98" s="1"/>
      <c r="FC98" s="1"/>
    </row>
    <row r="99" spans="1:159" ht="172.5" customHeight="1" x14ac:dyDescent="0.25">
      <c r="A99" s="1"/>
      <c r="B99" s="1"/>
      <c r="C99" s="1"/>
      <c r="D99" s="1"/>
      <c r="E99" s="1"/>
      <c r="F99" s="1"/>
      <c r="G99" s="1"/>
      <c r="H99" s="1"/>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1"/>
      <c r="EU99" s="1"/>
      <c r="EV99" s="1"/>
      <c r="EW99" s="1"/>
      <c r="EX99" s="1"/>
      <c r="EY99" s="1"/>
      <c r="EZ99" s="1"/>
      <c r="FA99" s="1"/>
      <c r="FB99" s="1"/>
      <c r="FC99" s="1"/>
    </row>
    <row r="100" spans="1:159" ht="172.5" customHeight="1" x14ac:dyDescent="0.25">
      <c r="A100" s="1"/>
      <c r="B100" s="1"/>
      <c r="C100" s="1"/>
      <c r="D100" s="1"/>
      <c r="E100" s="1"/>
      <c r="F100" s="1"/>
      <c r="G100" s="1"/>
      <c r="H100" s="1"/>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1"/>
      <c r="EU100" s="1"/>
      <c r="EV100" s="1"/>
      <c r="EW100" s="1"/>
      <c r="EX100" s="1"/>
      <c r="EY100" s="1"/>
      <c r="EZ100" s="1"/>
      <c r="FA100" s="1"/>
      <c r="FB100" s="1"/>
      <c r="FC100" s="1"/>
    </row>
  </sheetData>
  <mergeCells count="37">
    <mergeCell ref="FC10:FC12"/>
    <mergeCell ref="EV10:EV12"/>
    <mergeCell ref="EW10:EW12"/>
    <mergeCell ref="ET10:ET12"/>
    <mergeCell ref="EU10:EU12"/>
    <mergeCell ref="FB10:FB12"/>
    <mergeCell ref="EY10:EY12"/>
    <mergeCell ref="EZ10:EZ12"/>
    <mergeCell ref="FA10:FA12"/>
    <mergeCell ref="EX10:EX12"/>
    <mergeCell ref="E19:K19"/>
    <mergeCell ref="L19:R19"/>
    <mergeCell ref="E17:K17"/>
    <mergeCell ref="E18:K18"/>
    <mergeCell ref="L17:R17"/>
    <mergeCell ref="L18:R18"/>
    <mergeCell ref="J11:AC11"/>
    <mergeCell ref="AD11:BG11"/>
    <mergeCell ref="A7:F7"/>
    <mergeCell ref="A8:F8"/>
    <mergeCell ref="DP11:ES11"/>
    <mergeCell ref="A10:I10"/>
    <mergeCell ref="A11:I11"/>
    <mergeCell ref="J10:ES10"/>
    <mergeCell ref="BH11:CK11"/>
    <mergeCell ref="CL11:DO11"/>
    <mergeCell ref="A5:F5"/>
    <mergeCell ref="A6:F6"/>
    <mergeCell ref="A2:F4"/>
    <mergeCell ref="G7:FC7"/>
    <mergeCell ref="G8:FC8"/>
    <mergeCell ref="G2:FC2"/>
    <mergeCell ref="G3:FC3"/>
    <mergeCell ref="G4:ES4"/>
    <mergeCell ref="ET4:FC4"/>
    <mergeCell ref="G5:FC5"/>
    <mergeCell ref="G6:FC6"/>
  </mergeCells>
  <printOptions horizontalCentered="1" verticalCentered="1"/>
  <pageMargins left="0" right="0" top="0.55118110236220474" bottom="0" header="0" footer="0"/>
  <pageSetup scale="2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131"/>
  <sheetViews>
    <sheetView tabSelected="1" zoomScale="62" zoomScaleNormal="62" workbookViewId="0">
      <selection activeCell="A7" sqref="A7:G8"/>
    </sheetView>
  </sheetViews>
  <sheetFormatPr baseColWidth="10" defaultColWidth="14.28515625" defaultRowHeight="15" customHeight="1" x14ac:dyDescent="0.25"/>
  <cols>
    <col min="1" max="1" width="10.7109375" customWidth="1"/>
    <col min="2" max="2" width="7" customWidth="1"/>
    <col min="3" max="3" width="24.85546875" customWidth="1"/>
    <col min="4" max="4" width="8.85546875" customWidth="1"/>
    <col min="5" max="5" width="6" customWidth="1"/>
    <col min="6" max="6" width="19.42578125" customWidth="1"/>
    <col min="7" max="7" width="23.28515625" customWidth="1"/>
    <col min="8" max="8" width="17.28515625" hidden="1" customWidth="1"/>
    <col min="9" max="9" width="9.28515625" hidden="1" customWidth="1"/>
    <col min="10" max="10" width="8.28515625" hidden="1" customWidth="1"/>
    <col min="11" max="11" width="13.28515625" hidden="1" customWidth="1"/>
    <col min="12" max="12" width="12.28515625" hidden="1" customWidth="1"/>
    <col min="13" max="13" width="13.28515625" hidden="1" customWidth="1"/>
    <col min="14" max="14" width="18" hidden="1" customWidth="1"/>
    <col min="15" max="15" width="13.28515625" hidden="1" customWidth="1"/>
    <col min="16" max="16" width="14.28515625" hidden="1" customWidth="1"/>
    <col min="17" max="18" width="13.28515625" hidden="1" customWidth="1"/>
    <col min="19" max="19" width="12.85546875" hidden="1" customWidth="1"/>
    <col min="20" max="20" width="21.28515625" hidden="1" customWidth="1"/>
    <col min="21" max="21" width="15.85546875" hidden="1" customWidth="1"/>
    <col min="22" max="25" width="17.85546875" hidden="1" customWidth="1"/>
    <col min="26" max="27" width="18.85546875" customWidth="1"/>
    <col min="28" max="28" width="17.85546875" hidden="1" customWidth="1"/>
    <col min="29" max="29" width="18.28515625" hidden="1" customWidth="1"/>
    <col min="30" max="30" width="15.28515625" hidden="1" customWidth="1"/>
    <col min="31" max="34" width="17.28515625" hidden="1" customWidth="1"/>
    <col min="35" max="35" width="18.28515625" hidden="1" customWidth="1"/>
    <col min="36" max="36" width="19.28515625" hidden="1" customWidth="1"/>
    <col min="37" max="38" width="23" hidden="1" customWidth="1"/>
    <col min="39" max="39" width="15.28515625" hidden="1" customWidth="1"/>
    <col min="40" max="40" width="20.28515625" hidden="1" customWidth="1"/>
    <col min="41" max="41" width="23.28515625" hidden="1" customWidth="1"/>
    <col min="42" max="42" width="15.28515625" hidden="1" customWidth="1"/>
    <col min="43" max="43" width="16.28515625" hidden="1" customWidth="1"/>
    <col min="44" max="44" width="12.28515625" hidden="1" customWidth="1"/>
    <col min="45" max="45" width="20.85546875" hidden="1" customWidth="1"/>
    <col min="46" max="46" width="17.28515625" hidden="1" customWidth="1"/>
    <col min="47" max="47" width="20.28515625" hidden="1" customWidth="1"/>
    <col min="48" max="51" width="15.28515625" hidden="1" customWidth="1"/>
    <col min="52" max="52" width="20.28515625" hidden="1" customWidth="1"/>
    <col min="53" max="53" width="17.28515625" hidden="1" customWidth="1"/>
    <col min="54" max="54" width="15" hidden="1" customWidth="1"/>
    <col min="55" max="55" width="17.85546875" hidden="1" customWidth="1"/>
    <col min="56" max="56" width="22" customWidth="1"/>
    <col min="57" max="57" width="18.7109375" customWidth="1"/>
    <col min="58" max="62" width="15.28515625" hidden="1" customWidth="1"/>
    <col min="63" max="63" width="14" hidden="1" customWidth="1"/>
    <col min="64" max="64" width="15.28515625" hidden="1" customWidth="1"/>
    <col min="65" max="65" width="13.28515625" hidden="1" customWidth="1"/>
    <col min="66" max="69" width="15.28515625" hidden="1" customWidth="1"/>
    <col min="70" max="70" width="14.7109375" hidden="1" customWidth="1"/>
    <col min="71" max="72" width="16.7109375" hidden="1" customWidth="1"/>
    <col min="73" max="81" width="15.28515625" hidden="1" customWidth="1"/>
    <col min="82" max="82" width="16" hidden="1" customWidth="1"/>
    <col min="83" max="83" width="15.28515625" hidden="1" customWidth="1"/>
    <col min="84" max="84" width="24" hidden="1" customWidth="1"/>
    <col min="85" max="85" width="21.28515625" hidden="1" customWidth="1"/>
    <col min="86" max="88" width="21.7109375" customWidth="1"/>
    <col min="89" max="90" width="17.85546875" customWidth="1"/>
    <col min="91" max="92" width="23.5703125" customWidth="1"/>
    <col min="93" max="97" width="21.85546875" customWidth="1"/>
    <col min="98" max="98" width="17.85546875" customWidth="1"/>
    <col min="99" max="99" width="20.7109375" customWidth="1"/>
    <col min="100" max="100" width="19.5703125" bestFit="1" customWidth="1"/>
    <col min="101" max="110" width="14" hidden="1" customWidth="1"/>
    <col min="111" max="111" width="17.28515625" hidden="1" customWidth="1"/>
    <col min="112" max="112" width="14" hidden="1" customWidth="1"/>
    <col min="113" max="113" width="18.85546875" customWidth="1"/>
    <col min="114" max="115" width="19.7109375" customWidth="1"/>
    <col min="116" max="116" width="26.85546875" customWidth="1"/>
    <col min="117" max="117" width="25.7109375" customWidth="1"/>
    <col min="118" max="118" width="19.28515625" customWidth="1"/>
    <col min="119" max="119" width="23.5703125" hidden="1" customWidth="1"/>
    <col min="120" max="120" width="24.5703125" hidden="1" customWidth="1"/>
    <col min="121" max="147" width="15.28515625" hidden="1" customWidth="1"/>
    <col min="148" max="151" width="24.85546875" customWidth="1"/>
    <col min="152" max="152" width="19.7109375" customWidth="1"/>
    <col min="153" max="153" width="53" customWidth="1"/>
    <col min="154" max="154" width="13.28515625" customWidth="1"/>
    <col min="155" max="155" width="12.28515625" customWidth="1"/>
    <col min="156" max="157" width="31.140625" customWidth="1"/>
    <col min="158" max="158" width="10.85546875" customWidth="1"/>
  </cols>
  <sheetData>
    <row r="1" spans="1:158" ht="24.75" customHeight="1" x14ac:dyDescent="0.25">
      <c r="A1" s="370"/>
      <c r="B1" s="319"/>
      <c r="C1" s="319"/>
      <c r="D1" s="319"/>
      <c r="E1" s="320"/>
      <c r="F1" s="388" t="s">
        <v>0</v>
      </c>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c r="CD1" s="316"/>
      <c r="CE1" s="316"/>
      <c r="CF1" s="316"/>
      <c r="CG1" s="316"/>
      <c r="CH1" s="316"/>
      <c r="CI1" s="316"/>
      <c r="CJ1" s="316"/>
      <c r="CK1" s="316"/>
      <c r="CL1" s="316"/>
      <c r="CM1" s="316"/>
      <c r="CN1" s="316"/>
      <c r="CO1" s="316"/>
      <c r="CP1" s="316"/>
      <c r="CQ1" s="316"/>
      <c r="CR1" s="316"/>
      <c r="CS1" s="316"/>
      <c r="CT1" s="316"/>
      <c r="CU1" s="316"/>
      <c r="CV1" s="316"/>
      <c r="CW1" s="316"/>
      <c r="CX1" s="316"/>
      <c r="CY1" s="316"/>
      <c r="CZ1" s="316"/>
      <c r="DA1" s="316"/>
      <c r="DB1" s="316"/>
      <c r="DC1" s="316"/>
      <c r="DD1" s="316"/>
      <c r="DE1" s="316"/>
      <c r="DF1" s="316"/>
      <c r="DG1" s="316"/>
      <c r="DH1" s="316"/>
      <c r="DI1" s="316"/>
      <c r="DJ1" s="316"/>
      <c r="DK1" s="316"/>
      <c r="DL1" s="316"/>
      <c r="DM1" s="316"/>
      <c r="DN1" s="316"/>
      <c r="DO1" s="316"/>
      <c r="DP1" s="316"/>
      <c r="DQ1" s="316"/>
      <c r="DR1" s="316"/>
      <c r="DS1" s="316"/>
      <c r="DT1" s="316"/>
      <c r="DU1" s="316"/>
      <c r="DV1" s="316"/>
      <c r="DW1" s="316"/>
      <c r="DX1" s="316"/>
      <c r="DY1" s="316"/>
      <c r="DZ1" s="316"/>
      <c r="EA1" s="316"/>
      <c r="EB1" s="316"/>
      <c r="EC1" s="316"/>
      <c r="ED1" s="316"/>
      <c r="EE1" s="316"/>
      <c r="EF1" s="316"/>
      <c r="EG1" s="316"/>
      <c r="EH1" s="316"/>
      <c r="EI1" s="316"/>
      <c r="EJ1" s="316"/>
      <c r="EK1" s="316"/>
      <c r="EL1" s="316"/>
      <c r="EM1" s="316"/>
      <c r="EN1" s="316"/>
      <c r="EO1" s="316"/>
      <c r="EP1" s="316"/>
      <c r="EQ1" s="316"/>
      <c r="ER1" s="316"/>
      <c r="ES1" s="316"/>
      <c r="ET1" s="316"/>
      <c r="EU1" s="316"/>
      <c r="EV1" s="316"/>
      <c r="EW1" s="316"/>
      <c r="EX1" s="316"/>
      <c r="EY1" s="316"/>
      <c r="EZ1" s="316"/>
      <c r="FA1" s="389"/>
      <c r="FB1" s="52"/>
    </row>
    <row r="2" spans="1:158" ht="24.75" customHeight="1" thickBot="1" x14ac:dyDescent="0.3">
      <c r="A2" s="321"/>
      <c r="B2" s="322"/>
      <c r="C2" s="322"/>
      <c r="D2" s="322"/>
      <c r="E2" s="323"/>
      <c r="F2" s="390" t="s">
        <v>196</v>
      </c>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c r="AW2" s="391"/>
      <c r="AX2" s="391"/>
      <c r="AY2" s="391"/>
      <c r="AZ2" s="391"/>
      <c r="BA2" s="391"/>
      <c r="BB2" s="391"/>
      <c r="BC2" s="391"/>
      <c r="BD2" s="391"/>
      <c r="BE2" s="391"/>
      <c r="BF2" s="391"/>
      <c r="BG2" s="391"/>
      <c r="BH2" s="391"/>
      <c r="BI2" s="391"/>
      <c r="BJ2" s="391"/>
      <c r="BK2" s="391"/>
      <c r="BL2" s="391"/>
      <c r="BM2" s="391"/>
      <c r="BN2" s="391"/>
      <c r="BO2" s="391"/>
      <c r="BP2" s="391"/>
      <c r="BQ2" s="391"/>
      <c r="BR2" s="391"/>
      <c r="BS2" s="391"/>
      <c r="BT2" s="391"/>
      <c r="BU2" s="391"/>
      <c r="BV2" s="391"/>
      <c r="BW2" s="391"/>
      <c r="BX2" s="391"/>
      <c r="BY2" s="391"/>
      <c r="BZ2" s="391"/>
      <c r="CA2" s="391"/>
      <c r="CB2" s="391"/>
      <c r="CC2" s="391"/>
      <c r="CD2" s="391"/>
      <c r="CE2" s="391"/>
      <c r="CF2" s="391"/>
      <c r="CG2" s="391"/>
      <c r="CH2" s="391"/>
      <c r="CI2" s="391"/>
      <c r="CJ2" s="391"/>
      <c r="CK2" s="391"/>
      <c r="CL2" s="391"/>
      <c r="CM2" s="391"/>
      <c r="CN2" s="391"/>
      <c r="CO2" s="391"/>
      <c r="CP2" s="391"/>
      <c r="CQ2" s="391"/>
      <c r="CR2" s="391"/>
      <c r="CS2" s="391"/>
      <c r="CT2" s="391"/>
      <c r="CU2" s="391"/>
      <c r="CV2" s="391"/>
      <c r="CW2" s="391"/>
      <c r="CX2" s="391"/>
      <c r="CY2" s="391"/>
      <c r="CZ2" s="391"/>
      <c r="DA2" s="391"/>
      <c r="DB2" s="391"/>
      <c r="DC2" s="391"/>
      <c r="DD2" s="391"/>
      <c r="DE2" s="391"/>
      <c r="DF2" s="391"/>
      <c r="DG2" s="391"/>
      <c r="DH2" s="391"/>
      <c r="DI2" s="391"/>
      <c r="DJ2" s="391"/>
      <c r="DK2" s="391"/>
      <c r="DL2" s="391"/>
      <c r="DM2" s="391"/>
      <c r="DN2" s="391"/>
      <c r="DO2" s="391"/>
      <c r="DP2" s="391"/>
      <c r="DQ2" s="391"/>
      <c r="DR2" s="391"/>
      <c r="DS2" s="391"/>
      <c r="DT2" s="391"/>
      <c r="DU2" s="391"/>
      <c r="DV2" s="391"/>
      <c r="DW2" s="391"/>
      <c r="DX2" s="391"/>
      <c r="DY2" s="391"/>
      <c r="DZ2" s="391"/>
      <c r="EA2" s="391"/>
      <c r="EB2" s="391"/>
      <c r="EC2" s="391"/>
      <c r="ED2" s="391"/>
      <c r="EE2" s="391"/>
      <c r="EF2" s="391"/>
      <c r="EG2" s="391"/>
      <c r="EH2" s="391"/>
      <c r="EI2" s="391"/>
      <c r="EJ2" s="391"/>
      <c r="EK2" s="391"/>
      <c r="EL2" s="391"/>
      <c r="EM2" s="391"/>
      <c r="EN2" s="391"/>
      <c r="EO2" s="391"/>
      <c r="EP2" s="391"/>
      <c r="EQ2" s="391"/>
      <c r="ER2" s="391"/>
      <c r="ES2" s="391"/>
      <c r="ET2" s="391"/>
      <c r="EU2" s="391"/>
      <c r="EV2" s="391"/>
      <c r="EW2" s="391"/>
      <c r="EX2" s="391"/>
      <c r="EY2" s="391"/>
      <c r="EZ2" s="391"/>
      <c r="FA2" s="392"/>
      <c r="FB2" s="52"/>
    </row>
    <row r="3" spans="1:158" ht="24.75" customHeight="1" thickBot="1" x14ac:dyDescent="0.3">
      <c r="A3" s="324"/>
      <c r="B3" s="325"/>
      <c r="C3" s="325"/>
      <c r="D3" s="325"/>
      <c r="E3" s="326"/>
      <c r="F3" s="379" t="s">
        <v>2</v>
      </c>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95" t="s">
        <v>197</v>
      </c>
      <c r="ES3" s="328"/>
      <c r="ET3" s="328"/>
      <c r="EU3" s="328"/>
      <c r="EV3" s="328"/>
      <c r="EW3" s="328"/>
      <c r="EX3" s="328"/>
      <c r="EY3" s="328"/>
      <c r="EZ3" s="328"/>
      <c r="FA3" s="329"/>
      <c r="FB3" s="52"/>
    </row>
    <row r="4" spans="1:158" ht="24.75" customHeight="1" thickBot="1" x14ac:dyDescent="0.3">
      <c r="A4" s="371" t="s">
        <v>4</v>
      </c>
      <c r="B4" s="328"/>
      <c r="C4" s="328"/>
      <c r="D4" s="328"/>
      <c r="E4" s="329"/>
      <c r="F4" s="327" t="s">
        <v>5</v>
      </c>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9"/>
      <c r="FB4" s="52"/>
    </row>
    <row r="5" spans="1:158" ht="24.75" customHeight="1" thickBot="1" x14ac:dyDescent="0.3">
      <c r="A5" s="371" t="s">
        <v>6</v>
      </c>
      <c r="B5" s="328"/>
      <c r="C5" s="328"/>
      <c r="D5" s="328"/>
      <c r="E5" s="329"/>
      <c r="F5" s="327" t="s">
        <v>7</v>
      </c>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9"/>
      <c r="FB5" s="52"/>
    </row>
    <row r="6" spans="1:158" ht="24.75" customHeight="1" thickBot="1" x14ac:dyDescent="0.3">
      <c r="A6" s="53"/>
      <c r="B6" s="53"/>
      <c r="C6" s="53"/>
      <c r="D6" s="54"/>
      <c r="E6" s="54"/>
      <c r="F6" s="54"/>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6"/>
      <c r="ES6" s="57"/>
      <c r="ET6" s="53"/>
      <c r="EU6" s="53"/>
      <c r="EV6" s="53"/>
      <c r="EW6" s="53"/>
      <c r="EX6" s="53"/>
      <c r="EY6" s="53"/>
      <c r="EZ6" s="53"/>
      <c r="FA6" s="53"/>
      <c r="FB6" s="52"/>
    </row>
    <row r="7" spans="1:158" ht="27" customHeight="1" thickBot="1" x14ac:dyDescent="0.3">
      <c r="A7" s="372" t="s">
        <v>198</v>
      </c>
      <c r="B7" s="319"/>
      <c r="C7" s="319"/>
      <c r="D7" s="319"/>
      <c r="E7" s="319"/>
      <c r="F7" s="319"/>
      <c r="G7" s="320"/>
      <c r="H7" s="393" t="s">
        <v>199</v>
      </c>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c r="DQ7" s="328"/>
      <c r="DR7" s="328"/>
      <c r="DS7" s="328"/>
      <c r="DT7" s="328"/>
      <c r="DU7" s="328"/>
      <c r="DV7" s="328"/>
      <c r="DW7" s="328"/>
      <c r="DX7" s="328"/>
      <c r="DY7" s="328"/>
      <c r="DZ7" s="328"/>
      <c r="EA7" s="328"/>
      <c r="EB7" s="328"/>
      <c r="EC7" s="328"/>
      <c r="ED7" s="328"/>
      <c r="EE7" s="328"/>
      <c r="EF7" s="328"/>
      <c r="EG7" s="328"/>
      <c r="EH7" s="328"/>
      <c r="EI7" s="328"/>
      <c r="EJ7" s="328"/>
      <c r="EK7" s="328"/>
      <c r="EL7" s="328"/>
      <c r="EM7" s="328"/>
      <c r="EN7" s="328"/>
      <c r="EO7" s="328"/>
      <c r="EP7" s="328"/>
      <c r="EQ7" s="336"/>
      <c r="ER7" s="402" t="s">
        <v>14</v>
      </c>
      <c r="ES7" s="402" t="s">
        <v>15</v>
      </c>
      <c r="ET7" s="399" t="s">
        <v>16</v>
      </c>
      <c r="EU7" s="404" t="s">
        <v>200</v>
      </c>
      <c r="EV7" s="383" t="s">
        <v>18</v>
      </c>
      <c r="EW7" s="386" t="s">
        <v>19</v>
      </c>
      <c r="EX7" s="380" t="s">
        <v>20</v>
      </c>
      <c r="EY7" s="380" t="s">
        <v>21</v>
      </c>
      <c r="EZ7" s="380" t="s">
        <v>22</v>
      </c>
      <c r="FA7" s="396" t="s">
        <v>23</v>
      </c>
      <c r="FB7" s="58"/>
    </row>
    <row r="8" spans="1:158" ht="27" customHeight="1" thickBot="1" x14ac:dyDescent="0.3">
      <c r="A8" s="324"/>
      <c r="B8" s="325"/>
      <c r="C8" s="325"/>
      <c r="D8" s="325"/>
      <c r="E8" s="325"/>
      <c r="F8" s="325"/>
      <c r="G8" s="326"/>
      <c r="H8" s="394" t="s">
        <v>201</v>
      </c>
      <c r="I8" s="328"/>
      <c r="J8" s="328"/>
      <c r="K8" s="328"/>
      <c r="L8" s="328"/>
      <c r="M8" s="328"/>
      <c r="N8" s="328"/>
      <c r="O8" s="328"/>
      <c r="P8" s="328"/>
      <c r="Q8" s="328"/>
      <c r="R8" s="328"/>
      <c r="S8" s="328"/>
      <c r="T8" s="328"/>
      <c r="U8" s="328"/>
      <c r="V8" s="328"/>
      <c r="W8" s="328"/>
      <c r="X8" s="328"/>
      <c r="Y8" s="328"/>
      <c r="Z8" s="328"/>
      <c r="AA8" s="329"/>
      <c r="AB8" s="338" t="s">
        <v>202</v>
      </c>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9"/>
      <c r="BF8" s="338" t="s">
        <v>27</v>
      </c>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9"/>
      <c r="CJ8" s="405" t="s">
        <v>28</v>
      </c>
      <c r="CK8" s="406"/>
      <c r="CL8" s="406"/>
      <c r="CM8" s="406"/>
      <c r="CN8" s="406"/>
      <c r="CO8" s="406"/>
      <c r="CP8" s="406"/>
      <c r="CQ8" s="406"/>
      <c r="CR8" s="406"/>
      <c r="CS8" s="406"/>
      <c r="CT8" s="406"/>
      <c r="CU8" s="406"/>
      <c r="CV8" s="406"/>
      <c r="CW8" s="406"/>
      <c r="CX8" s="406"/>
      <c r="CY8" s="406"/>
      <c r="CZ8" s="406"/>
      <c r="DA8" s="406"/>
      <c r="DB8" s="406"/>
      <c r="DC8" s="406"/>
      <c r="DD8" s="406"/>
      <c r="DE8" s="406"/>
      <c r="DF8" s="406"/>
      <c r="DG8" s="406"/>
      <c r="DH8" s="406"/>
      <c r="DI8" s="406"/>
      <c r="DJ8" s="406"/>
      <c r="DK8" s="406"/>
      <c r="DL8" s="406"/>
      <c r="DM8" s="407"/>
      <c r="DN8" s="405" t="s">
        <v>29</v>
      </c>
      <c r="DO8" s="406"/>
      <c r="DP8" s="406"/>
      <c r="DQ8" s="406"/>
      <c r="DR8" s="406"/>
      <c r="DS8" s="406"/>
      <c r="DT8" s="406"/>
      <c r="DU8" s="406"/>
      <c r="DV8" s="406"/>
      <c r="DW8" s="406"/>
      <c r="DX8" s="406"/>
      <c r="DY8" s="406"/>
      <c r="DZ8" s="406"/>
      <c r="EA8" s="406"/>
      <c r="EB8" s="406"/>
      <c r="EC8" s="406"/>
      <c r="ED8" s="406"/>
      <c r="EE8" s="406"/>
      <c r="EF8" s="406"/>
      <c r="EG8" s="406"/>
      <c r="EH8" s="406"/>
      <c r="EI8" s="406"/>
      <c r="EJ8" s="406"/>
      <c r="EK8" s="406"/>
      <c r="EL8" s="406"/>
      <c r="EM8" s="406"/>
      <c r="EN8" s="406"/>
      <c r="EO8" s="406"/>
      <c r="EP8" s="406"/>
      <c r="EQ8" s="408"/>
      <c r="ER8" s="400"/>
      <c r="ES8" s="400"/>
      <c r="ET8" s="400"/>
      <c r="EU8" s="400"/>
      <c r="EV8" s="384"/>
      <c r="EW8" s="387"/>
      <c r="EX8" s="381"/>
      <c r="EY8" s="381"/>
      <c r="EZ8" s="381"/>
      <c r="FA8" s="397"/>
      <c r="FB8" s="58"/>
    </row>
    <row r="9" spans="1:158" ht="98.25" customHeight="1" thickBot="1" x14ac:dyDescent="0.3">
      <c r="A9" s="59" t="s">
        <v>203</v>
      </c>
      <c r="B9" s="60" t="s">
        <v>204</v>
      </c>
      <c r="C9" s="61" t="s">
        <v>205</v>
      </c>
      <c r="D9" s="61" t="s">
        <v>206</v>
      </c>
      <c r="E9" s="61" t="s">
        <v>207</v>
      </c>
      <c r="F9" s="61" t="s">
        <v>208</v>
      </c>
      <c r="G9" s="62" t="s">
        <v>209</v>
      </c>
      <c r="H9" s="63" t="s">
        <v>210</v>
      </c>
      <c r="I9" s="64" t="s">
        <v>211</v>
      </c>
      <c r="J9" s="65" t="s">
        <v>212</v>
      </c>
      <c r="K9" s="64" t="s">
        <v>213</v>
      </c>
      <c r="L9" s="65" t="s">
        <v>214</v>
      </c>
      <c r="M9" s="64" t="s">
        <v>215</v>
      </c>
      <c r="N9" s="65" t="s">
        <v>216</v>
      </c>
      <c r="O9" s="64" t="s">
        <v>217</v>
      </c>
      <c r="P9" s="65" t="s">
        <v>218</v>
      </c>
      <c r="Q9" s="64" t="s">
        <v>219</v>
      </c>
      <c r="R9" s="65" t="s">
        <v>220</v>
      </c>
      <c r="S9" s="64" t="s">
        <v>221</v>
      </c>
      <c r="T9" s="65" t="s">
        <v>222</v>
      </c>
      <c r="U9" s="64" t="s">
        <v>223</v>
      </c>
      <c r="V9" s="66" t="s">
        <v>224</v>
      </c>
      <c r="W9" s="67" t="s">
        <v>54</v>
      </c>
      <c r="X9" s="68" t="s">
        <v>55</v>
      </c>
      <c r="Y9" s="69" t="s">
        <v>56</v>
      </c>
      <c r="Z9" s="70" t="s">
        <v>57</v>
      </c>
      <c r="AA9" s="69" t="s">
        <v>58</v>
      </c>
      <c r="AB9" s="71" t="s">
        <v>225</v>
      </c>
      <c r="AC9" s="72" t="s">
        <v>226</v>
      </c>
      <c r="AD9" s="73" t="s">
        <v>227</v>
      </c>
      <c r="AE9" s="72" t="s">
        <v>228</v>
      </c>
      <c r="AF9" s="73" t="s">
        <v>229</v>
      </c>
      <c r="AG9" s="72" t="s">
        <v>230</v>
      </c>
      <c r="AH9" s="73" t="s">
        <v>231</v>
      </c>
      <c r="AI9" s="72" t="s">
        <v>232</v>
      </c>
      <c r="AJ9" s="73" t="s">
        <v>233</v>
      </c>
      <c r="AK9" s="72" t="s">
        <v>234</v>
      </c>
      <c r="AL9" s="73" t="s">
        <v>235</v>
      </c>
      <c r="AM9" s="72" t="s">
        <v>236</v>
      </c>
      <c r="AN9" s="73" t="s">
        <v>237</v>
      </c>
      <c r="AO9" s="72" t="s">
        <v>238</v>
      </c>
      <c r="AP9" s="73" t="s">
        <v>239</v>
      </c>
      <c r="AQ9" s="72" t="s">
        <v>240</v>
      </c>
      <c r="AR9" s="73" t="s">
        <v>241</v>
      </c>
      <c r="AS9" s="72" t="s">
        <v>242</v>
      </c>
      <c r="AT9" s="73" t="s">
        <v>243</v>
      </c>
      <c r="AU9" s="72" t="s">
        <v>244</v>
      </c>
      <c r="AV9" s="73" t="s">
        <v>245</v>
      </c>
      <c r="AW9" s="72" t="s">
        <v>246</v>
      </c>
      <c r="AX9" s="73" t="s">
        <v>247</v>
      </c>
      <c r="AY9" s="72" t="s">
        <v>248</v>
      </c>
      <c r="AZ9" s="74" t="s">
        <v>249</v>
      </c>
      <c r="BA9" s="67" t="s">
        <v>54</v>
      </c>
      <c r="BB9" s="68" t="s">
        <v>84</v>
      </c>
      <c r="BC9" s="69" t="s">
        <v>85</v>
      </c>
      <c r="BD9" s="70" t="s">
        <v>86</v>
      </c>
      <c r="BE9" s="69" t="s">
        <v>87</v>
      </c>
      <c r="BF9" s="71" t="s">
        <v>250</v>
      </c>
      <c r="BG9" s="64" t="s">
        <v>251</v>
      </c>
      <c r="BH9" s="65" t="s">
        <v>252</v>
      </c>
      <c r="BI9" s="64" t="s">
        <v>253</v>
      </c>
      <c r="BJ9" s="65" t="s">
        <v>254</v>
      </c>
      <c r="BK9" s="64" t="s">
        <v>255</v>
      </c>
      <c r="BL9" s="65" t="s">
        <v>256</v>
      </c>
      <c r="BM9" s="64" t="s">
        <v>257</v>
      </c>
      <c r="BN9" s="65" t="s">
        <v>258</v>
      </c>
      <c r="BO9" s="64" t="s">
        <v>259</v>
      </c>
      <c r="BP9" s="65" t="s">
        <v>260</v>
      </c>
      <c r="BQ9" s="64" t="s">
        <v>261</v>
      </c>
      <c r="BR9" s="65" t="s">
        <v>262</v>
      </c>
      <c r="BS9" s="64" t="s">
        <v>263</v>
      </c>
      <c r="BT9" s="65" t="s">
        <v>264</v>
      </c>
      <c r="BU9" s="64" t="s">
        <v>265</v>
      </c>
      <c r="BV9" s="65" t="s">
        <v>266</v>
      </c>
      <c r="BW9" s="64" t="s">
        <v>267</v>
      </c>
      <c r="BX9" s="65" t="s">
        <v>268</v>
      </c>
      <c r="BY9" s="64" t="s">
        <v>269</v>
      </c>
      <c r="BZ9" s="65" t="s">
        <v>270</v>
      </c>
      <c r="CA9" s="64" t="s">
        <v>271</v>
      </c>
      <c r="CB9" s="65" t="s">
        <v>272</v>
      </c>
      <c r="CC9" s="64" t="s">
        <v>273</v>
      </c>
      <c r="CD9" s="66" t="s">
        <v>274</v>
      </c>
      <c r="CE9" s="67" t="s">
        <v>54</v>
      </c>
      <c r="CF9" s="68" t="s">
        <v>113</v>
      </c>
      <c r="CG9" s="69" t="s">
        <v>114</v>
      </c>
      <c r="CH9" s="70" t="s">
        <v>115</v>
      </c>
      <c r="CI9" s="69" t="s">
        <v>116</v>
      </c>
      <c r="CJ9" s="71" t="s">
        <v>275</v>
      </c>
      <c r="CK9" s="64" t="s">
        <v>276</v>
      </c>
      <c r="CL9" s="65" t="s">
        <v>277</v>
      </c>
      <c r="CM9" s="64" t="s">
        <v>278</v>
      </c>
      <c r="CN9" s="65" t="s">
        <v>279</v>
      </c>
      <c r="CO9" s="64" t="s">
        <v>280</v>
      </c>
      <c r="CP9" s="65" t="s">
        <v>281</v>
      </c>
      <c r="CQ9" s="64" t="s">
        <v>282</v>
      </c>
      <c r="CR9" s="65" t="s">
        <v>283</v>
      </c>
      <c r="CS9" s="64" t="s">
        <v>284</v>
      </c>
      <c r="CT9" s="65" t="s">
        <v>285</v>
      </c>
      <c r="CU9" s="302" t="s">
        <v>286</v>
      </c>
      <c r="CV9" s="303" t="s">
        <v>287</v>
      </c>
      <c r="CW9" s="64" t="s">
        <v>288</v>
      </c>
      <c r="CX9" s="65" t="s">
        <v>289</v>
      </c>
      <c r="CY9" s="64" t="s">
        <v>290</v>
      </c>
      <c r="CZ9" s="65" t="s">
        <v>291</v>
      </c>
      <c r="DA9" s="64" t="s">
        <v>292</v>
      </c>
      <c r="DB9" s="65" t="s">
        <v>293</v>
      </c>
      <c r="DC9" s="64" t="s">
        <v>294</v>
      </c>
      <c r="DD9" s="65" t="s">
        <v>295</v>
      </c>
      <c r="DE9" s="64" t="s">
        <v>296</v>
      </c>
      <c r="DF9" s="65" t="s">
        <v>297</v>
      </c>
      <c r="DG9" s="64" t="s">
        <v>298</v>
      </c>
      <c r="DH9" s="65" t="s">
        <v>299</v>
      </c>
      <c r="DI9" s="75" t="s">
        <v>54</v>
      </c>
      <c r="DJ9" s="308" t="s">
        <v>142</v>
      </c>
      <c r="DK9" s="309" t="s">
        <v>143</v>
      </c>
      <c r="DL9" s="310" t="s">
        <v>144</v>
      </c>
      <c r="DM9" s="309" t="s">
        <v>145</v>
      </c>
      <c r="DN9" s="71" t="s">
        <v>300</v>
      </c>
      <c r="DO9" s="64" t="s">
        <v>301</v>
      </c>
      <c r="DP9" s="65" t="s">
        <v>302</v>
      </c>
      <c r="DQ9" s="64" t="s">
        <v>303</v>
      </c>
      <c r="DR9" s="65" t="s">
        <v>304</v>
      </c>
      <c r="DS9" s="64" t="s">
        <v>305</v>
      </c>
      <c r="DT9" s="65" t="s">
        <v>306</v>
      </c>
      <c r="DU9" s="64" t="s">
        <v>307</v>
      </c>
      <c r="DV9" s="65" t="s">
        <v>308</v>
      </c>
      <c r="DW9" s="64" t="s">
        <v>309</v>
      </c>
      <c r="DX9" s="65" t="s">
        <v>310</v>
      </c>
      <c r="DY9" s="64" t="s">
        <v>311</v>
      </c>
      <c r="DZ9" s="65" t="s">
        <v>312</v>
      </c>
      <c r="EA9" s="64" t="s">
        <v>313</v>
      </c>
      <c r="EB9" s="65" t="s">
        <v>314</v>
      </c>
      <c r="EC9" s="64" t="s">
        <v>315</v>
      </c>
      <c r="ED9" s="65" t="s">
        <v>316</v>
      </c>
      <c r="EE9" s="64" t="s">
        <v>317</v>
      </c>
      <c r="EF9" s="65" t="s">
        <v>318</v>
      </c>
      <c r="EG9" s="64" t="s">
        <v>319</v>
      </c>
      <c r="EH9" s="65" t="s">
        <v>320</v>
      </c>
      <c r="EI9" s="64" t="s">
        <v>321</v>
      </c>
      <c r="EJ9" s="65" t="s">
        <v>322</v>
      </c>
      <c r="EK9" s="64" t="s">
        <v>323</v>
      </c>
      <c r="EL9" s="65" t="s">
        <v>324</v>
      </c>
      <c r="EM9" s="75" t="s">
        <v>54</v>
      </c>
      <c r="EN9" s="76" t="s">
        <v>171</v>
      </c>
      <c r="EO9" s="77" t="s">
        <v>172</v>
      </c>
      <c r="EP9" s="78" t="s">
        <v>173</v>
      </c>
      <c r="EQ9" s="77" t="s">
        <v>174</v>
      </c>
      <c r="ER9" s="403"/>
      <c r="ES9" s="401"/>
      <c r="ET9" s="401"/>
      <c r="EU9" s="401"/>
      <c r="EV9" s="385"/>
      <c r="EW9" s="387"/>
      <c r="EX9" s="382"/>
      <c r="EY9" s="382"/>
      <c r="EZ9" s="382"/>
      <c r="FA9" s="398"/>
      <c r="FB9" s="79"/>
    </row>
    <row r="10" spans="1:158" ht="24.75" customHeight="1" x14ac:dyDescent="0.25">
      <c r="A10" s="375" t="s">
        <v>325</v>
      </c>
      <c r="B10" s="365">
        <v>1</v>
      </c>
      <c r="C10" s="368" t="s">
        <v>326</v>
      </c>
      <c r="D10" s="368" t="s">
        <v>327</v>
      </c>
      <c r="E10" s="377">
        <v>162</v>
      </c>
      <c r="F10" s="80" t="s">
        <v>328</v>
      </c>
      <c r="G10" s="548">
        <f>AA10+BE10+CI10+DL10+DN10</f>
        <v>5</v>
      </c>
      <c r="H10" s="558">
        <v>0.5</v>
      </c>
      <c r="I10" s="558"/>
      <c r="J10" s="548"/>
      <c r="K10" s="558">
        <v>0.5</v>
      </c>
      <c r="L10" s="548">
        <v>0</v>
      </c>
      <c r="M10" s="558">
        <v>0.5</v>
      </c>
      <c r="N10" s="548">
        <v>0</v>
      </c>
      <c r="O10" s="558">
        <v>0.5</v>
      </c>
      <c r="P10" s="558">
        <v>0.2</v>
      </c>
      <c r="Q10" s="558">
        <f>+O10</f>
        <v>0.5</v>
      </c>
      <c r="R10" s="558">
        <f>+P10</f>
        <v>0.2</v>
      </c>
      <c r="S10" s="558">
        <f>+Q10</f>
        <v>0.5</v>
      </c>
      <c r="T10" s="558">
        <v>0.4</v>
      </c>
      <c r="U10" s="558">
        <v>0.5</v>
      </c>
      <c r="V10" s="558">
        <v>0.5</v>
      </c>
      <c r="W10" s="557"/>
      <c r="X10" s="557"/>
      <c r="Y10" s="557"/>
      <c r="Z10" s="558">
        <v>0.5</v>
      </c>
      <c r="AA10" s="558">
        <v>0.5</v>
      </c>
      <c r="AB10" s="558">
        <v>2.5</v>
      </c>
      <c r="AC10" s="558">
        <v>0</v>
      </c>
      <c r="AD10" s="558">
        <v>0</v>
      </c>
      <c r="AE10" s="558">
        <v>0</v>
      </c>
      <c r="AF10" s="558">
        <f>+AD10</f>
        <v>0</v>
      </c>
      <c r="AG10" s="558">
        <v>0.25</v>
      </c>
      <c r="AH10" s="558">
        <v>0.02</v>
      </c>
      <c r="AI10" s="558">
        <v>0.48</v>
      </c>
      <c r="AJ10" s="558">
        <v>0.48</v>
      </c>
      <c r="AK10" s="558">
        <v>0.25</v>
      </c>
      <c r="AL10" s="558">
        <v>0.25</v>
      </c>
      <c r="AM10" s="558">
        <v>0.25</v>
      </c>
      <c r="AN10" s="558">
        <v>0.25</v>
      </c>
      <c r="AO10" s="558">
        <v>0.25</v>
      </c>
      <c r="AP10" s="558">
        <v>0.25</v>
      </c>
      <c r="AQ10" s="558"/>
      <c r="AR10" s="558"/>
      <c r="AS10" s="558"/>
      <c r="AT10" s="558">
        <v>0</v>
      </c>
      <c r="AU10" s="558"/>
      <c r="AV10" s="558"/>
      <c r="AW10" s="558"/>
      <c r="AX10" s="558"/>
      <c r="AY10" s="558">
        <v>0.02</v>
      </c>
      <c r="AZ10" s="558">
        <v>0.25</v>
      </c>
      <c r="BA10" s="558">
        <f t="shared" ref="BA10:BA16" si="0">AC10+AE10+AG10+AI10+AK10+AM10+AO10+AQ10+AS10+AU10+AW10+AY10</f>
        <v>1.5</v>
      </c>
      <c r="BB10" s="558">
        <f t="shared" ref="BB10:BC16" si="1">AC10+AE10+AG10+AI10+AK10+AM10+AO10+AQ10+AS10+AU10+AW10+AY10</f>
        <v>1.5</v>
      </c>
      <c r="BC10" s="558">
        <f t="shared" si="1"/>
        <v>1.5</v>
      </c>
      <c r="BD10" s="558">
        <f t="shared" ref="BD10:BD16" si="2">BA10</f>
        <v>1.5</v>
      </c>
      <c r="BE10" s="558">
        <f t="shared" ref="BE10:BE16" si="3">BC10</f>
        <v>1.5</v>
      </c>
      <c r="BF10" s="558">
        <v>2</v>
      </c>
      <c r="BG10" s="558"/>
      <c r="BH10" s="558"/>
      <c r="BI10" s="558"/>
      <c r="BJ10" s="558">
        <v>0</v>
      </c>
      <c r="BK10" s="558"/>
      <c r="BL10" s="558">
        <v>0</v>
      </c>
      <c r="BM10" s="558"/>
      <c r="BN10" s="558"/>
      <c r="BO10" s="558"/>
      <c r="BP10" s="558"/>
      <c r="BQ10" s="558">
        <v>1</v>
      </c>
      <c r="BR10" s="558">
        <v>0</v>
      </c>
      <c r="BS10" s="558"/>
      <c r="BT10" s="558">
        <v>0</v>
      </c>
      <c r="BU10" s="558"/>
      <c r="BV10" s="558"/>
      <c r="BW10" s="558"/>
      <c r="BX10" s="558">
        <v>1</v>
      </c>
      <c r="BY10" s="558"/>
      <c r="BZ10" s="558">
        <v>0</v>
      </c>
      <c r="CA10" s="558"/>
      <c r="CB10" s="558">
        <v>1</v>
      </c>
      <c r="CC10" s="558">
        <v>2</v>
      </c>
      <c r="CD10" s="558">
        <v>1</v>
      </c>
      <c r="CE10" s="558">
        <f t="shared" ref="CE10:CE16" si="4">+CC10+CA10+BY10+BW10+BU10+BS10+BQ10+BO10+BM10+BK10+BI10+BG10</f>
        <v>3</v>
      </c>
      <c r="CF10" s="558">
        <f t="shared" ref="CF10:CF22" si="5">BG10+BI10+BK10+BM10+BO10+BQ10+BS10+BU10+BW10+BY10+CA10+CC10</f>
        <v>3</v>
      </c>
      <c r="CG10" s="558">
        <f t="shared" ref="CG10:CG22" si="6">BH10+BJ10+BL10+BN10+BP10+BR10+BT10+BV10+BX10+BZ10+CB10+CD10</f>
        <v>3</v>
      </c>
      <c r="CH10" s="558">
        <f>+CC10+CA10+BY10+BW10+BU10+BS10+BQ10+BO10+BM10+BK10+BI10+BG10</f>
        <v>3</v>
      </c>
      <c r="CI10" s="558">
        <f>CG10</f>
        <v>3</v>
      </c>
      <c r="CJ10" s="558">
        <v>0</v>
      </c>
      <c r="CK10" s="558"/>
      <c r="CL10" s="558"/>
      <c r="CM10" s="558"/>
      <c r="CN10" s="558"/>
      <c r="CO10" s="558"/>
      <c r="CP10" s="558"/>
      <c r="CQ10" s="558"/>
      <c r="CR10" s="558"/>
      <c r="CS10" s="558"/>
      <c r="CT10" s="558"/>
      <c r="CU10" s="602"/>
      <c r="CV10" s="602"/>
      <c r="CW10" s="558"/>
      <c r="CX10" s="558"/>
      <c r="CY10" s="558"/>
      <c r="CZ10" s="558"/>
      <c r="DA10" s="558"/>
      <c r="DB10" s="558"/>
      <c r="DC10" s="558"/>
      <c r="DD10" s="558"/>
      <c r="DE10" s="558"/>
      <c r="DF10" s="558"/>
      <c r="DG10" s="558"/>
      <c r="DH10" s="558"/>
      <c r="DI10" s="558">
        <f t="shared" ref="DI10:DI21" si="7">+DG10+DE10+DC10+DA10+CY10+CW10+CU10+CS10+CQ10+CO10+CM10+CK10</f>
        <v>0</v>
      </c>
      <c r="DJ10" s="602">
        <f>+CK10+CM10+CO10+CQ10+CS10+CU10</f>
        <v>0</v>
      </c>
      <c r="DK10" s="602">
        <f>+CL10+CN10+CP10+CR10+CT10+CV10</f>
        <v>0</v>
      </c>
      <c r="DL10" s="602">
        <f t="shared" ref="DL10:DM16" si="8">+DJ10</f>
        <v>0</v>
      </c>
      <c r="DM10" s="602">
        <f t="shared" si="8"/>
        <v>0</v>
      </c>
      <c r="DN10" s="558"/>
      <c r="DO10" s="548"/>
      <c r="DP10" s="548"/>
      <c r="DQ10" s="548"/>
      <c r="DR10" s="548"/>
      <c r="DS10" s="548"/>
      <c r="DT10" s="548"/>
      <c r="DU10" s="548"/>
      <c r="DV10" s="548"/>
      <c r="DW10" s="548"/>
      <c r="DX10" s="548"/>
      <c r="DY10" s="548"/>
      <c r="DZ10" s="548"/>
      <c r="EA10" s="548"/>
      <c r="EB10" s="548"/>
      <c r="EC10" s="548"/>
      <c r="ED10" s="548"/>
      <c r="EE10" s="548"/>
      <c r="EF10" s="548"/>
      <c r="EG10" s="548"/>
      <c r="EH10" s="548"/>
      <c r="EI10" s="548"/>
      <c r="EJ10" s="548"/>
      <c r="EK10" s="548"/>
      <c r="EL10" s="548"/>
      <c r="EM10" s="585">
        <f>EK10+EI10+EG10+EE10+EA10+DY10+DW10+DU10+DS10+DQ10+DH10+EC10</f>
        <v>0</v>
      </c>
      <c r="EN10" s="585">
        <f>DH10+DQ10+DS10+DU10</f>
        <v>0</v>
      </c>
      <c r="EO10" s="585">
        <f>DP10+DR10+DT10+DV10</f>
        <v>0</v>
      </c>
      <c r="EP10" s="585">
        <f>EM10+DF10</f>
        <v>0</v>
      </c>
      <c r="EQ10" s="585">
        <f>DF10+EO10</f>
        <v>0</v>
      </c>
      <c r="ER10" s="550">
        <f>IFERROR(CV10/CU10,0)</f>
        <v>0</v>
      </c>
      <c r="ES10" s="550">
        <f>IFERROR(DK10/DJ10,0)</f>
        <v>0</v>
      </c>
      <c r="ET10" s="551">
        <f>IFERROR(DM10/DL10,0)</f>
        <v>0</v>
      </c>
      <c r="EU10" s="551">
        <f>(DK10+CI10+BE10+AA10)/(Z10+BD10+CH10+DJ10)</f>
        <v>1</v>
      </c>
      <c r="EV10" s="552">
        <f>(DM10+CI10+BE10+AA10)/G10</f>
        <v>1</v>
      </c>
      <c r="EW10" s="540" t="s">
        <v>729</v>
      </c>
      <c r="EX10" s="540" t="s">
        <v>180</v>
      </c>
      <c r="EY10" s="540" t="s">
        <v>180</v>
      </c>
      <c r="EZ10" s="603" t="s">
        <v>337</v>
      </c>
      <c r="FA10" s="603" t="s">
        <v>338</v>
      </c>
      <c r="FB10" s="81"/>
    </row>
    <row r="11" spans="1:158" ht="24.75" customHeight="1" x14ac:dyDescent="0.25">
      <c r="A11" s="355"/>
      <c r="B11" s="366"/>
      <c r="C11" s="360"/>
      <c r="D11" s="360"/>
      <c r="E11" s="352"/>
      <c r="F11" s="82" t="s">
        <v>329</v>
      </c>
      <c r="G11" s="541">
        <f>AA11+BE11+CI11+DL11+DN11</f>
        <v>624534167</v>
      </c>
      <c r="H11" s="541">
        <v>100000000</v>
      </c>
      <c r="I11" s="541"/>
      <c r="J11" s="541"/>
      <c r="K11" s="541">
        <v>100000000</v>
      </c>
      <c r="L11" s="541">
        <v>0</v>
      </c>
      <c r="M11" s="541">
        <v>100000000</v>
      </c>
      <c r="N11" s="541">
        <v>54304000</v>
      </c>
      <c r="O11" s="541">
        <v>100000000</v>
      </c>
      <c r="P11" s="541">
        <v>62272000</v>
      </c>
      <c r="Q11" s="541">
        <v>100000000</v>
      </c>
      <c r="R11" s="541">
        <v>62272000</v>
      </c>
      <c r="S11" s="541">
        <v>100000000</v>
      </c>
      <c r="T11" s="541">
        <f>+R11</f>
        <v>62272000</v>
      </c>
      <c r="U11" s="541">
        <v>78504000</v>
      </c>
      <c r="V11" s="541">
        <v>78504000</v>
      </c>
      <c r="W11" s="541"/>
      <c r="X11" s="541"/>
      <c r="Y11" s="541"/>
      <c r="Z11" s="541">
        <v>78504000</v>
      </c>
      <c r="AA11" s="541">
        <v>78504000</v>
      </c>
      <c r="AB11" s="541">
        <v>700000000</v>
      </c>
      <c r="AC11" s="541">
        <v>0</v>
      </c>
      <c r="AD11" s="541">
        <v>0</v>
      </c>
      <c r="AE11" s="541">
        <v>0</v>
      </c>
      <c r="AF11" s="541">
        <v>0</v>
      </c>
      <c r="AG11" s="541">
        <v>0</v>
      </c>
      <c r="AH11" s="541">
        <v>0</v>
      </c>
      <c r="AI11" s="541">
        <v>0</v>
      </c>
      <c r="AJ11" s="541">
        <v>0</v>
      </c>
      <c r="AK11" s="541">
        <v>0</v>
      </c>
      <c r="AL11" s="541">
        <v>0</v>
      </c>
      <c r="AM11" s="541"/>
      <c r="AN11" s="541">
        <v>0</v>
      </c>
      <c r="AO11" s="541"/>
      <c r="AP11" s="541"/>
      <c r="AQ11" s="541"/>
      <c r="AR11" s="541"/>
      <c r="AS11" s="541">
        <v>11508000</v>
      </c>
      <c r="AT11" s="541"/>
      <c r="AU11" s="541">
        <v>11508000</v>
      </c>
      <c r="AV11" s="541">
        <v>7672000</v>
      </c>
      <c r="AW11" s="541"/>
      <c r="AX11" s="542"/>
      <c r="AY11" s="541"/>
      <c r="AZ11" s="541"/>
      <c r="BA11" s="541">
        <f t="shared" si="0"/>
        <v>23016000</v>
      </c>
      <c r="BB11" s="541">
        <f t="shared" si="1"/>
        <v>23016000</v>
      </c>
      <c r="BC11" s="541">
        <f t="shared" si="1"/>
        <v>7672000</v>
      </c>
      <c r="BD11" s="541">
        <f t="shared" si="2"/>
        <v>23016000</v>
      </c>
      <c r="BE11" s="541">
        <f t="shared" si="3"/>
        <v>7672000</v>
      </c>
      <c r="BF11" s="541">
        <v>484062100</v>
      </c>
      <c r="BG11" s="541">
        <v>478551000</v>
      </c>
      <c r="BH11" s="541">
        <v>478551000</v>
      </c>
      <c r="BI11" s="541"/>
      <c r="BJ11" s="541">
        <v>0</v>
      </c>
      <c r="BK11" s="541"/>
      <c r="BL11" s="541"/>
      <c r="BM11" s="541"/>
      <c r="BN11" s="543"/>
      <c r="BO11" s="543"/>
      <c r="BP11" s="543"/>
      <c r="BQ11" s="543"/>
      <c r="BR11" s="543"/>
      <c r="BS11" s="543"/>
      <c r="BT11" s="543"/>
      <c r="BU11" s="543"/>
      <c r="BV11" s="543"/>
      <c r="BW11" s="543">
        <v>58376133</v>
      </c>
      <c r="BX11" s="543">
        <v>23720700</v>
      </c>
      <c r="BY11" s="543">
        <v>5511100</v>
      </c>
      <c r="BZ11" s="543"/>
      <c r="CA11" s="543"/>
      <c r="CB11" s="543">
        <v>13541333</v>
      </c>
      <c r="CC11" s="543">
        <v>-3504800</v>
      </c>
      <c r="CD11" s="543">
        <v>22545134</v>
      </c>
      <c r="CE11" s="541">
        <f t="shared" si="4"/>
        <v>538933433</v>
      </c>
      <c r="CF11" s="541">
        <f t="shared" si="5"/>
        <v>538933433</v>
      </c>
      <c r="CG11" s="541">
        <f t="shared" si="6"/>
        <v>538358167</v>
      </c>
      <c r="CH11" s="604">
        <v>538933433</v>
      </c>
      <c r="CI11" s="541">
        <v>538358167</v>
      </c>
      <c r="CJ11" s="541">
        <v>522313000</v>
      </c>
      <c r="CK11" s="545"/>
      <c r="CL11" s="545"/>
      <c r="CM11" s="545"/>
      <c r="CN11" s="545"/>
      <c r="CO11" s="545"/>
      <c r="CP11" s="545"/>
      <c r="CQ11" s="545"/>
      <c r="CR11" s="545"/>
      <c r="CS11" s="545"/>
      <c r="CT11" s="545"/>
      <c r="CU11" s="546"/>
      <c r="CV11" s="546"/>
      <c r="CW11" s="545"/>
      <c r="CX11" s="545"/>
      <c r="CY11" s="545"/>
      <c r="CZ11" s="545"/>
      <c r="DA11" s="545"/>
      <c r="DB11" s="545"/>
      <c r="DC11" s="545"/>
      <c r="DD11" s="545"/>
      <c r="DE11" s="545"/>
      <c r="DF11" s="545"/>
      <c r="DG11" s="545"/>
      <c r="DH11" s="545"/>
      <c r="DI11" s="541">
        <f t="shared" si="7"/>
        <v>0</v>
      </c>
      <c r="DJ11" s="547">
        <f t="shared" ref="DJ11:DJ18" si="9">+CK11+CM11+CO11+CQ11+CS11+CU11</f>
        <v>0</v>
      </c>
      <c r="DK11" s="547">
        <f t="shared" ref="DK11:DK54" si="10">+CL11+CN11+CP11+CR11+CT11+CV11</f>
        <v>0</v>
      </c>
      <c r="DL11" s="547">
        <f t="shared" si="8"/>
        <v>0</v>
      </c>
      <c r="DM11" s="547">
        <f t="shared" si="8"/>
        <v>0</v>
      </c>
      <c r="DN11" s="541"/>
      <c r="DO11" s="543"/>
      <c r="DP11" s="543"/>
      <c r="DQ11" s="543"/>
      <c r="DR11" s="543"/>
      <c r="DS11" s="543"/>
      <c r="DT11" s="543"/>
      <c r="DU11" s="543"/>
      <c r="DV11" s="543"/>
      <c r="DW11" s="543"/>
      <c r="DX11" s="543"/>
      <c r="DY11" s="543"/>
      <c r="DZ11" s="543"/>
      <c r="EA11" s="543"/>
      <c r="EB11" s="543"/>
      <c r="EC11" s="543"/>
      <c r="ED11" s="543"/>
      <c r="EE11" s="543"/>
      <c r="EF11" s="543"/>
      <c r="EG11" s="543"/>
      <c r="EH11" s="543"/>
      <c r="EI11" s="543"/>
      <c r="EJ11" s="543"/>
      <c r="EK11" s="543"/>
      <c r="EL11" s="543"/>
      <c r="EM11" s="548">
        <f>EK11+EI11+EG11+EE11+EC11+EA11+DY11+DW11+DU11+DS11+DQ11+DH11</f>
        <v>0</v>
      </c>
      <c r="EN11" s="565">
        <f>DH11+DQ11+DS11+DU11</f>
        <v>0</v>
      </c>
      <c r="EO11" s="565">
        <f>DP11+DR11+DT11+DV11</f>
        <v>0</v>
      </c>
      <c r="EP11" s="565">
        <f>DH11+DQ11+DS11+DU11+DW11+DY11+EA11+EC11+EE11+EG11+EI11+EK11</f>
        <v>0</v>
      </c>
      <c r="EQ11" s="543">
        <f>DP11+DR11+DT11+DV11</f>
        <v>0</v>
      </c>
      <c r="ER11" s="550">
        <f>IFERROR(CV11/CU11,0)</f>
        <v>0</v>
      </c>
      <c r="ES11" s="550">
        <f t="shared" ref="ES11:ES51" si="11">IFERROR(DK11/DJ11,0)</f>
        <v>0</v>
      </c>
      <c r="ET11" s="551">
        <f t="shared" ref="ET11:ET51" si="12">IFERROR(DM11/DL11,0)</f>
        <v>0</v>
      </c>
      <c r="EU11" s="551">
        <f>(DK11+CI11+BE11+AA11)/(Z11+BD11+CH11+DJ11)</f>
        <v>0.97514375725112246</v>
      </c>
      <c r="EV11" s="552">
        <f>(DM11+CI11+BE11+AA11)/G11</f>
        <v>1</v>
      </c>
      <c r="EW11" s="540"/>
      <c r="EX11" s="540"/>
      <c r="EY11" s="540"/>
      <c r="EZ11" s="603"/>
      <c r="FA11" s="603"/>
      <c r="FB11" s="81"/>
    </row>
    <row r="12" spans="1:158" ht="24.75" customHeight="1" x14ac:dyDescent="0.25">
      <c r="A12" s="355"/>
      <c r="B12" s="366"/>
      <c r="C12" s="360"/>
      <c r="D12" s="360"/>
      <c r="E12" s="352"/>
      <c r="F12" s="83" t="s">
        <v>188</v>
      </c>
      <c r="G12" s="548"/>
      <c r="H12" s="541"/>
      <c r="I12" s="541"/>
      <c r="J12" s="541"/>
      <c r="K12" s="541"/>
      <c r="L12" s="541"/>
      <c r="M12" s="541"/>
      <c r="N12" s="541"/>
      <c r="O12" s="541"/>
      <c r="P12" s="541"/>
      <c r="Q12" s="541"/>
      <c r="R12" s="541"/>
      <c r="S12" s="541"/>
      <c r="T12" s="541"/>
      <c r="U12" s="541"/>
      <c r="V12" s="541"/>
      <c r="W12" s="541"/>
      <c r="X12" s="541"/>
      <c r="Y12" s="541"/>
      <c r="Z12" s="541"/>
      <c r="AA12" s="541"/>
      <c r="AB12" s="541"/>
      <c r="AC12" s="541">
        <v>0</v>
      </c>
      <c r="AD12" s="541">
        <v>0</v>
      </c>
      <c r="AE12" s="541">
        <v>0</v>
      </c>
      <c r="AF12" s="541">
        <v>0</v>
      </c>
      <c r="AG12" s="541">
        <v>0</v>
      </c>
      <c r="AH12" s="541">
        <v>0</v>
      </c>
      <c r="AI12" s="541">
        <v>0</v>
      </c>
      <c r="AJ12" s="541">
        <v>0</v>
      </c>
      <c r="AK12" s="541">
        <v>0</v>
      </c>
      <c r="AL12" s="541">
        <v>0</v>
      </c>
      <c r="AM12" s="541">
        <v>0</v>
      </c>
      <c r="AN12" s="541">
        <v>0</v>
      </c>
      <c r="AO12" s="541"/>
      <c r="AP12" s="541"/>
      <c r="AQ12" s="541"/>
      <c r="AR12" s="541"/>
      <c r="AS12" s="541"/>
      <c r="AT12" s="541"/>
      <c r="AU12" s="541">
        <v>3836000</v>
      </c>
      <c r="AV12" s="541"/>
      <c r="AW12" s="541">
        <f>+AU11/3</f>
        <v>3836000</v>
      </c>
      <c r="AX12" s="542"/>
      <c r="AY12" s="541">
        <v>15344000</v>
      </c>
      <c r="AZ12" s="541"/>
      <c r="BA12" s="541">
        <f t="shared" si="0"/>
        <v>23016000</v>
      </c>
      <c r="BB12" s="541">
        <f t="shared" si="1"/>
        <v>23016000</v>
      </c>
      <c r="BC12" s="541">
        <f t="shared" si="1"/>
        <v>0</v>
      </c>
      <c r="BD12" s="541">
        <f t="shared" si="2"/>
        <v>23016000</v>
      </c>
      <c r="BE12" s="541">
        <f t="shared" si="3"/>
        <v>0</v>
      </c>
      <c r="BF12" s="541">
        <v>0</v>
      </c>
      <c r="BG12" s="541"/>
      <c r="BH12" s="541"/>
      <c r="BI12" s="541"/>
      <c r="BJ12" s="541"/>
      <c r="BK12" s="541"/>
      <c r="BL12" s="541">
        <v>45186433</v>
      </c>
      <c r="BM12" s="541"/>
      <c r="BN12" s="543">
        <v>42725000</v>
      </c>
      <c r="BO12" s="543"/>
      <c r="BP12" s="543">
        <v>50551000</v>
      </c>
      <c r="BQ12" s="543"/>
      <c r="BR12" s="543">
        <v>46638000</v>
      </c>
      <c r="BS12" s="543"/>
      <c r="BT12" s="543">
        <v>46638000</v>
      </c>
      <c r="BU12" s="543"/>
      <c r="BV12" s="543">
        <v>39893000</v>
      </c>
      <c r="BW12" s="543"/>
      <c r="BX12" s="543">
        <v>46638000</v>
      </c>
      <c r="BY12" s="543"/>
      <c r="BZ12" s="543">
        <v>50674733</v>
      </c>
      <c r="CA12" s="543"/>
      <c r="CB12" s="543">
        <v>46638000</v>
      </c>
      <c r="CC12" s="543"/>
      <c r="CD12" s="543">
        <v>68283000</v>
      </c>
      <c r="CE12" s="541">
        <f t="shared" si="4"/>
        <v>0</v>
      </c>
      <c r="CF12" s="541">
        <f t="shared" si="5"/>
        <v>0</v>
      </c>
      <c r="CG12" s="541">
        <f t="shared" si="6"/>
        <v>483865166</v>
      </c>
      <c r="CH12" s="541">
        <f>+CC12+CA12+BY12+BW12+BU12+BS12+BQ12+BO12+BM12+BK12+BI12+BG12</f>
        <v>0</v>
      </c>
      <c r="CI12" s="541">
        <f>CG12</f>
        <v>483865166</v>
      </c>
      <c r="CJ12" s="541">
        <v>0</v>
      </c>
      <c r="CK12" s="541"/>
      <c r="CL12" s="541"/>
      <c r="CM12" s="541"/>
      <c r="CN12" s="541"/>
      <c r="CO12" s="541"/>
      <c r="CP12" s="541"/>
      <c r="CQ12" s="541"/>
      <c r="CR12" s="541"/>
      <c r="CS12" s="541"/>
      <c r="CT12" s="541"/>
      <c r="CU12" s="547"/>
      <c r="CV12" s="547"/>
      <c r="CW12" s="541"/>
      <c r="CX12" s="541"/>
      <c r="CY12" s="541"/>
      <c r="CZ12" s="541"/>
      <c r="DA12" s="541"/>
      <c r="DB12" s="541"/>
      <c r="DC12" s="541"/>
      <c r="DD12" s="541"/>
      <c r="DE12" s="541"/>
      <c r="DF12" s="541"/>
      <c r="DG12" s="541"/>
      <c r="DH12" s="541"/>
      <c r="DI12" s="541">
        <f t="shared" si="7"/>
        <v>0</v>
      </c>
      <c r="DJ12" s="547">
        <f t="shared" si="9"/>
        <v>0</v>
      </c>
      <c r="DK12" s="547">
        <f t="shared" si="10"/>
        <v>0</v>
      </c>
      <c r="DL12" s="547">
        <f t="shared" si="8"/>
        <v>0</v>
      </c>
      <c r="DM12" s="547">
        <f t="shared" si="8"/>
        <v>0</v>
      </c>
      <c r="DN12" s="541"/>
      <c r="DO12" s="543"/>
      <c r="DP12" s="543"/>
      <c r="DQ12" s="543"/>
      <c r="DR12" s="543"/>
      <c r="DS12" s="543"/>
      <c r="DT12" s="543"/>
      <c r="DU12" s="543"/>
      <c r="DV12" s="543"/>
      <c r="DW12" s="543"/>
      <c r="DX12" s="543"/>
      <c r="DY12" s="543"/>
      <c r="DZ12" s="543"/>
      <c r="EA12" s="543"/>
      <c r="EB12" s="543"/>
      <c r="EC12" s="543"/>
      <c r="ED12" s="543"/>
      <c r="EE12" s="543"/>
      <c r="EF12" s="543"/>
      <c r="EG12" s="543"/>
      <c r="EH12" s="543"/>
      <c r="EI12" s="543"/>
      <c r="EJ12" s="543"/>
      <c r="EK12" s="543"/>
      <c r="EL12" s="543"/>
      <c r="EM12" s="548">
        <f>EI12+EG12+EE12+EC12+EA12+DY12+DW12+DU12+DS12+DQ12+DH12+EK12</f>
        <v>0</v>
      </c>
      <c r="EN12" s="565">
        <f>+DH12+DQ12+DS12+DU12</f>
        <v>0</v>
      </c>
      <c r="EO12" s="565">
        <f>DP12+DR12+DT12+DV12</f>
        <v>0</v>
      </c>
      <c r="EP12" s="565">
        <f>DH12+DQ12+DS12+DU12+DW12+DY12+EA12+EC12+EE12+EG12+EI12+EK12</f>
        <v>0</v>
      </c>
      <c r="EQ12" s="543">
        <f>DP12+DR12+DT12+DV12</f>
        <v>0</v>
      </c>
      <c r="ER12" s="550">
        <f t="shared" ref="ER11:ER51" si="13">IFERROR(CV12/CU12,0)</f>
        <v>0</v>
      </c>
      <c r="ES12" s="550">
        <f t="shared" si="11"/>
        <v>0</v>
      </c>
      <c r="ET12" s="551">
        <f t="shared" si="12"/>
        <v>0</v>
      </c>
      <c r="EU12" s="551">
        <f>(DK12+CI12+BE12+AA12)/(Z12+BD12+CH12+DJ12)</f>
        <v>21.0229912234967</v>
      </c>
      <c r="EV12" s="552">
        <f>IFERROR((DM12+CI12+BE12+AA12)/G12,0)</f>
        <v>0</v>
      </c>
      <c r="EW12" s="540"/>
      <c r="EX12" s="540"/>
      <c r="EY12" s="540"/>
      <c r="EZ12" s="603"/>
      <c r="FA12" s="603"/>
      <c r="FB12" s="81"/>
    </row>
    <row r="13" spans="1:158" ht="24.75" customHeight="1" x14ac:dyDescent="0.25">
      <c r="A13" s="355"/>
      <c r="B13" s="366"/>
      <c r="C13" s="360"/>
      <c r="D13" s="360"/>
      <c r="E13" s="352"/>
      <c r="F13" s="84" t="s">
        <v>330</v>
      </c>
      <c r="G13" s="548">
        <f>AA13+BE13+CI13+DL13+DN13</f>
        <v>0</v>
      </c>
      <c r="H13" s="548">
        <v>0</v>
      </c>
      <c r="I13" s="548"/>
      <c r="J13" s="548"/>
      <c r="K13" s="548">
        <v>0</v>
      </c>
      <c r="L13" s="548">
        <v>0</v>
      </c>
      <c r="M13" s="548">
        <v>0</v>
      </c>
      <c r="N13" s="548">
        <v>0</v>
      </c>
      <c r="O13" s="548">
        <v>0</v>
      </c>
      <c r="P13" s="548">
        <v>0</v>
      </c>
      <c r="Q13" s="548">
        <v>0</v>
      </c>
      <c r="R13" s="548">
        <v>0</v>
      </c>
      <c r="S13" s="548">
        <v>0</v>
      </c>
      <c r="T13" s="548">
        <v>0</v>
      </c>
      <c r="U13" s="548">
        <v>0</v>
      </c>
      <c r="V13" s="548">
        <v>0</v>
      </c>
      <c r="W13" s="557"/>
      <c r="X13" s="557"/>
      <c r="Y13" s="557"/>
      <c r="Z13" s="548">
        <v>0</v>
      </c>
      <c r="AA13" s="548">
        <v>0</v>
      </c>
      <c r="AB13" s="548">
        <v>0</v>
      </c>
      <c r="AC13" s="557">
        <v>0</v>
      </c>
      <c r="AD13" s="557">
        <v>0</v>
      </c>
      <c r="AE13" s="556"/>
      <c r="AF13" s="556"/>
      <c r="AG13" s="557">
        <v>0</v>
      </c>
      <c r="AH13" s="557"/>
      <c r="AI13" s="558">
        <f>+AG13</f>
        <v>0</v>
      </c>
      <c r="AJ13" s="558">
        <v>0</v>
      </c>
      <c r="AK13" s="557"/>
      <c r="AL13" s="558">
        <v>0</v>
      </c>
      <c r="AM13" s="557"/>
      <c r="AN13" s="558"/>
      <c r="AO13" s="558"/>
      <c r="AP13" s="558"/>
      <c r="AQ13" s="558"/>
      <c r="AR13" s="558"/>
      <c r="AS13" s="558"/>
      <c r="AT13" s="558"/>
      <c r="AU13" s="558"/>
      <c r="AV13" s="558"/>
      <c r="AW13" s="558"/>
      <c r="AX13" s="558"/>
      <c r="AY13" s="558"/>
      <c r="AZ13" s="558"/>
      <c r="BA13" s="548">
        <f t="shared" si="0"/>
        <v>0</v>
      </c>
      <c r="BB13" s="548">
        <f t="shared" si="1"/>
        <v>0</v>
      </c>
      <c r="BC13" s="548">
        <f t="shared" si="1"/>
        <v>0</v>
      </c>
      <c r="BD13" s="548">
        <f t="shared" si="2"/>
        <v>0</v>
      </c>
      <c r="BE13" s="548">
        <f t="shared" si="3"/>
        <v>0</v>
      </c>
      <c r="BF13" s="548">
        <v>0</v>
      </c>
      <c r="BG13" s="548"/>
      <c r="BH13" s="548"/>
      <c r="BI13" s="548"/>
      <c r="BJ13" s="548"/>
      <c r="BK13" s="548"/>
      <c r="BL13" s="548"/>
      <c r="BM13" s="548"/>
      <c r="BN13" s="557"/>
      <c r="BO13" s="557"/>
      <c r="BP13" s="557"/>
      <c r="BQ13" s="557"/>
      <c r="BR13" s="557"/>
      <c r="BS13" s="557"/>
      <c r="BT13" s="557"/>
      <c r="BU13" s="557"/>
      <c r="BV13" s="557"/>
      <c r="BW13" s="557"/>
      <c r="BX13" s="557"/>
      <c r="BY13" s="557"/>
      <c r="BZ13" s="557"/>
      <c r="CA13" s="557"/>
      <c r="CB13" s="557"/>
      <c r="CC13" s="557"/>
      <c r="CD13" s="557"/>
      <c r="CE13" s="548">
        <f t="shared" si="4"/>
        <v>0</v>
      </c>
      <c r="CF13" s="548">
        <f t="shared" si="5"/>
        <v>0</v>
      </c>
      <c r="CG13" s="548">
        <f t="shared" si="6"/>
        <v>0</v>
      </c>
      <c r="CH13" s="548">
        <f>+CC13+CA13+BY13+BW13+BU13+BS13+BQ13+BO13+BM13+BK13+BI13+BG13</f>
        <v>0</v>
      </c>
      <c r="CI13" s="548">
        <f>CG13</f>
        <v>0</v>
      </c>
      <c r="CJ13" s="548">
        <v>0</v>
      </c>
      <c r="CK13" s="548"/>
      <c r="CL13" s="548"/>
      <c r="CM13" s="548"/>
      <c r="CN13" s="548"/>
      <c r="CO13" s="548"/>
      <c r="CP13" s="548"/>
      <c r="CQ13" s="548"/>
      <c r="CR13" s="548"/>
      <c r="CS13" s="548"/>
      <c r="CT13" s="548"/>
      <c r="CU13" s="594"/>
      <c r="CV13" s="594"/>
      <c r="CW13" s="548"/>
      <c r="CX13" s="548"/>
      <c r="CY13" s="548"/>
      <c r="CZ13" s="548"/>
      <c r="DA13" s="548"/>
      <c r="DB13" s="548"/>
      <c r="DC13" s="548"/>
      <c r="DD13" s="548"/>
      <c r="DE13" s="548"/>
      <c r="DF13" s="548"/>
      <c r="DG13" s="548"/>
      <c r="DH13" s="548"/>
      <c r="DI13" s="548">
        <f t="shared" si="7"/>
        <v>0</v>
      </c>
      <c r="DJ13" s="594">
        <f t="shared" si="9"/>
        <v>0</v>
      </c>
      <c r="DK13" s="594">
        <f t="shared" si="10"/>
        <v>0</v>
      </c>
      <c r="DL13" s="594">
        <f t="shared" si="8"/>
        <v>0</v>
      </c>
      <c r="DM13" s="594">
        <f t="shared" si="8"/>
        <v>0</v>
      </c>
      <c r="DN13" s="548"/>
      <c r="DO13" s="557"/>
      <c r="DP13" s="557"/>
      <c r="DQ13" s="557"/>
      <c r="DR13" s="557"/>
      <c r="DS13" s="557"/>
      <c r="DT13" s="557"/>
      <c r="DU13" s="557"/>
      <c r="DV13" s="557"/>
      <c r="DW13" s="557"/>
      <c r="DX13" s="557"/>
      <c r="DY13" s="557"/>
      <c r="DZ13" s="557"/>
      <c r="EA13" s="557"/>
      <c r="EB13" s="557"/>
      <c r="EC13" s="557"/>
      <c r="ED13" s="557"/>
      <c r="EE13" s="557"/>
      <c r="EF13" s="557"/>
      <c r="EG13" s="557"/>
      <c r="EH13" s="557"/>
      <c r="EI13" s="557"/>
      <c r="EJ13" s="557"/>
      <c r="EK13" s="557"/>
      <c r="EL13" s="557"/>
      <c r="EM13" s="548">
        <v>0</v>
      </c>
      <c r="EN13" s="585">
        <f>DH13+DQ13+DS13+DU13</f>
        <v>0</v>
      </c>
      <c r="EO13" s="585">
        <f>DP13+DR13+DT13+DV13</f>
        <v>0</v>
      </c>
      <c r="EP13" s="585">
        <f>DH13+DQ13+DS13+DU13+DW13+DY13+EA13+EC13+EE13+EG13+EI13+EK13</f>
        <v>0</v>
      </c>
      <c r="EQ13" s="586">
        <v>0</v>
      </c>
      <c r="ER13" s="550">
        <f t="shared" si="13"/>
        <v>0</v>
      </c>
      <c r="ES13" s="550">
        <f t="shared" si="11"/>
        <v>0</v>
      </c>
      <c r="ET13" s="551">
        <f t="shared" si="12"/>
        <v>0</v>
      </c>
      <c r="EU13" s="551">
        <f>IFERROR((DK13+CI13+BE13+AA13)/(Z13+BD13+CH13+DJ13),0)</f>
        <v>0</v>
      </c>
      <c r="EV13" s="552">
        <f t="shared" ref="EV13:EV50" si="14">IFERROR((DM13+CI13+BE13+AA13)/G13,0)</f>
        <v>0</v>
      </c>
      <c r="EW13" s="540"/>
      <c r="EX13" s="540"/>
      <c r="EY13" s="540"/>
      <c r="EZ13" s="603"/>
      <c r="FA13" s="603"/>
      <c r="FB13" s="85"/>
    </row>
    <row r="14" spans="1:158" ht="24.75" customHeight="1" x14ac:dyDescent="0.25">
      <c r="A14" s="355"/>
      <c r="B14" s="366"/>
      <c r="C14" s="360"/>
      <c r="D14" s="360"/>
      <c r="E14" s="352"/>
      <c r="F14" s="86" t="s">
        <v>331</v>
      </c>
      <c r="G14" s="541">
        <f>AA14+BE14+CI14+DL14+DN14</f>
        <v>91611867</v>
      </c>
      <c r="H14" s="541">
        <v>0</v>
      </c>
      <c r="I14" s="541"/>
      <c r="J14" s="541"/>
      <c r="K14" s="541">
        <v>0</v>
      </c>
      <c r="L14" s="541">
        <v>0</v>
      </c>
      <c r="M14" s="541">
        <v>0</v>
      </c>
      <c r="N14" s="541">
        <v>0</v>
      </c>
      <c r="O14" s="541">
        <v>0</v>
      </c>
      <c r="P14" s="541">
        <v>0</v>
      </c>
      <c r="Q14" s="541">
        <v>0</v>
      </c>
      <c r="R14" s="541">
        <v>0</v>
      </c>
      <c r="S14" s="541">
        <v>0</v>
      </c>
      <c r="T14" s="541">
        <v>0</v>
      </c>
      <c r="U14" s="541">
        <v>0</v>
      </c>
      <c r="V14" s="541">
        <v>0</v>
      </c>
      <c r="W14" s="541"/>
      <c r="X14" s="541"/>
      <c r="Y14" s="541"/>
      <c r="Z14" s="541">
        <v>0</v>
      </c>
      <c r="AA14" s="541">
        <v>0</v>
      </c>
      <c r="AB14" s="541">
        <v>29446866</v>
      </c>
      <c r="AC14" s="541">
        <v>13669000</v>
      </c>
      <c r="AD14" s="541">
        <v>13669000</v>
      </c>
      <c r="AE14" s="541">
        <v>13298933</v>
      </c>
      <c r="AF14" s="541">
        <v>13298933</v>
      </c>
      <c r="AG14" s="541">
        <v>2478933</v>
      </c>
      <c r="AH14" s="541">
        <v>2478933</v>
      </c>
      <c r="AI14" s="541">
        <v>0</v>
      </c>
      <c r="AJ14" s="541">
        <v>0</v>
      </c>
      <c r="AK14" s="541">
        <v>0</v>
      </c>
      <c r="AL14" s="541">
        <v>0</v>
      </c>
      <c r="AM14" s="541"/>
      <c r="AN14" s="541"/>
      <c r="AO14" s="541"/>
      <c r="AP14" s="541"/>
      <c r="AQ14" s="541"/>
      <c r="AR14" s="541"/>
      <c r="AS14" s="541"/>
      <c r="AT14" s="541"/>
      <c r="AU14" s="541"/>
      <c r="AV14" s="541"/>
      <c r="AW14" s="541"/>
      <c r="AX14" s="542"/>
      <c r="AY14" s="541"/>
      <c r="AZ14" s="541"/>
      <c r="BA14" s="541">
        <f t="shared" si="0"/>
        <v>29446866</v>
      </c>
      <c r="BB14" s="541">
        <f t="shared" si="1"/>
        <v>29446866</v>
      </c>
      <c r="BC14" s="541">
        <f t="shared" si="1"/>
        <v>29446866</v>
      </c>
      <c r="BD14" s="541">
        <f t="shared" si="2"/>
        <v>29446866</v>
      </c>
      <c r="BE14" s="541">
        <f t="shared" si="3"/>
        <v>29446866</v>
      </c>
      <c r="BF14" s="541">
        <v>7672000</v>
      </c>
      <c r="BG14" s="541"/>
      <c r="BH14" s="541"/>
      <c r="BI14" s="541">
        <v>7672000</v>
      </c>
      <c r="BJ14" s="541">
        <v>0</v>
      </c>
      <c r="BK14" s="541"/>
      <c r="BL14" s="541">
        <v>5114667</v>
      </c>
      <c r="BM14" s="541"/>
      <c r="BN14" s="543"/>
      <c r="BO14" s="543"/>
      <c r="BP14" s="543"/>
      <c r="BQ14" s="543"/>
      <c r="BR14" s="543"/>
      <c r="BS14" s="543"/>
      <c r="BT14" s="543"/>
      <c r="BU14" s="543"/>
      <c r="BV14" s="543">
        <v>2557333</v>
      </c>
      <c r="BW14" s="543"/>
      <c r="BX14" s="543"/>
      <c r="BY14" s="543"/>
      <c r="BZ14" s="543"/>
      <c r="CA14" s="543"/>
      <c r="CB14" s="543"/>
      <c r="CC14" s="543"/>
      <c r="CD14" s="543"/>
      <c r="CE14" s="541">
        <f t="shared" si="4"/>
        <v>7672000</v>
      </c>
      <c r="CF14" s="541">
        <f t="shared" si="5"/>
        <v>7672000</v>
      </c>
      <c r="CG14" s="541">
        <f t="shared" si="6"/>
        <v>7672000</v>
      </c>
      <c r="CH14" s="541">
        <f>+CC14+CA14+BY14+BW14+BU14+BS14+BQ14+BO14+BM14+BK14+BI14+BG14</f>
        <v>7672000</v>
      </c>
      <c r="CI14" s="541">
        <f>CG14</f>
        <v>7672000</v>
      </c>
      <c r="CJ14" s="541">
        <v>54493001</v>
      </c>
      <c r="CK14" s="541">
        <v>14335000</v>
      </c>
      <c r="CL14" s="541">
        <v>14335000</v>
      </c>
      <c r="CM14" s="541">
        <v>24438267</v>
      </c>
      <c r="CN14" s="541">
        <v>24438267</v>
      </c>
      <c r="CO14" s="541">
        <v>4496667</v>
      </c>
      <c r="CP14" s="541">
        <v>4496667</v>
      </c>
      <c r="CQ14" s="541">
        <v>11223067</v>
      </c>
      <c r="CR14" s="605">
        <v>8614400</v>
      </c>
      <c r="CS14" s="541"/>
      <c r="CT14" s="541">
        <v>2608667</v>
      </c>
      <c r="CU14" s="547"/>
      <c r="CV14" s="547"/>
      <c r="CW14" s="541"/>
      <c r="CX14" s="541"/>
      <c r="CY14" s="541"/>
      <c r="CZ14" s="541"/>
      <c r="DA14" s="541"/>
      <c r="DB14" s="541"/>
      <c r="DC14" s="541"/>
      <c r="DD14" s="541"/>
      <c r="DE14" s="541"/>
      <c r="DF14" s="541"/>
      <c r="DG14" s="541"/>
      <c r="DH14" s="541"/>
      <c r="DI14" s="541">
        <f t="shared" si="7"/>
        <v>54493001</v>
      </c>
      <c r="DJ14" s="547">
        <f t="shared" si="9"/>
        <v>54493001</v>
      </c>
      <c r="DK14" s="547">
        <f t="shared" si="10"/>
        <v>54493001</v>
      </c>
      <c r="DL14" s="547">
        <f t="shared" si="8"/>
        <v>54493001</v>
      </c>
      <c r="DM14" s="564">
        <f t="shared" si="8"/>
        <v>54493001</v>
      </c>
      <c r="DN14" s="541"/>
      <c r="DO14" s="543"/>
      <c r="DP14" s="543"/>
      <c r="DQ14" s="543"/>
      <c r="DR14" s="543"/>
      <c r="DS14" s="543"/>
      <c r="DT14" s="543"/>
      <c r="DU14" s="543"/>
      <c r="DV14" s="543"/>
      <c r="DW14" s="543"/>
      <c r="DX14" s="543"/>
      <c r="DY14" s="543"/>
      <c r="DZ14" s="543"/>
      <c r="EA14" s="543"/>
      <c r="EB14" s="543"/>
      <c r="EC14" s="543"/>
      <c r="ED14" s="543"/>
      <c r="EE14" s="543"/>
      <c r="EF14" s="543"/>
      <c r="EG14" s="543"/>
      <c r="EH14" s="543"/>
      <c r="EI14" s="543"/>
      <c r="EJ14" s="543"/>
      <c r="EK14" s="543"/>
      <c r="EL14" s="543"/>
      <c r="EM14" s="548">
        <f>EI14+EG14+EE14+EC14+EA14+DY14+DW14+DU14+DS14+DQ14+DH14+EK14</f>
        <v>0</v>
      </c>
      <c r="EN14" s="565">
        <f>DH14+DQ14+DS14+DU14</f>
        <v>0</v>
      </c>
      <c r="EO14" s="543">
        <f>DP14+DR14+DT14+DV14</f>
        <v>0</v>
      </c>
      <c r="EP14" s="565">
        <f>DQ14+DS14+DU14+DW14+DY14+EA14+EC14+EE14+EG14+EI14+EK14+DH14</f>
        <v>0</v>
      </c>
      <c r="EQ14" s="543">
        <f>DP14+DR14+DT14+DV14</f>
        <v>0</v>
      </c>
      <c r="ER14" s="550">
        <f t="shared" si="13"/>
        <v>0</v>
      </c>
      <c r="ES14" s="550">
        <f t="shared" si="11"/>
        <v>1</v>
      </c>
      <c r="ET14" s="551">
        <f t="shared" si="12"/>
        <v>1</v>
      </c>
      <c r="EU14" s="551">
        <f>IFERROR((DK14+CI14+BE14+AA14)/(Z14+BD14+CH14+DJ14),0)</f>
        <v>1</v>
      </c>
      <c r="EV14" s="552">
        <f t="shared" si="14"/>
        <v>1</v>
      </c>
      <c r="EW14" s="540"/>
      <c r="EX14" s="540"/>
      <c r="EY14" s="540"/>
      <c r="EZ14" s="603"/>
      <c r="FA14" s="603"/>
      <c r="FB14" s="81"/>
    </row>
    <row r="15" spans="1:158" ht="24.75" customHeight="1" thickBot="1" x14ac:dyDescent="0.3">
      <c r="A15" s="355"/>
      <c r="B15" s="366"/>
      <c r="C15" s="360"/>
      <c r="D15" s="360"/>
      <c r="E15" s="352"/>
      <c r="F15" s="87" t="s">
        <v>332</v>
      </c>
      <c r="G15" s="566">
        <f>AA15+BE15+CI15+DL15+DN15</f>
        <v>5</v>
      </c>
      <c r="H15" s="567">
        <f>+H10</f>
        <v>0.5</v>
      </c>
      <c r="I15" s="567"/>
      <c r="J15" s="567"/>
      <c r="K15" s="567">
        <f t="shared" ref="K15:T15" si="15">+K10</f>
        <v>0.5</v>
      </c>
      <c r="L15" s="567">
        <f t="shared" si="15"/>
        <v>0</v>
      </c>
      <c r="M15" s="567">
        <f t="shared" si="15"/>
        <v>0.5</v>
      </c>
      <c r="N15" s="567">
        <f t="shared" si="15"/>
        <v>0</v>
      </c>
      <c r="O15" s="567">
        <f t="shared" si="15"/>
        <v>0.5</v>
      </c>
      <c r="P15" s="567">
        <f t="shared" si="15"/>
        <v>0.2</v>
      </c>
      <c r="Q15" s="567">
        <f t="shared" si="15"/>
        <v>0.5</v>
      </c>
      <c r="R15" s="567">
        <f t="shared" si="15"/>
        <v>0.2</v>
      </c>
      <c r="S15" s="567">
        <f t="shared" si="15"/>
        <v>0.5</v>
      </c>
      <c r="T15" s="567">
        <f t="shared" si="15"/>
        <v>0.4</v>
      </c>
      <c r="U15" s="567"/>
      <c r="V15" s="567">
        <f>+V10</f>
        <v>0.5</v>
      </c>
      <c r="W15" s="568"/>
      <c r="X15" s="568"/>
      <c r="Y15" s="568"/>
      <c r="Z15" s="567"/>
      <c r="AA15" s="567">
        <f t="shared" ref="AA15:AZ15" si="16">+AA10</f>
        <v>0.5</v>
      </c>
      <c r="AB15" s="567">
        <f t="shared" si="16"/>
        <v>2.5</v>
      </c>
      <c r="AC15" s="567">
        <f t="shared" si="16"/>
        <v>0</v>
      </c>
      <c r="AD15" s="567">
        <f t="shared" si="16"/>
        <v>0</v>
      </c>
      <c r="AE15" s="567">
        <f t="shared" si="16"/>
        <v>0</v>
      </c>
      <c r="AF15" s="567">
        <f t="shared" si="16"/>
        <v>0</v>
      </c>
      <c r="AG15" s="567">
        <f t="shared" si="16"/>
        <v>0.25</v>
      </c>
      <c r="AH15" s="567">
        <f t="shared" si="16"/>
        <v>0.02</v>
      </c>
      <c r="AI15" s="567">
        <f t="shared" si="16"/>
        <v>0.48</v>
      </c>
      <c r="AJ15" s="567">
        <f t="shared" si="16"/>
        <v>0.48</v>
      </c>
      <c r="AK15" s="567">
        <f t="shared" si="16"/>
        <v>0.25</v>
      </c>
      <c r="AL15" s="567">
        <f t="shared" si="16"/>
        <v>0.25</v>
      </c>
      <c r="AM15" s="567">
        <f t="shared" si="16"/>
        <v>0.25</v>
      </c>
      <c r="AN15" s="567">
        <f t="shared" si="16"/>
        <v>0.25</v>
      </c>
      <c r="AO15" s="567">
        <f t="shared" si="16"/>
        <v>0.25</v>
      </c>
      <c r="AP15" s="567">
        <f t="shared" si="16"/>
        <v>0.25</v>
      </c>
      <c r="AQ15" s="567">
        <f t="shared" si="16"/>
        <v>0</v>
      </c>
      <c r="AR15" s="567">
        <f t="shared" si="16"/>
        <v>0</v>
      </c>
      <c r="AS15" s="567">
        <f t="shared" si="16"/>
        <v>0</v>
      </c>
      <c r="AT15" s="567">
        <f t="shared" si="16"/>
        <v>0</v>
      </c>
      <c r="AU15" s="567">
        <f t="shared" si="16"/>
        <v>0</v>
      </c>
      <c r="AV15" s="567">
        <f t="shared" si="16"/>
        <v>0</v>
      </c>
      <c r="AW15" s="567">
        <f t="shared" si="16"/>
        <v>0</v>
      </c>
      <c r="AX15" s="567">
        <f t="shared" si="16"/>
        <v>0</v>
      </c>
      <c r="AY15" s="567">
        <f t="shared" si="16"/>
        <v>0.02</v>
      </c>
      <c r="AZ15" s="567">
        <f t="shared" si="16"/>
        <v>0.25</v>
      </c>
      <c r="BA15" s="567">
        <f t="shared" si="0"/>
        <v>1.5</v>
      </c>
      <c r="BB15" s="567">
        <f t="shared" si="1"/>
        <v>1.5</v>
      </c>
      <c r="BC15" s="567">
        <f t="shared" si="1"/>
        <v>1.5</v>
      </c>
      <c r="BD15" s="567">
        <f t="shared" si="2"/>
        <v>1.5</v>
      </c>
      <c r="BE15" s="567">
        <f t="shared" si="3"/>
        <v>1.5</v>
      </c>
      <c r="BF15" s="567">
        <v>2</v>
      </c>
      <c r="BG15" s="567">
        <v>0</v>
      </c>
      <c r="BH15" s="567">
        <v>0</v>
      </c>
      <c r="BI15" s="567">
        <v>0</v>
      </c>
      <c r="BJ15" s="567">
        <v>0</v>
      </c>
      <c r="BK15" s="567">
        <v>0</v>
      </c>
      <c r="BL15" s="567">
        <v>0</v>
      </c>
      <c r="BM15" s="567">
        <v>0</v>
      </c>
      <c r="BN15" s="567">
        <v>0</v>
      </c>
      <c r="BO15" s="567">
        <v>0</v>
      </c>
      <c r="BP15" s="567">
        <v>0</v>
      </c>
      <c r="BQ15" s="567">
        <v>1</v>
      </c>
      <c r="BR15" s="567">
        <v>0</v>
      </c>
      <c r="BS15" s="567">
        <v>0</v>
      </c>
      <c r="BT15" s="567">
        <v>0</v>
      </c>
      <c r="BU15" s="567">
        <v>0</v>
      </c>
      <c r="BV15" s="567">
        <v>0</v>
      </c>
      <c r="BW15" s="567">
        <v>0</v>
      </c>
      <c r="BX15" s="567">
        <v>1</v>
      </c>
      <c r="BY15" s="567">
        <v>0</v>
      </c>
      <c r="BZ15" s="567">
        <v>0</v>
      </c>
      <c r="CA15" s="567">
        <v>0</v>
      </c>
      <c r="CB15" s="567">
        <v>1</v>
      </c>
      <c r="CC15" s="567">
        <v>2</v>
      </c>
      <c r="CD15" s="567">
        <v>1</v>
      </c>
      <c r="CE15" s="567">
        <f t="shared" si="4"/>
        <v>3</v>
      </c>
      <c r="CF15" s="567">
        <f t="shared" si="5"/>
        <v>3</v>
      </c>
      <c r="CG15" s="567">
        <f t="shared" si="6"/>
        <v>3</v>
      </c>
      <c r="CH15" s="567">
        <f>+CC15+CA15+BY15+BW15+BU15+BS15+BQ15+BO15+BM15+BK15+BI15+BG15</f>
        <v>3</v>
      </c>
      <c r="CI15" s="567">
        <f>CG15</f>
        <v>3</v>
      </c>
      <c r="CJ15" s="567">
        <v>0</v>
      </c>
      <c r="CK15" s="567"/>
      <c r="CL15" s="567"/>
      <c r="CM15" s="567"/>
      <c r="CN15" s="567"/>
      <c r="CO15" s="567"/>
      <c r="CP15" s="567"/>
      <c r="CQ15" s="567"/>
      <c r="CR15" s="567"/>
      <c r="CS15" s="567"/>
      <c r="CT15" s="567"/>
      <c r="CU15" s="588"/>
      <c r="CV15" s="588"/>
      <c r="CW15" s="567"/>
      <c r="CX15" s="567"/>
      <c r="CY15" s="567"/>
      <c r="CZ15" s="567"/>
      <c r="DA15" s="567"/>
      <c r="DB15" s="567"/>
      <c r="DC15" s="567"/>
      <c r="DD15" s="567"/>
      <c r="DE15" s="567"/>
      <c r="DF15" s="567"/>
      <c r="DG15" s="567"/>
      <c r="DH15" s="567"/>
      <c r="DI15" s="567">
        <f t="shared" si="7"/>
        <v>0</v>
      </c>
      <c r="DJ15" s="588">
        <f t="shared" si="9"/>
        <v>0</v>
      </c>
      <c r="DK15" s="588">
        <f t="shared" si="10"/>
        <v>0</v>
      </c>
      <c r="DL15" s="588">
        <f t="shared" si="8"/>
        <v>0</v>
      </c>
      <c r="DM15" s="588">
        <f t="shared" si="8"/>
        <v>0</v>
      </c>
      <c r="DN15" s="567">
        <f>+DN10</f>
        <v>0</v>
      </c>
      <c r="DO15" s="569"/>
      <c r="DP15" s="569"/>
      <c r="DQ15" s="569"/>
      <c r="DR15" s="569"/>
      <c r="DS15" s="569"/>
      <c r="DT15" s="569"/>
      <c r="DU15" s="569"/>
      <c r="DV15" s="569"/>
      <c r="DW15" s="569"/>
      <c r="DX15" s="569"/>
      <c r="DY15" s="569"/>
      <c r="DZ15" s="569"/>
      <c r="EA15" s="569"/>
      <c r="EB15" s="569"/>
      <c r="EC15" s="569"/>
      <c r="ED15" s="569"/>
      <c r="EE15" s="569"/>
      <c r="EF15" s="569"/>
      <c r="EG15" s="569"/>
      <c r="EH15" s="569"/>
      <c r="EI15" s="569"/>
      <c r="EJ15" s="569"/>
      <c r="EK15" s="569"/>
      <c r="EL15" s="569"/>
      <c r="EM15" s="567">
        <f>EM10+EM13</f>
        <v>0</v>
      </c>
      <c r="EN15" s="566">
        <f>EN10+EN13</f>
        <v>0</v>
      </c>
      <c r="EO15" s="589">
        <f>EO10+EO13</f>
        <v>0</v>
      </c>
      <c r="EP15" s="566">
        <f>EP10+EP13</f>
        <v>0</v>
      </c>
      <c r="EQ15" s="567">
        <f>EQ10+EQ13</f>
        <v>0</v>
      </c>
      <c r="ER15" s="573">
        <f t="shared" si="13"/>
        <v>0</v>
      </c>
      <c r="ES15" s="573">
        <f t="shared" si="11"/>
        <v>0</v>
      </c>
      <c r="ET15" s="574">
        <f t="shared" si="12"/>
        <v>0</v>
      </c>
      <c r="EU15" s="574">
        <f>IFERROR((DK15+CI15+BE15+AA15)/(Z15+BD15+CH15+DJ15),0)</f>
        <v>1.1111111111111112</v>
      </c>
      <c r="EV15" s="575">
        <f t="shared" si="14"/>
        <v>1</v>
      </c>
      <c r="EW15" s="540"/>
      <c r="EX15" s="540"/>
      <c r="EY15" s="540"/>
      <c r="EZ15" s="603"/>
      <c r="FA15" s="603"/>
      <c r="FB15" s="81"/>
    </row>
    <row r="16" spans="1:158" ht="24.75" customHeight="1" thickBot="1" x14ac:dyDescent="0.3">
      <c r="A16" s="355"/>
      <c r="B16" s="367"/>
      <c r="C16" s="369"/>
      <c r="D16" s="369"/>
      <c r="E16" s="378"/>
      <c r="F16" s="88" t="s">
        <v>333</v>
      </c>
      <c r="G16" s="282">
        <f>G11+G14</f>
        <v>716146034</v>
      </c>
      <c r="H16" s="283">
        <f>+H11+H14</f>
        <v>100000000</v>
      </c>
      <c r="I16" s="283"/>
      <c r="J16" s="283"/>
      <c r="K16" s="283">
        <f t="shared" ref="K16:V16" si="17">+K11+K14</f>
        <v>100000000</v>
      </c>
      <c r="L16" s="283">
        <f t="shared" si="17"/>
        <v>0</v>
      </c>
      <c r="M16" s="283">
        <f t="shared" si="17"/>
        <v>100000000</v>
      </c>
      <c r="N16" s="283">
        <f t="shared" si="17"/>
        <v>54304000</v>
      </c>
      <c r="O16" s="283">
        <f t="shared" si="17"/>
        <v>100000000</v>
      </c>
      <c r="P16" s="283">
        <f t="shared" si="17"/>
        <v>62272000</v>
      </c>
      <c r="Q16" s="283">
        <f t="shared" si="17"/>
        <v>100000000</v>
      </c>
      <c r="R16" s="283">
        <f t="shared" si="17"/>
        <v>62272000</v>
      </c>
      <c r="S16" s="283">
        <f t="shared" si="17"/>
        <v>100000000</v>
      </c>
      <c r="T16" s="283">
        <f t="shared" si="17"/>
        <v>62272000</v>
      </c>
      <c r="U16" s="283">
        <f t="shared" si="17"/>
        <v>78504000</v>
      </c>
      <c r="V16" s="283">
        <f t="shared" si="17"/>
        <v>78504000</v>
      </c>
      <c r="W16" s="283"/>
      <c r="X16" s="283"/>
      <c r="Y16" s="283"/>
      <c r="Z16" s="283">
        <f t="shared" ref="Z16:AZ16" si="18">+Z11+Z14</f>
        <v>78504000</v>
      </c>
      <c r="AA16" s="283">
        <f t="shared" si="18"/>
        <v>78504000</v>
      </c>
      <c r="AB16" s="283">
        <f t="shared" si="18"/>
        <v>729446866</v>
      </c>
      <c r="AC16" s="283">
        <f t="shared" si="18"/>
        <v>13669000</v>
      </c>
      <c r="AD16" s="283">
        <f t="shared" si="18"/>
        <v>13669000</v>
      </c>
      <c r="AE16" s="283">
        <f t="shared" si="18"/>
        <v>13298933</v>
      </c>
      <c r="AF16" s="283">
        <f t="shared" si="18"/>
        <v>13298933</v>
      </c>
      <c r="AG16" s="283">
        <f t="shared" si="18"/>
        <v>2478933</v>
      </c>
      <c r="AH16" s="283">
        <f t="shared" si="18"/>
        <v>2478933</v>
      </c>
      <c r="AI16" s="283">
        <f t="shared" si="18"/>
        <v>0</v>
      </c>
      <c r="AJ16" s="283">
        <f t="shared" si="18"/>
        <v>0</v>
      </c>
      <c r="AK16" s="283">
        <f t="shared" si="18"/>
        <v>0</v>
      </c>
      <c r="AL16" s="283">
        <f t="shared" si="18"/>
        <v>0</v>
      </c>
      <c r="AM16" s="283">
        <f t="shared" si="18"/>
        <v>0</v>
      </c>
      <c r="AN16" s="283">
        <f t="shared" si="18"/>
        <v>0</v>
      </c>
      <c r="AO16" s="283">
        <f t="shared" si="18"/>
        <v>0</v>
      </c>
      <c r="AP16" s="283">
        <f t="shared" si="18"/>
        <v>0</v>
      </c>
      <c r="AQ16" s="283">
        <f t="shared" si="18"/>
        <v>0</v>
      </c>
      <c r="AR16" s="283">
        <f t="shared" si="18"/>
        <v>0</v>
      </c>
      <c r="AS16" s="283">
        <f t="shared" si="18"/>
        <v>11508000</v>
      </c>
      <c r="AT16" s="283">
        <f t="shared" si="18"/>
        <v>0</v>
      </c>
      <c r="AU16" s="283">
        <f t="shared" si="18"/>
        <v>11508000</v>
      </c>
      <c r="AV16" s="283">
        <f t="shared" si="18"/>
        <v>7672000</v>
      </c>
      <c r="AW16" s="283">
        <f t="shared" si="18"/>
        <v>0</v>
      </c>
      <c r="AX16" s="284">
        <f t="shared" si="18"/>
        <v>0</v>
      </c>
      <c r="AY16" s="283">
        <f t="shared" si="18"/>
        <v>0</v>
      </c>
      <c r="AZ16" s="283">
        <f t="shared" si="18"/>
        <v>0</v>
      </c>
      <c r="BA16" s="283">
        <f t="shared" si="0"/>
        <v>52462866</v>
      </c>
      <c r="BB16" s="283">
        <f t="shared" si="1"/>
        <v>52462866</v>
      </c>
      <c r="BC16" s="283">
        <f t="shared" si="1"/>
        <v>37118866</v>
      </c>
      <c r="BD16" s="283">
        <f t="shared" si="2"/>
        <v>52462866</v>
      </c>
      <c r="BE16" s="283">
        <f t="shared" si="3"/>
        <v>37118866</v>
      </c>
      <c r="BF16" s="283">
        <v>491734100</v>
      </c>
      <c r="BG16" s="283">
        <f t="shared" ref="BG16:CD16" si="19">+BG11+BG14</f>
        <v>478551000</v>
      </c>
      <c r="BH16" s="283">
        <f t="shared" si="19"/>
        <v>478551000</v>
      </c>
      <c r="BI16" s="283">
        <f t="shared" si="19"/>
        <v>7672000</v>
      </c>
      <c r="BJ16" s="283">
        <f t="shared" si="19"/>
        <v>0</v>
      </c>
      <c r="BK16" s="283">
        <f t="shared" si="19"/>
        <v>0</v>
      </c>
      <c r="BL16" s="283">
        <f t="shared" si="19"/>
        <v>5114667</v>
      </c>
      <c r="BM16" s="283">
        <f t="shared" si="19"/>
        <v>0</v>
      </c>
      <c r="BN16" s="285">
        <f t="shared" si="19"/>
        <v>0</v>
      </c>
      <c r="BO16" s="285">
        <f t="shared" si="19"/>
        <v>0</v>
      </c>
      <c r="BP16" s="285">
        <f t="shared" si="19"/>
        <v>0</v>
      </c>
      <c r="BQ16" s="285">
        <f t="shared" si="19"/>
        <v>0</v>
      </c>
      <c r="BR16" s="285">
        <f t="shared" si="19"/>
        <v>0</v>
      </c>
      <c r="BS16" s="285">
        <f t="shared" si="19"/>
        <v>0</v>
      </c>
      <c r="BT16" s="285">
        <f t="shared" si="19"/>
        <v>0</v>
      </c>
      <c r="BU16" s="285">
        <f t="shared" si="19"/>
        <v>0</v>
      </c>
      <c r="BV16" s="285">
        <f t="shared" si="19"/>
        <v>2557333</v>
      </c>
      <c r="BW16" s="285">
        <f t="shared" si="19"/>
        <v>58376133</v>
      </c>
      <c r="BX16" s="285">
        <f t="shared" si="19"/>
        <v>23720700</v>
      </c>
      <c r="BY16" s="285">
        <f t="shared" si="19"/>
        <v>5511100</v>
      </c>
      <c r="BZ16" s="285">
        <f t="shared" si="19"/>
        <v>0</v>
      </c>
      <c r="CA16" s="285">
        <f t="shared" si="19"/>
        <v>0</v>
      </c>
      <c r="CB16" s="285">
        <f t="shared" si="19"/>
        <v>13541333</v>
      </c>
      <c r="CC16" s="285">
        <f t="shared" si="19"/>
        <v>-3504800</v>
      </c>
      <c r="CD16" s="285">
        <f t="shared" si="19"/>
        <v>22545134</v>
      </c>
      <c r="CE16" s="283">
        <f t="shared" si="4"/>
        <v>546605433</v>
      </c>
      <c r="CF16" s="283">
        <f t="shared" si="5"/>
        <v>546605433</v>
      </c>
      <c r="CG16" s="283">
        <f t="shared" si="6"/>
        <v>546030167</v>
      </c>
      <c r="CH16" s="283">
        <f>+CC16+CA16+BY16+BW16+BU16+BS16+BQ16+BO16+BM16+BK16+BI16+BG16</f>
        <v>546605433</v>
      </c>
      <c r="CI16" s="283">
        <f>+CI11+CI14</f>
        <v>546030167</v>
      </c>
      <c r="CJ16" s="283">
        <v>0</v>
      </c>
      <c r="CK16" s="283">
        <f t="shared" ref="CK16:CP16" si="20">CK11+CK14</f>
        <v>14335000</v>
      </c>
      <c r="CL16" s="283">
        <f t="shared" si="20"/>
        <v>14335000</v>
      </c>
      <c r="CM16" s="283">
        <f t="shared" si="20"/>
        <v>24438267</v>
      </c>
      <c r="CN16" s="283">
        <f t="shared" si="20"/>
        <v>24438267</v>
      </c>
      <c r="CO16" s="283">
        <f t="shared" si="20"/>
        <v>4496667</v>
      </c>
      <c r="CP16" s="283">
        <f t="shared" si="20"/>
        <v>4496667</v>
      </c>
      <c r="CQ16" s="283">
        <f t="shared" ref="CQ16:DH16" si="21">CQ11+CQ14</f>
        <v>11223067</v>
      </c>
      <c r="CR16" s="283">
        <f t="shared" si="21"/>
        <v>8614400</v>
      </c>
      <c r="CS16" s="283">
        <f t="shared" si="21"/>
        <v>0</v>
      </c>
      <c r="CT16" s="283">
        <f t="shared" si="21"/>
        <v>2608667</v>
      </c>
      <c r="CU16" s="283">
        <f t="shared" si="21"/>
        <v>0</v>
      </c>
      <c r="CV16" s="283">
        <f t="shared" si="21"/>
        <v>0</v>
      </c>
      <c r="CW16" s="283">
        <f t="shared" si="21"/>
        <v>0</v>
      </c>
      <c r="CX16" s="283">
        <f t="shared" si="21"/>
        <v>0</v>
      </c>
      <c r="CY16" s="283">
        <f t="shared" si="21"/>
        <v>0</v>
      </c>
      <c r="CZ16" s="283">
        <f t="shared" si="21"/>
        <v>0</v>
      </c>
      <c r="DA16" s="283">
        <f t="shared" si="21"/>
        <v>0</v>
      </c>
      <c r="DB16" s="283">
        <f t="shared" si="21"/>
        <v>0</v>
      </c>
      <c r="DC16" s="283">
        <f t="shared" si="21"/>
        <v>0</v>
      </c>
      <c r="DD16" s="283">
        <f t="shared" si="21"/>
        <v>0</v>
      </c>
      <c r="DE16" s="283">
        <f t="shared" si="21"/>
        <v>0</v>
      </c>
      <c r="DF16" s="283">
        <f t="shared" si="21"/>
        <v>0</v>
      </c>
      <c r="DG16" s="283">
        <f t="shared" si="21"/>
        <v>0</v>
      </c>
      <c r="DH16" s="283">
        <f t="shared" si="21"/>
        <v>0</v>
      </c>
      <c r="DI16" s="283">
        <f t="shared" si="7"/>
        <v>54493001</v>
      </c>
      <c r="DJ16" s="304">
        <f t="shared" si="9"/>
        <v>54493001</v>
      </c>
      <c r="DK16" s="304">
        <f t="shared" si="10"/>
        <v>54493001</v>
      </c>
      <c r="DL16" s="304">
        <f t="shared" si="8"/>
        <v>54493001</v>
      </c>
      <c r="DM16" s="304">
        <f t="shared" si="8"/>
        <v>54493001</v>
      </c>
      <c r="DN16" s="283">
        <f t="shared" ref="DN16:EL16" si="22">+DN11+DN14</f>
        <v>0</v>
      </c>
      <c r="DO16" s="285">
        <f t="shared" si="22"/>
        <v>0</v>
      </c>
      <c r="DP16" s="285">
        <f t="shared" si="22"/>
        <v>0</v>
      </c>
      <c r="DQ16" s="285">
        <f t="shared" si="22"/>
        <v>0</v>
      </c>
      <c r="DR16" s="285">
        <f t="shared" si="22"/>
        <v>0</v>
      </c>
      <c r="DS16" s="285">
        <f t="shared" si="22"/>
        <v>0</v>
      </c>
      <c r="DT16" s="285">
        <f t="shared" si="22"/>
        <v>0</v>
      </c>
      <c r="DU16" s="285">
        <f t="shared" si="22"/>
        <v>0</v>
      </c>
      <c r="DV16" s="285">
        <f t="shared" si="22"/>
        <v>0</v>
      </c>
      <c r="DW16" s="285">
        <f t="shared" si="22"/>
        <v>0</v>
      </c>
      <c r="DX16" s="285">
        <f t="shared" si="22"/>
        <v>0</v>
      </c>
      <c r="DY16" s="285">
        <f t="shared" si="22"/>
        <v>0</v>
      </c>
      <c r="DZ16" s="285">
        <f t="shared" si="22"/>
        <v>0</v>
      </c>
      <c r="EA16" s="285">
        <f t="shared" si="22"/>
        <v>0</v>
      </c>
      <c r="EB16" s="285">
        <f t="shared" si="22"/>
        <v>0</v>
      </c>
      <c r="EC16" s="285">
        <f t="shared" si="22"/>
        <v>0</v>
      </c>
      <c r="ED16" s="285">
        <f t="shared" si="22"/>
        <v>0</v>
      </c>
      <c r="EE16" s="285">
        <f t="shared" si="22"/>
        <v>0</v>
      </c>
      <c r="EF16" s="285">
        <f t="shared" si="22"/>
        <v>0</v>
      </c>
      <c r="EG16" s="285">
        <f t="shared" si="22"/>
        <v>0</v>
      </c>
      <c r="EH16" s="285">
        <f t="shared" si="22"/>
        <v>0</v>
      </c>
      <c r="EI16" s="285">
        <f t="shared" si="22"/>
        <v>0</v>
      </c>
      <c r="EJ16" s="285">
        <f t="shared" si="22"/>
        <v>0</v>
      </c>
      <c r="EK16" s="285">
        <f t="shared" si="22"/>
        <v>0</v>
      </c>
      <c r="EL16" s="285">
        <f t="shared" si="22"/>
        <v>0</v>
      </c>
      <c r="EM16" s="286">
        <f>EK16+EI16+EG16+EE16+EC16+EA16+DY16+DW16+DU16+DS16+DQ16+DH16</f>
        <v>0</v>
      </c>
      <c r="EN16" s="285">
        <f>+EN11+EN14</f>
        <v>0</v>
      </c>
      <c r="EO16" s="285">
        <f>+EO11+EO14</f>
        <v>0</v>
      </c>
      <c r="EP16" s="285">
        <f>+EP11+EP14</f>
        <v>0</v>
      </c>
      <c r="EQ16" s="285">
        <f>+EQ11+EQ14</f>
        <v>0</v>
      </c>
      <c r="ER16" s="311">
        <f t="shared" si="13"/>
        <v>0</v>
      </c>
      <c r="ES16" s="311">
        <f t="shared" si="11"/>
        <v>1</v>
      </c>
      <c r="ET16" s="312">
        <f t="shared" si="12"/>
        <v>1</v>
      </c>
      <c r="EU16" s="312">
        <f>IFERROR((DK16+CI16+BE16+AA16)/(Z16+BD16+CH16+DJ16),0)</f>
        <v>0.97825430873448038</v>
      </c>
      <c r="EV16" s="313">
        <f t="shared" si="14"/>
        <v>1</v>
      </c>
      <c r="EW16" s="540"/>
      <c r="EX16" s="540"/>
      <c r="EY16" s="540"/>
      <c r="EZ16" s="603"/>
      <c r="FA16" s="603"/>
      <c r="FB16" s="81"/>
    </row>
    <row r="17" spans="1:158" ht="24.75" customHeight="1" x14ac:dyDescent="0.25">
      <c r="A17" s="355"/>
      <c r="B17" s="365">
        <v>6</v>
      </c>
      <c r="C17" s="368" t="s">
        <v>334</v>
      </c>
      <c r="D17" s="368" t="s">
        <v>335</v>
      </c>
      <c r="E17" s="377">
        <v>162</v>
      </c>
      <c r="F17" s="80" t="s">
        <v>328</v>
      </c>
      <c r="G17" s="531">
        <v>100</v>
      </c>
      <c r="H17" s="533"/>
      <c r="I17" s="533"/>
      <c r="J17" s="531"/>
      <c r="K17" s="533"/>
      <c r="L17" s="531"/>
      <c r="M17" s="533"/>
      <c r="N17" s="531"/>
      <c r="O17" s="533"/>
      <c r="P17" s="533"/>
      <c r="Q17" s="533"/>
      <c r="R17" s="533"/>
      <c r="S17" s="533"/>
      <c r="T17" s="533"/>
      <c r="U17" s="533"/>
      <c r="V17" s="533"/>
      <c r="W17" s="532"/>
      <c r="X17" s="532"/>
      <c r="Y17" s="532"/>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33"/>
      <c r="AZ17" s="533"/>
      <c r="BA17" s="533"/>
      <c r="BB17" s="533"/>
      <c r="BC17" s="533"/>
      <c r="BD17" s="533"/>
      <c r="BE17" s="533"/>
      <c r="BF17" s="533"/>
      <c r="BG17" s="533"/>
      <c r="BH17" s="533"/>
      <c r="BI17" s="533"/>
      <c r="BJ17" s="533"/>
      <c r="BK17" s="533"/>
      <c r="BL17" s="533"/>
      <c r="BM17" s="533"/>
      <c r="BN17" s="533"/>
      <c r="BO17" s="533"/>
      <c r="BP17" s="533"/>
      <c r="BQ17" s="533"/>
      <c r="BR17" s="533"/>
      <c r="BS17" s="533"/>
      <c r="BT17" s="533"/>
      <c r="BU17" s="533"/>
      <c r="BV17" s="533"/>
      <c r="BW17" s="533"/>
      <c r="BX17" s="533"/>
      <c r="BY17" s="533"/>
      <c r="BZ17" s="533"/>
      <c r="CA17" s="533"/>
      <c r="CB17" s="533"/>
      <c r="CC17" s="533"/>
      <c r="CD17" s="533"/>
      <c r="CE17" s="533"/>
      <c r="CF17" s="533">
        <f t="shared" si="5"/>
        <v>0</v>
      </c>
      <c r="CG17" s="533">
        <f t="shared" si="6"/>
        <v>0</v>
      </c>
      <c r="CH17" s="533"/>
      <c r="CI17" s="533"/>
      <c r="CJ17" s="606">
        <v>1</v>
      </c>
      <c r="CK17" s="606"/>
      <c r="CL17" s="606"/>
      <c r="CM17" s="606">
        <v>0.1</v>
      </c>
      <c r="CN17" s="606">
        <v>0.1</v>
      </c>
      <c r="CO17" s="606">
        <v>0.1</v>
      </c>
      <c r="CP17" s="606">
        <v>0.1</v>
      </c>
      <c r="CQ17" s="606">
        <v>0.1</v>
      </c>
      <c r="CR17" s="607">
        <v>0.1</v>
      </c>
      <c r="CS17" s="606">
        <v>0.1</v>
      </c>
      <c r="CT17" s="606">
        <v>0.1</v>
      </c>
      <c r="CU17" s="608">
        <v>0.1</v>
      </c>
      <c r="CV17" s="608">
        <v>0.1</v>
      </c>
      <c r="CW17" s="606">
        <v>0.1</v>
      </c>
      <c r="CX17" s="606"/>
      <c r="CY17" s="606">
        <v>0.1</v>
      </c>
      <c r="CZ17" s="606"/>
      <c r="DA17" s="606">
        <v>0.1</v>
      </c>
      <c r="DB17" s="606"/>
      <c r="DC17" s="606">
        <v>0.1</v>
      </c>
      <c r="DD17" s="606"/>
      <c r="DE17" s="606">
        <v>0.05</v>
      </c>
      <c r="DF17" s="606"/>
      <c r="DG17" s="606">
        <v>0.05</v>
      </c>
      <c r="DH17" s="606"/>
      <c r="DI17" s="607">
        <f t="shared" si="7"/>
        <v>0.99999999999999989</v>
      </c>
      <c r="DJ17" s="609">
        <f t="shared" si="9"/>
        <v>0.5</v>
      </c>
      <c r="DK17" s="609">
        <f t="shared" si="10"/>
        <v>0.5</v>
      </c>
      <c r="DL17" s="609">
        <v>1</v>
      </c>
      <c r="DM17" s="609">
        <f>+DK17</f>
        <v>0.5</v>
      </c>
      <c r="DN17" s="607">
        <v>1</v>
      </c>
      <c r="DO17" s="531"/>
      <c r="DP17" s="531"/>
      <c r="DQ17" s="531"/>
      <c r="DR17" s="531"/>
      <c r="DS17" s="531"/>
      <c r="DT17" s="531"/>
      <c r="DU17" s="531"/>
      <c r="DV17" s="531"/>
      <c r="DW17" s="531"/>
      <c r="DX17" s="531"/>
      <c r="DY17" s="531"/>
      <c r="DZ17" s="531"/>
      <c r="EA17" s="531"/>
      <c r="EB17" s="531"/>
      <c r="EC17" s="531"/>
      <c r="ED17" s="531"/>
      <c r="EE17" s="531"/>
      <c r="EF17" s="531"/>
      <c r="EG17" s="531"/>
      <c r="EH17" s="531"/>
      <c r="EI17" s="531"/>
      <c r="EJ17" s="531"/>
      <c r="EK17" s="531"/>
      <c r="EL17" s="531"/>
      <c r="EM17" s="580">
        <f>EK17+EI17+EG17+EE17+EA17+DY17+DW17+DU17+DS17+DQ17+DH17+EC17</f>
        <v>0</v>
      </c>
      <c r="EN17" s="580">
        <f>DH17+DQ17+DS17+DU17</f>
        <v>0</v>
      </c>
      <c r="EO17" s="580">
        <f>DP17+DR17+DT17+DV17</f>
        <v>0</v>
      </c>
      <c r="EP17" s="580">
        <f>EM17+DF17</f>
        <v>0</v>
      </c>
      <c r="EQ17" s="580">
        <f>DF17+EO17</f>
        <v>0</v>
      </c>
      <c r="ER17" s="536">
        <f t="shared" si="13"/>
        <v>1</v>
      </c>
      <c r="ES17" s="536">
        <f t="shared" si="11"/>
        <v>1</v>
      </c>
      <c r="ET17" s="537">
        <f t="shared" si="12"/>
        <v>0.5</v>
      </c>
      <c r="EU17" s="537">
        <f t="shared" ref="EU17:EU51" si="23">IFERROR((DK17+CI17+BE17+AA17)/(Z17+BD17+CH17+DJ17),0)</f>
        <v>1</v>
      </c>
      <c r="EV17" s="538">
        <f t="shared" si="14"/>
        <v>5.0000000000000001E-3</v>
      </c>
      <c r="EW17" s="539" t="s">
        <v>739</v>
      </c>
      <c r="EX17" s="540" t="s">
        <v>180</v>
      </c>
      <c r="EY17" s="540" t="s">
        <v>180</v>
      </c>
      <c r="EZ17" s="539" t="s">
        <v>337</v>
      </c>
      <c r="FA17" s="539" t="s">
        <v>338</v>
      </c>
      <c r="FB17" s="81"/>
    </row>
    <row r="18" spans="1:158" ht="24.75" customHeight="1" x14ac:dyDescent="0.25">
      <c r="A18" s="355"/>
      <c r="B18" s="366"/>
      <c r="C18" s="360"/>
      <c r="D18" s="360"/>
      <c r="E18" s="352"/>
      <c r="F18" s="82" t="s">
        <v>329</v>
      </c>
      <c r="G18" s="541">
        <f>AA18+BE18+CI18+DL18+DN18</f>
        <v>840737989</v>
      </c>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1"/>
      <c r="AW18" s="541"/>
      <c r="AX18" s="542"/>
      <c r="AY18" s="541"/>
      <c r="AZ18" s="541"/>
      <c r="BA18" s="541"/>
      <c r="BB18" s="541"/>
      <c r="BC18" s="541"/>
      <c r="BD18" s="541"/>
      <c r="BE18" s="541"/>
      <c r="BF18" s="541"/>
      <c r="BG18" s="541"/>
      <c r="BH18" s="541"/>
      <c r="BI18" s="541"/>
      <c r="BJ18" s="541"/>
      <c r="BK18" s="541"/>
      <c r="BL18" s="541"/>
      <c r="BM18" s="541"/>
      <c r="BN18" s="543"/>
      <c r="BO18" s="543"/>
      <c r="BP18" s="543"/>
      <c r="BQ18" s="543"/>
      <c r="BR18" s="543"/>
      <c r="BS18" s="543"/>
      <c r="BT18" s="543"/>
      <c r="BU18" s="543"/>
      <c r="BV18" s="543"/>
      <c r="BW18" s="543"/>
      <c r="BX18" s="543"/>
      <c r="BY18" s="543"/>
      <c r="BZ18" s="543"/>
      <c r="CA18" s="543"/>
      <c r="CB18" s="543"/>
      <c r="CC18" s="543"/>
      <c r="CD18" s="543"/>
      <c r="CE18" s="541"/>
      <c r="CF18" s="541">
        <f t="shared" si="5"/>
        <v>0</v>
      </c>
      <c r="CG18" s="541">
        <f t="shared" si="6"/>
        <v>0</v>
      </c>
      <c r="CH18" s="541"/>
      <c r="CI18" s="541"/>
      <c r="CJ18" s="545">
        <v>0</v>
      </c>
      <c r="CK18" s="545">
        <v>0</v>
      </c>
      <c r="CL18" s="545">
        <v>0</v>
      </c>
      <c r="CM18" s="545">
        <v>329260000</v>
      </c>
      <c r="CN18" s="545">
        <v>329260000</v>
      </c>
      <c r="CO18" s="545">
        <v>157911000</v>
      </c>
      <c r="CP18" s="545">
        <v>157911000</v>
      </c>
      <c r="CQ18" s="545">
        <v>53566989</v>
      </c>
      <c r="CR18" s="545"/>
      <c r="CS18" s="545"/>
      <c r="CT18" s="545"/>
      <c r="CU18" s="546"/>
      <c r="CV18" s="546"/>
      <c r="CW18" s="545"/>
      <c r="CX18" s="545"/>
      <c r="CY18" s="545"/>
      <c r="CZ18" s="545"/>
      <c r="DA18" s="545"/>
      <c r="DB18" s="545"/>
      <c r="DC18" s="545"/>
      <c r="DD18" s="545"/>
      <c r="DE18" s="545"/>
      <c r="DF18" s="545"/>
      <c r="DG18" s="545"/>
      <c r="DH18" s="545"/>
      <c r="DI18" s="541">
        <f t="shared" si="7"/>
        <v>540737989</v>
      </c>
      <c r="DJ18" s="547">
        <f t="shared" si="9"/>
        <v>540737989</v>
      </c>
      <c r="DK18" s="547">
        <f t="shared" si="10"/>
        <v>487171000</v>
      </c>
      <c r="DL18" s="547">
        <f>+DJ18</f>
        <v>540737989</v>
      </c>
      <c r="DM18" s="547">
        <f>+DK18</f>
        <v>487171000</v>
      </c>
      <c r="DN18" s="541">
        <v>300000000</v>
      </c>
      <c r="DO18" s="543"/>
      <c r="DP18" s="543"/>
      <c r="DQ18" s="543"/>
      <c r="DR18" s="543"/>
      <c r="DS18" s="543"/>
      <c r="DT18" s="543"/>
      <c r="DU18" s="543"/>
      <c r="DV18" s="543"/>
      <c r="DW18" s="543"/>
      <c r="DX18" s="543"/>
      <c r="DY18" s="543"/>
      <c r="DZ18" s="543"/>
      <c r="EA18" s="543"/>
      <c r="EB18" s="543"/>
      <c r="EC18" s="543"/>
      <c r="ED18" s="543"/>
      <c r="EE18" s="543"/>
      <c r="EF18" s="543"/>
      <c r="EG18" s="543"/>
      <c r="EH18" s="543"/>
      <c r="EI18" s="543"/>
      <c r="EJ18" s="543"/>
      <c r="EK18" s="543"/>
      <c r="EL18" s="543"/>
      <c r="EM18" s="548">
        <f>EK18+EI18+EG18+EE18+EC18+EA18+DY18+DW18+DU18+DS18+DQ18+DH18</f>
        <v>0</v>
      </c>
      <c r="EN18" s="565">
        <f>DH18+DQ18+DS18+DU18</f>
        <v>0</v>
      </c>
      <c r="EO18" s="565">
        <f>DP18+DR18+DT18+DV18</f>
        <v>0</v>
      </c>
      <c r="EP18" s="565">
        <f>DH18+DQ18+DS18+DU18+DW18+DY18+EA18+EC18+EE18+EG18+EI18+EK18</f>
        <v>0</v>
      </c>
      <c r="EQ18" s="543">
        <f>DP18+DR18+DT18+DV18</f>
        <v>0</v>
      </c>
      <c r="ER18" s="550">
        <f t="shared" si="13"/>
        <v>0</v>
      </c>
      <c r="ES18" s="550">
        <f t="shared" si="11"/>
        <v>0.90093725595447294</v>
      </c>
      <c r="ET18" s="551">
        <f t="shared" si="12"/>
        <v>0.90093725595447294</v>
      </c>
      <c r="EU18" s="551">
        <f t="shared" si="23"/>
        <v>0.90093725595447294</v>
      </c>
      <c r="EV18" s="552">
        <f t="shared" si="14"/>
        <v>0.57945638995028215</v>
      </c>
      <c r="EW18" s="553"/>
      <c r="EX18" s="553"/>
      <c r="EY18" s="553"/>
      <c r="EZ18" s="553"/>
      <c r="FA18" s="553"/>
      <c r="FB18" s="81"/>
    </row>
    <row r="19" spans="1:158" ht="24.75" customHeight="1" x14ac:dyDescent="0.25">
      <c r="A19" s="355"/>
      <c r="B19" s="366"/>
      <c r="C19" s="360"/>
      <c r="D19" s="360"/>
      <c r="E19" s="352"/>
      <c r="F19" s="83" t="s">
        <v>188</v>
      </c>
      <c r="G19" s="548">
        <f>AA19+BE19+CI19+DL19+DN19</f>
        <v>41568000</v>
      </c>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541"/>
      <c r="AS19" s="541"/>
      <c r="AT19" s="541"/>
      <c r="AU19" s="541"/>
      <c r="AV19" s="541"/>
      <c r="AW19" s="541"/>
      <c r="AX19" s="542"/>
      <c r="AY19" s="541"/>
      <c r="AZ19" s="541"/>
      <c r="BA19" s="541"/>
      <c r="BB19" s="541"/>
      <c r="BC19" s="541"/>
      <c r="BD19" s="541"/>
      <c r="BE19" s="541"/>
      <c r="BF19" s="541"/>
      <c r="BG19" s="541"/>
      <c r="BH19" s="541"/>
      <c r="BI19" s="541"/>
      <c r="BJ19" s="541"/>
      <c r="BK19" s="541"/>
      <c r="BL19" s="541"/>
      <c r="BM19" s="541"/>
      <c r="BN19" s="543"/>
      <c r="BO19" s="543"/>
      <c r="BP19" s="543"/>
      <c r="BQ19" s="543"/>
      <c r="BR19" s="543"/>
      <c r="BS19" s="543"/>
      <c r="BT19" s="543"/>
      <c r="BU19" s="543"/>
      <c r="BV19" s="543"/>
      <c r="BW19" s="543"/>
      <c r="BX19" s="543"/>
      <c r="BY19" s="543"/>
      <c r="BZ19" s="543"/>
      <c r="CA19" s="543"/>
      <c r="CB19" s="543"/>
      <c r="CC19" s="543"/>
      <c r="CD19" s="543"/>
      <c r="CE19" s="541"/>
      <c r="CF19" s="541">
        <f t="shared" si="5"/>
        <v>0</v>
      </c>
      <c r="CG19" s="541">
        <f t="shared" si="6"/>
        <v>0</v>
      </c>
      <c r="CH19" s="541"/>
      <c r="CI19" s="541"/>
      <c r="CJ19" s="541">
        <v>0</v>
      </c>
      <c r="CK19" s="541"/>
      <c r="CL19" s="541"/>
      <c r="CM19" s="541"/>
      <c r="CN19" s="541"/>
      <c r="CO19" s="541"/>
      <c r="CP19" s="541">
        <v>3216067</v>
      </c>
      <c r="CQ19" s="541"/>
      <c r="CR19" s="541">
        <v>48825167</v>
      </c>
      <c r="CS19" s="541"/>
      <c r="CT19" s="541">
        <v>48864067</v>
      </c>
      <c r="CU19" s="554"/>
      <c r="CV19" s="547">
        <v>41568000</v>
      </c>
      <c r="CW19" s="541"/>
      <c r="CX19" s="541"/>
      <c r="CY19" s="541"/>
      <c r="CZ19" s="541"/>
      <c r="DA19" s="541"/>
      <c r="DB19" s="541"/>
      <c r="DC19" s="541"/>
      <c r="DD19" s="541"/>
      <c r="DE19" s="541"/>
      <c r="DF19" s="541"/>
      <c r="DG19" s="541"/>
      <c r="DH19" s="541"/>
      <c r="DI19" s="541">
        <f>+DG19+DE19+DC19+DA19+CY19+CW19+CV19+CS19+CQ19+CO19+CM19+CK19</f>
        <v>41568000</v>
      </c>
      <c r="DJ19" s="547">
        <f>+CK19+CM19+CO19+CQ19+CS19+CV19</f>
        <v>41568000</v>
      </c>
      <c r="DK19" s="547">
        <f t="shared" si="10"/>
        <v>142473301</v>
      </c>
      <c r="DL19" s="547">
        <f>+DJ19</f>
        <v>41568000</v>
      </c>
      <c r="DM19" s="547">
        <f>+DK19</f>
        <v>142473301</v>
      </c>
      <c r="DN19" s="541"/>
      <c r="DO19" s="543"/>
      <c r="DP19" s="543"/>
      <c r="DQ19" s="543"/>
      <c r="DR19" s="543"/>
      <c r="DS19" s="543"/>
      <c r="DT19" s="543"/>
      <c r="DU19" s="543"/>
      <c r="DV19" s="543"/>
      <c r="DW19" s="543"/>
      <c r="DX19" s="543"/>
      <c r="DY19" s="543"/>
      <c r="DZ19" s="543"/>
      <c r="EA19" s="543"/>
      <c r="EB19" s="543"/>
      <c r="EC19" s="543"/>
      <c r="ED19" s="543"/>
      <c r="EE19" s="543"/>
      <c r="EF19" s="543"/>
      <c r="EG19" s="543"/>
      <c r="EH19" s="543"/>
      <c r="EI19" s="543"/>
      <c r="EJ19" s="543"/>
      <c r="EK19" s="543"/>
      <c r="EL19" s="543"/>
      <c r="EM19" s="548">
        <f>EI19+EG19+EE19+EC19+EA19+DY19+DW19+DU19+DS19+DQ19+DH19+EK19</f>
        <v>0</v>
      </c>
      <c r="EN19" s="565">
        <f>+DH19+DQ19+DS19+DU19</f>
        <v>0</v>
      </c>
      <c r="EO19" s="565">
        <f>DP19+DR19+DT19+DV19</f>
        <v>0</v>
      </c>
      <c r="EP19" s="565">
        <f>DH19+DQ19+DS19+DU19+DW19+DY19+EA19+EC19+EE19+EG19+EI19+EK19</f>
        <v>0</v>
      </c>
      <c r="EQ19" s="543">
        <f>DP19+DR19+DT19+DV19</f>
        <v>0</v>
      </c>
      <c r="ER19" s="550">
        <f>IFERROR(#REF!/CV19,0)</f>
        <v>0</v>
      </c>
      <c r="ES19" s="550">
        <f t="shared" si="11"/>
        <v>3.4274754859507315</v>
      </c>
      <c r="ET19" s="551">
        <f t="shared" si="12"/>
        <v>3.4274754859507315</v>
      </c>
      <c r="EU19" s="551">
        <f t="shared" si="23"/>
        <v>3.4274754859507315</v>
      </c>
      <c r="EV19" s="552">
        <f t="shared" si="14"/>
        <v>3.4274754859507315</v>
      </c>
      <c r="EW19" s="553"/>
      <c r="EX19" s="553"/>
      <c r="EY19" s="553"/>
      <c r="EZ19" s="553"/>
      <c r="FA19" s="553"/>
      <c r="FB19" s="81"/>
    </row>
    <row r="20" spans="1:158" ht="24.75" customHeight="1" x14ac:dyDescent="0.25">
      <c r="A20" s="355"/>
      <c r="B20" s="366"/>
      <c r="C20" s="360"/>
      <c r="D20" s="360"/>
      <c r="E20" s="352"/>
      <c r="F20" s="84" t="s">
        <v>330</v>
      </c>
      <c r="G20" s="548">
        <f>AA20+BE20+CI20+DL20+DN20</f>
        <v>0</v>
      </c>
      <c r="H20" s="548"/>
      <c r="I20" s="548"/>
      <c r="J20" s="548"/>
      <c r="K20" s="548"/>
      <c r="L20" s="548"/>
      <c r="M20" s="548"/>
      <c r="N20" s="548"/>
      <c r="O20" s="548"/>
      <c r="P20" s="548"/>
      <c r="Q20" s="548"/>
      <c r="R20" s="548"/>
      <c r="S20" s="548"/>
      <c r="T20" s="548"/>
      <c r="U20" s="548"/>
      <c r="V20" s="548"/>
      <c r="W20" s="557"/>
      <c r="X20" s="557"/>
      <c r="Y20" s="557"/>
      <c r="Z20" s="548"/>
      <c r="AA20" s="548"/>
      <c r="AB20" s="548"/>
      <c r="AC20" s="557"/>
      <c r="AD20" s="557"/>
      <c r="AE20" s="556"/>
      <c r="AF20" s="556"/>
      <c r="AG20" s="557"/>
      <c r="AH20" s="557"/>
      <c r="AI20" s="558"/>
      <c r="AJ20" s="558"/>
      <c r="AK20" s="557"/>
      <c r="AL20" s="558"/>
      <c r="AM20" s="557"/>
      <c r="AN20" s="558"/>
      <c r="AO20" s="558"/>
      <c r="AP20" s="558"/>
      <c r="AQ20" s="558"/>
      <c r="AR20" s="558"/>
      <c r="AS20" s="558"/>
      <c r="AT20" s="558"/>
      <c r="AU20" s="558"/>
      <c r="AV20" s="558"/>
      <c r="AW20" s="558"/>
      <c r="AX20" s="558"/>
      <c r="AY20" s="558"/>
      <c r="AZ20" s="558"/>
      <c r="BA20" s="548"/>
      <c r="BB20" s="548"/>
      <c r="BC20" s="548"/>
      <c r="BD20" s="548"/>
      <c r="BE20" s="548"/>
      <c r="BF20" s="548"/>
      <c r="BG20" s="548"/>
      <c r="BH20" s="548"/>
      <c r="BI20" s="548"/>
      <c r="BJ20" s="548"/>
      <c r="BK20" s="548"/>
      <c r="BL20" s="548"/>
      <c r="BM20" s="548"/>
      <c r="BN20" s="557"/>
      <c r="BO20" s="557"/>
      <c r="BP20" s="557"/>
      <c r="BQ20" s="557"/>
      <c r="BR20" s="557"/>
      <c r="BS20" s="557"/>
      <c r="BT20" s="557"/>
      <c r="BU20" s="557"/>
      <c r="BV20" s="557"/>
      <c r="BW20" s="557"/>
      <c r="BX20" s="557"/>
      <c r="BY20" s="557"/>
      <c r="BZ20" s="557"/>
      <c r="CA20" s="557"/>
      <c r="CB20" s="557"/>
      <c r="CC20" s="557"/>
      <c r="CD20" s="557"/>
      <c r="CE20" s="548"/>
      <c r="CF20" s="548">
        <f t="shared" si="5"/>
        <v>0</v>
      </c>
      <c r="CG20" s="548">
        <f t="shared" si="6"/>
        <v>0</v>
      </c>
      <c r="CH20" s="548"/>
      <c r="CI20" s="548"/>
      <c r="CJ20" s="548">
        <v>0</v>
      </c>
      <c r="CK20" s="548"/>
      <c r="CL20" s="548"/>
      <c r="CM20" s="548"/>
      <c r="CN20" s="548"/>
      <c r="CO20" s="548"/>
      <c r="CP20" s="548"/>
      <c r="CQ20" s="548"/>
      <c r="CR20" s="548"/>
      <c r="CS20" s="548"/>
      <c r="CT20" s="548"/>
      <c r="CU20" s="594"/>
      <c r="CV20" s="594"/>
      <c r="CW20" s="548"/>
      <c r="CX20" s="548"/>
      <c r="CY20" s="548"/>
      <c r="CZ20" s="548"/>
      <c r="DA20" s="548"/>
      <c r="DB20" s="548"/>
      <c r="DC20" s="548"/>
      <c r="DD20" s="548"/>
      <c r="DE20" s="548"/>
      <c r="DF20" s="548"/>
      <c r="DG20" s="548"/>
      <c r="DH20" s="548"/>
      <c r="DI20" s="548">
        <f t="shared" si="7"/>
        <v>0</v>
      </c>
      <c r="DJ20" s="594">
        <f t="shared" ref="DJ20:DJ32" si="24">+CK20+CM20+CO20+CQ20+CS20+CU20</f>
        <v>0</v>
      </c>
      <c r="DK20" s="594">
        <f t="shared" si="10"/>
        <v>0</v>
      </c>
      <c r="DL20" s="594">
        <f>+DJ20</f>
        <v>0</v>
      </c>
      <c r="DM20" s="594">
        <f>+DK20</f>
        <v>0</v>
      </c>
      <c r="DN20" s="548"/>
      <c r="DO20" s="557"/>
      <c r="DP20" s="557"/>
      <c r="DQ20" s="557"/>
      <c r="DR20" s="557"/>
      <c r="DS20" s="557"/>
      <c r="DT20" s="557"/>
      <c r="DU20" s="557"/>
      <c r="DV20" s="557"/>
      <c r="DW20" s="557"/>
      <c r="DX20" s="557"/>
      <c r="DY20" s="557"/>
      <c r="DZ20" s="557"/>
      <c r="EA20" s="557"/>
      <c r="EB20" s="557"/>
      <c r="EC20" s="557"/>
      <c r="ED20" s="557"/>
      <c r="EE20" s="557"/>
      <c r="EF20" s="557"/>
      <c r="EG20" s="557"/>
      <c r="EH20" s="557"/>
      <c r="EI20" s="557"/>
      <c r="EJ20" s="557"/>
      <c r="EK20" s="557"/>
      <c r="EL20" s="557"/>
      <c r="EM20" s="548">
        <v>0</v>
      </c>
      <c r="EN20" s="585">
        <f>DH20+DQ20+DS20+DU20</f>
        <v>0</v>
      </c>
      <c r="EO20" s="585">
        <f>DP20+DR20+DT20+DV20</f>
        <v>0</v>
      </c>
      <c r="EP20" s="585">
        <f>DH20+DQ20+DS20+DU20+DW20+DY20+EA20+EC20+EE20+EG20+EI20+EK20</f>
        <v>0</v>
      </c>
      <c r="EQ20" s="586">
        <v>0</v>
      </c>
      <c r="ER20" s="550">
        <f t="shared" si="13"/>
        <v>0</v>
      </c>
      <c r="ES20" s="550">
        <f t="shared" si="11"/>
        <v>0</v>
      </c>
      <c r="ET20" s="551">
        <f t="shared" si="12"/>
        <v>0</v>
      </c>
      <c r="EU20" s="551">
        <f t="shared" si="23"/>
        <v>0</v>
      </c>
      <c r="EV20" s="552">
        <f t="shared" si="14"/>
        <v>0</v>
      </c>
      <c r="EW20" s="553"/>
      <c r="EX20" s="553"/>
      <c r="EY20" s="553"/>
      <c r="EZ20" s="553"/>
      <c r="FA20" s="553"/>
      <c r="FB20" s="85"/>
    </row>
    <row r="21" spans="1:158" ht="24.75" customHeight="1" x14ac:dyDescent="0.25">
      <c r="A21" s="355"/>
      <c r="B21" s="366"/>
      <c r="C21" s="360"/>
      <c r="D21" s="360"/>
      <c r="E21" s="352"/>
      <c r="F21" s="86" t="s">
        <v>331</v>
      </c>
      <c r="G21" s="548">
        <f>AA21+BE21+CI21+DL21+DN21</f>
        <v>0</v>
      </c>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2"/>
      <c r="AY21" s="541"/>
      <c r="AZ21" s="541"/>
      <c r="BA21" s="541"/>
      <c r="BB21" s="541"/>
      <c r="BC21" s="541"/>
      <c r="BD21" s="541"/>
      <c r="BE21" s="541"/>
      <c r="BF21" s="541"/>
      <c r="BG21" s="541"/>
      <c r="BH21" s="541"/>
      <c r="BI21" s="541"/>
      <c r="BJ21" s="541"/>
      <c r="BK21" s="541"/>
      <c r="BL21" s="541"/>
      <c r="BM21" s="541"/>
      <c r="BN21" s="543"/>
      <c r="BO21" s="543"/>
      <c r="BP21" s="543"/>
      <c r="BQ21" s="543"/>
      <c r="BR21" s="543"/>
      <c r="BS21" s="543"/>
      <c r="BT21" s="543"/>
      <c r="BU21" s="543"/>
      <c r="BV21" s="543"/>
      <c r="BW21" s="543"/>
      <c r="BX21" s="543"/>
      <c r="BY21" s="543"/>
      <c r="BZ21" s="543"/>
      <c r="CA21" s="543"/>
      <c r="CB21" s="543"/>
      <c r="CC21" s="543"/>
      <c r="CD21" s="543"/>
      <c r="CE21" s="541"/>
      <c r="CF21" s="541">
        <f t="shared" si="5"/>
        <v>0</v>
      </c>
      <c r="CG21" s="541">
        <f t="shared" si="6"/>
        <v>0</v>
      </c>
      <c r="CH21" s="541"/>
      <c r="CI21" s="541"/>
      <c r="CJ21" s="541">
        <v>0</v>
      </c>
      <c r="CK21" s="541"/>
      <c r="CL21" s="541"/>
      <c r="CM21" s="541"/>
      <c r="CN21" s="541"/>
      <c r="CO21" s="541"/>
      <c r="CP21" s="541"/>
      <c r="CQ21" s="541"/>
      <c r="CR21" s="605"/>
      <c r="CS21" s="541"/>
      <c r="CT21" s="541"/>
      <c r="CU21" s="547"/>
      <c r="CV21" s="547"/>
      <c r="CW21" s="541"/>
      <c r="CX21" s="541"/>
      <c r="CY21" s="541"/>
      <c r="CZ21" s="541"/>
      <c r="DA21" s="541"/>
      <c r="DB21" s="541"/>
      <c r="DC21" s="541"/>
      <c r="DD21" s="541"/>
      <c r="DE21" s="541"/>
      <c r="DF21" s="541"/>
      <c r="DG21" s="541"/>
      <c r="DH21" s="541"/>
      <c r="DI21" s="541">
        <f t="shared" si="7"/>
        <v>0</v>
      </c>
      <c r="DJ21" s="547">
        <f t="shared" si="24"/>
        <v>0</v>
      </c>
      <c r="DK21" s="547">
        <f t="shared" si="10"/>
        <v>0</v>
      </c>
      <c r="DL21" s="547">
        <f>+DJ21</f>
        <v>0</v>
      </c>
      <c r="DM21" s="564">
        <f>+DK21</f>
        <v>0</v>
      </c>
      <c r="DN21" s="541"/>
      <c r="DO21" s="543"/>
      <c r="DP21" s="543"/>
      <c r="DQ21" s="543"/>
      <c r="DR21" s="543"/>
      <c r="DS21" s="543"/>
      <c r="DT21" s="543"/>
      <c r="DU21" s="543"/>
      <c r="DV21" s="543"/>
      <c r="DW21" s="543"/>
      <c r="DX21" s="543"/>
      <c r="DY21" s="543"/>
      <c r="DZ21" s="543"/>
      <c r="EA21" s="543"/>
      <c r="EB21" s="543"/>
      <c r="EC21" s="543"/>
      <c r="ED21" s="543"/>
      <c r="EE21" s="543"/>
      <c r="EF21" s="543"/>
      <c r="EG21" s="543"/>
      <c r="EH21" s="543"/>
      <c r="EI21" s="543"/>
      <c r="EJ21" s="543"/>
      <c r="EK21" s="543"/>
      <c r="EL21" s="543"/>
      <c r="EM21" s="548">
        <f>EI21+EG21+EE21+EC21+EA21+DY21+DW21+DU21+DS21+DQ21+DH21+EK21</f>
        <v>0</v>
      </c>
      <c r="EN21" s="565">
        <f>DH21+DQ21+DS21+DU21</f>
        <v>0</v>
      </c>
      <c r="EO21" s="543">
        <f>DP21+DR21+DT21+DV21</f>
        <v>0</v>
      </c>
      <c r="EP21" s="565">
        <f>DQ21+DS21+DU21+DW21+DY21+EA21+EC21+EE21+EG21+EI21+EK21+DH21</f>
        <v>0</v>
      </c>
      <c r="EQ21" s="543">
        <f>DP21+DR21+DT21+DV21</f>
        <v>0</v>
      </c>
      <c r="ER21" s="550">
        <f t="shared" si="13"/>
        <v>0</v>
      </c>
      <c r="ES21" s="550">
        <f t="shared" si="11"/>
        <v>0</v>
      </c>
      <c r="ET21" s="551">
        <f t="shared" si="12"/>
        <v>0</v>
      </c>
      <c r="EU21" s="551">
        <f t="shared" si="23"/>
        <v>0</v>
      </c>
      <c r="EV21" s="552">
        <f t="shared" si="14"/>
        <v>0</v>
      </c>
      <c r="EW21" s="553"/>
      <c r="EX21" s="553"/>
      <c r="EY21" s="553"/>
      <c r="EZ21" s="553"/>
      <c r="FA21" s="553"/>
      <c r="FB21" s="81"/>
    </row>
    <row r="22" spans="1:158" ht="24.75" customHeight="1" thickBot="1" x14ac:dyDescent="0.3">
      <c r="A22" s="355"/>
      <c r="B22" s="366"/>
      <c r="C22" s="360"/>
      <c r="D22" s="360"/>
      <c r="E22" s="352"/>
      <c r="F22" s="87" t="s">
        <v>332</v>
      </c>
      <c r="G22" s="566">
        <f>G17</f>
        <v>100</v>
      </c>
      <c r="H22" s="567"/>
      <c r="I22" s="567"/>
      <c r="J22" s="567"/>
      <c r="K22" s="567"/>
      <c r="L22" s="567"/>
      <c r="M22" s="567"/>
      <c r="N22" s="567"/>
      <c r="O22" s="567"/>
      <c r="P22" s="567"/>
      <c r="Q22" s="567"/>
      <c r="R22" s="567"/>
      <c r="S22" s="567"/>
      <c r="T22" s="567"/>
      <c r="U22" s="567"/>
      <c r="V22" s="567"/>
      <c r="W22" s="568"/>
      <c r="X22" s="568"/>
      <c r="Y22" s="568"/>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c r="BM22" s="567"/>
      <c r="BN22" s="567"/>
      <c r="BO22" s="567"/>
      <c r="BP22" s="567"/>
      <c r="BQ22" s="567"/>
      <c r="BR22" s="567"/>
      <c r="BS22" s="567"/>
      <c r="BT22" s="567"/>
      <c r="BU22" s="567"/>
      <c r="BV22" s="567"/>
      <c r="BW22" s="567"/>
      <c r="BX22" s="567"/>
      <c r="BY22" s="567"/>
      <c r="BZ22" s="567"/>
      <c r="CA22" s="567"/>
      <c r="CB22" s="567"/>
      <c r="CC22" s="567"/>
      <c r="CD22" s="567"/>
      <c r="CE22" s="567"/>
      <c r="CF22" s="567">
        <f t="shared" si="5"/>
        <v>0</v>
      </c>
      <c r="CG22" s="567">
        <f t="shared" si="6"/>
        <v>0</v>
      </c>
      <c r="CH22" s="567"/>
      <c r="CI22" s="567"/>
      <c r="CJ22" s="610">
        <v>1</v>
      </c>
      <c r="CK22" s="567">
        <v>0</v>
      </c>
      <c r="CL22" s="567">
        <v>0</v>
      </c>
      <c r="CM22" s="610">
        <f t="shared" ref="CM22:DI22" si="25">CM17+CM20</f>
        <v>0.1</v>
      </c>
      <c r="CN22" s="610">
        <f t="shared" si="25"/>
        <v>0.1</v>
      </c>
      <c r="CO22" s="610">
        <f t="shared" si="25"/>
        <v>0.1</v>
      </c>
      <c r="CP22" s="610">
        <f t="shared" si="25"/>
        <v>0.1</v>
      </c>
      <c r="CQ22" s="610">
        <f t="shared" si="25"/>
        <v>0.1</v>
      </c>
      <c r="CR22" s="610">
        <f t="shared" si="25"/>
        <v>0.1</v>
      </c>
      <c r="CS22" s="610">
        <f t="shared" si="25"/>
        <v>0.1</v>
      </c>
      <c r="CT22" s="610">
        <f t="shared" si="25"/>
        <v>0.1</v>
      </c>
      <c r="CU22" s="611">
        <f t="shared" si="25"/>
        <v>0.1</v>
      </c>
      <c r="CV22" s="611">
        <f t="shared" si="25"/>
        <v>0.1</v>
      </c>
      <c r="CW22" s="610">
        <f t="shared" si="25"/>
        <v>0.1</v>
      </c>
      <c r="CX22" s="610">
        <f t="shared" si="25"/>
        <v>0</v>
      </c>
      <c r="CY22" s="610">
        <f t="shared" si="25"/>
        <v>0.1</v>
      </c>
      <c r="CZ22" s="610">
        <f t="shared" si="25"/>
        <v>0</v>
      </c>
      <c r="DA22" s="610">
        <f t="shared" si="25"/>
        <v>0.1</v>
      </c>
      <c r="DB22" s="610">
        <f t="shared" si="25"/>
        <v>0</v>
      </c>
      <c r="DC22" s="610">
        <f t="shared" si="25"/>
        <v>0.1</v>
      </c>
      <c r="DD22" s="610">
        <f t="shared" si="25"/>
        <v>0</v>
      </c>
      <c r="DE22" s="610">
        <f t="shared" si="25"/>
        <v>0.05</v>
      </c>
      <c r="DF22" s="610">
        <f t="shared" si="25"/>
        <v>0</v>
      </c>
      <c r="DG22" s="610">
        <f t="shared" si="25"/>
        <v>0.05</v>
      </c>
      <c r="DH22" s="610">
        <f t="shared" si="25"/>
        <v>0</v>
      </c>
      <c r="DI22" s="610">
        <f t="shared" si="25"/>
        <v>0.99999999999999989</v>
      </c>
      <c r="DJ22" s="611">
        <f t="shared" si="24"/>
        <v>0.5</v>
      </c>
      <c r="DK22" s="611">
        <f t="shared" si="10"/>
        <v>0.5</v>
      </c>
      <c r="DL22" s="611">
        <f>DL17</f>
        <v>1</v>
      </c>
      <c r="DM22" s="611">
        <f>DM17</f>
        <v>0.5</v>
      </c>
      <c r="DN22" s="610">
        <f>+DN17</f>
        <v>1</v>
      </c>
      <c r="DO22" s="569"/>
      <c r="DP22" s="569"/>
      <c r="DQ22" s="569"/>
      <c r="DR22" s="569"/>
      <c r="DS22" s="569"/>
      <c r="DT22" s="569"/>
      <c r="DU22" s="569"/>
      <c r="DV22" s="569"/>
      <c r="DW22" s="569"/>
      <c r="DX22" s="569"/>
      <c r="DY22" s="569"/>
      <c r="DZ22" s="569"/>
      <c r="EA22" s="569"/>
      <c r="EB22" s="569"/>
      <c r="EC22" s="569"/>
      <c r="ED22" s="569"/>
      <c r="EE22" s="569"/>
      <c r="EF22" s="569"/>
      <c r="EG22" s="569"/>
      <c r="EH22" s="569"/>
      <c r="EI22" s="569"/>
      <c r="EJ22" s="569"/>
      <c r="EK22" s="569"/>
      <c r="EL22" s="569"/>
      <c r="EM22" s="567">
        <f>EM17+EM20</f>
        <v>0</v>
      </c>
      <c r="EN22" s="566">
        <f>EN17+EN20</f>
        <v>0</v>
      </c>
      <c r="EO22" s="589">
        <f>EO17+EO20</f>
        <v>0</v>
      </c>
      <c r="EP22" s="566">
        <f>EP17+EP20</f>
        <v>0</v>
      </c>
      <c r="EQ22" s="567">
        <f>EQ17+EQ20</f>
        <v>0</v>
      </c>
      <c r="ER22" s="573">
        <f t="shared" si="13"/>
        <v>1</v>
      </c>
      <c r="ES22" s="573">
        <f t="shared" si="11"/>
        <v>1</v>
      </c>
      <c r="ET22" s="574">
        <f t="shared" si="12"/>
        <v>0.5</v>
      </c>
      <c r="EU22" s="574">
        <f t="shared" si="23"/>
        <v>1</v>
      </c>
      <c r="EV22" s="575">
        <f t="shared" si="14"/>
        <v>5.0000000000000001E-3</v>
      </c>
      <c r="EW22" s="553"/>
      <c r="EX22" s="553"/>
      <c r="EY22" s="553"/>
      <c r="EZ22" s="553"/>
      <c r="FA22" s="553"/>
      <c r="FB22" s="81"/>
    </row>
    <row r="23" spans="1:158" ht="24.75" customHeight="1" thickBot="1" x14ac:dyDescent="0.3">
      <c r="A23" s="355"/>
      <c r="B23" s="367"/>
      <c r="C23" s="369"/>
      <c r="D23" s="369"/>
      <c r="E23" s="378"/>
      <c r="F23" s="88" t="s">
        <v>333</v>
      </c>
      <c r="G23" s="282">
        <f t="shared" ref="G23:DN23" si="26">G18+G21</f>
        <v>840737989</v>
      </c>
      <c r="H23" s="283">
        <f t="shared" si="26"/>
        <v>0</v>
      </c>
      <c r="I23" s="283">
        <f t="shared" si="26"/>
        <v>0</v>
      </c>
      <c r="J23" s="283">
        <f t="shared" si="26"/>
        <v>0</v>
      </c>
      <c r="K23" s="283">
        <f t="shared" si="26"/>
        <v>0</v>
      </c>
      <c r="L23" s="283">
        <f t="shared" si="26"/>
        <v>0</v>
      </c>
      <c r="M23" s="283">
        <f t="shared" si="26"/>
        <v>0</v>
      </c>
      <c r="N23" s="283">
        <f t="shared" si="26"/>
        <v>0</v>
      </c>
      <c r="O23" s="283">
        <f t="shared" si="26"/>
        <v>0</v>
      </c>
      <c r="P23" s="283">
        <f t="shared" si="26"/>
        <v>0</v>
      </c>
      <c r="Q23" s="283">
        <f t="shared" si="26"/>
        <v>0</v>
      </c>
      <c r="R23" s="283">
        <f t="shared" si="26"/>
        <v>0</v>
      </c>
      <c r="S23" s="283">
        <f t="shared" si="26"/>
        <v>0</v>
      </c>
      <c r="T23" s="283">
        <f t="shared" si="26"/>
        <v>0</v>
      </c>
      <c r="U23" s="283">
        <f t="shared" si="26"/>
        <v>0</v>
      </c>
      <c r="V23" s="283">
        <f t="shared" si="26"/>
        <v>0</v>
      </c>
      <c r="W23" s="283">
        <f t="shared" si="26"/>
        <v>0</v>
      </c>
      <c r="X23" s="283">
        <f t="shared" si="26"/>
        <v>0</v>
      </c>
      <c r="Y23" s="283">
        <f t="shared" si="26"/>
        <v>0</v>
      </c>
      <c r="Z23" s="283">
        <f t="shared" si="26"/>
        <v>0</v>
      </c>
      <c r="AA23" s="283">
        <f t="shared" si="26"/>
        <v>0</v>
      </c>
      <c r="AB23" s="283">
        <f t="shared" si="26"/>
        <v>0</v>
      </c>
      <c r="AC23" s="283">
        <f t="shared" si="26"/>
        <v>0</v>
      </c>
      <c r="AD23" s="283">
        <f t="shared" si="26"/>
        <v>0</v>
      </c>
      <c r="AE23" s="283">
        <f t="shared" si="26"/>
        <v>0</v>
      </c>
      <c r="AF23" s="283">
        <f t="shared" si="26"/>
        <v>0</v>
      </c>
      <c r="AG23" s="283">
        <f t="shared" si="26"/>
        <v>0</v>
      </c>
      <c r="AH23" s="283">
        <f t="shared" si="26"/>
        <v>0</v>
      </c>
      <c r="AI23" s="283">
        <f t="shared" si="26"/>
        <v>0</v>
      </c>
      <c r="AJ23" s="283">
        <f t="shared" si="26"/>
        <v>0</v>
      </c>
      <c r="AK23" s="283">
        <f t="shared" si="26"/>
        <v>0</v>
      </c>
      <c r="AL23" s="283">
        <f t="shared" si="26"/>
        <v>0</v>
      </c>
      <c r="AM23" s="283">
        <f t="shared" si="26"/>
        <v>0</v>
      </c>
      <c r="AN23" s="283">
        <f t="shared" si="26"/>
        <v>0</v>
      </c>
      <c r="AO23" s="283">
        <f t="shared" si="26"/>
        <v>0</v>
      </c>
      <c r="AP23" s="283">
        <f t="shared" si="26"/>
        <v>0</v>
      </c>
      <c r="AQ23" s="283">
        <f t="shared" si="26"/>
        <v>0</v>
      </c>
      <c r="AR23" s="283">
        <f t="shared" si="26"/>
        <v>0</v>
      </c>
      <c r="AS23" s="283">
        <f t="shared" si="26"/>
        <v>0</v>
      </c>
      <c r="AT23" s="283">
        <f t="shared" si="26"/>
        <v>0</v>
      </c>
      <c r="AU23" s="283">
        <f t="shared" si="26"/>
        <v>0</v>
      </c>
      <c r="AV23" s="283">
        <f t="shared" si="26"/>
        <v>0</v>
      </c>
      <c r="AW23" s="283">
        <f t="shared" si="26"/>
        <v>0</v>
      </c>
      <c r="AX23" s="283">
        <f t="shared" si="26"/>
        <v>0</v>
      </c>
      <c r="AY23" s="283">
        <f t="shared" si="26"/>
        <v>0</v>
      </c>
      <c r="AZ23" s="283">
        <f t="shared" si="26"/>
        <v>0</v>
      </c>
      <c r="BA23" s="283">
        <f t="shared" si="26"/>
        <v>0</v>
      </c>
      <c r="BB23" s="283">
        <f t="shared" si="26"/>
        <v>0</v>
      </c>
      <c r="BC23" s="283">
        <f t="shared" si="26"/>
        <v>0</v>
      </c>
      <c r="BD23" s="283">
        <f t="shared" si="26"/>
        <v>0</v>
      </c>
      <c r="BE23" s="283">
        <f t="shared" si="26"/>
        <v>0</v>
      </c>
      <c r="BF23" s="283">
        <f t="shared" si="26"/>
        <v>0</v>
      </c>
      <c r="BG23" s="283">
        <f t="shared" si="26"/>
        <v>0</v>
      </c>
      <c r="BH23" s="283">
        <f t="shared" si="26"/>
        <v>0</v>
      </c>
      <c r="BI23" s="283">
        <f t="shared" si="26"/>
        <v>0</v>
      </c>
      <c r="BJ23" s="283">
        <f t="shared" si="26"/>
        <v>0</v>
      </c>
      <c r="BK23" s="283">
        <f t="shared" si="26"/>
        <v>0</v>
      </c>
      <c r="BL23" s="283">
        <f t="shared" si="26"/>
        <v>0</v>
      </c>
      <c r="BM23" s="283">
        <f t="shared" si="26"/>
        <v>0</v>
      </c>
      <c r="BN23" s="283">
        <f t="shared" si="26"/>
        <v>0</v>
      </c>
      <c r="BO23" s="283">
        <f t="shared" si="26"/>
        <v>0</v>
      </c>
      <c r="BP23" s="283">
        <f t="shared" si="26"/>
        <v>0</v>
      </c>
      <c r="BQ23" s="283">
        <f t="shared" si="26"/>
        <v>0</v>
      </c>
      <c r="BR23" s="283">
        <f t="shared" si="26"/>
        <v>0</v>
      </c>
      <c r="BS23" s="283">
        <f t="shared" si="26"/>
        <v>0</v>
      </c>
      <c r="BT23" s="283">
        <f t="shared" si="26"/>
        <v>0</v>
      </c>
      <c r="BU23" s="283">
        <f t="shared" si="26"/>
        <v>0</v>
      </c>
      <c r="BV23" s="283">
        <f t="shared" si="26"/>
        <v>0</v>
      </c>
      <c r="BW23" s="283">
        <f t="shared" si="26"/>
        <v>0</v>
      </c>
      <c r="BX23" s="283">
        <f t="shared" si="26"/>
        <v>0</v>
      </c>
      <c r="BY23" s="283">
        <f t="shared" si="26"/>
        <v>0</v>
      </c>
      <c r="BZ23" s="283">
        <f t="shared" si="26"/>
        <v>0</v>
      </c>
      <c r="CA23" s="283">
        <f t="shared" si="26"/>
        <v>0</v>
      </c>
      <c r="CB23" s="283">
        <f t="shared" si="26"/>
        <v>0</v>
      </c>
      <c r="CC23" s="283">
        <f t="shared" si="26"/>
        <v>0</v>
      </c>
      <c r="CD23" s="283">
        <f t="shared" si="26"/>
        <v>0</v>
      </c>
      <c r="CE23" s="283">
        <f t="shared" si="26"/>
        <v>0</v>
      </c>
      <c r="CF23" s="283">
        <f t="shared" si="26"/>
        <v>0</v>
      </c>
      <c r="CG23" s="283">
        <f t="shared" si="26"/>
        <v>0</v>
      </c>
      <c r="CH23" s="283">
        <f t="shared" si="26"/>
        <v>0</v>
      </c>
      <c r="CI23" s="283">
        <f t="shared" si="26"/>
        <v>0</v>
      </c>
      <c r="CJ23" s="283">
        <f t="shared" si="26"/>
        <v>0</v>
      </c>
      <c r="CK23" s="283">
        <f t="shared" si="26"/>
        <v>0</v>
      </c>
      <c r="CL23" s="283">
        <f t="shared" si="26"/>
        <v>0</v>
      </c>
      <c r="CM23" s="283">
        <f t="shared" si="26"/>
        <v>329260000</v>
      </c>
      <c r="CN23" s="283">
        <f t="shared" si="26"/>
        <v>329260000</v>
      </c>
      <c r="CO23" s="283">
        <f t="shared" si="26"/>
        <v>157911000</v>
      </c>
      <c r="CP23" s="283">
        <f t="shared" si="26"/>
        <v>157911000</v>
      </c>
      <c r="CQ23" s="283">
        <f t="shared" si="26"/>
        <v>53566989</v>
      </c>
      <c r="CR23" s="283">
        <f t="shared" si="26"/>
        <v>0</v>
      </c>
      <c r="CS23" s="283">
        <f t="shared" si="26"/>
        <v>0</v>
      </c>
      <c r="CT23" s="283">
        <f t="shared" si="26"/>
        <v>0</v>
      </c>
      <c r="CU23" s="304">
        <f t="shared" si="26"/>
        <v>0</v>
      </c>
      <c r="CV23" s="304">
        <f t="shared" si="26"/>
        <v>0</v>
      </c>
      <c r="CW23" s="283">
        <f t="shared" si="26"/>
        <v>0</v>
      </c>
      <c r="CX23" s="283">
        <f t="shared" si="26"/>
        <v>0</v>
      </c>
      <c r="CY23" s="283">
        <f t="shared" si="26"/>
        <v>0</v>
      </c>
      <c r="CZ23" s="283">
        <f t="shared" si="26"/>
        <v>0</v>
      </c>
      <c r="DA23" s="283">
        <f t="shared" si="26"/>
        <v>0</v>
      </c>
      <c r="DB23" s="283">
        <f t="shared" si="26"/>
        <v>0</v>
      </c>
      <c r="DC23" s="283">
        <f t="shared" si="26"/>
        <v>0</v>
      </c>
      <c r="DD23" s="283">
        <f t="shared" si="26"/>
        <v>0</v>
      </c>
      <c r="DE23" s="283">
        <f t="shared" si="26"/>
        <v>0</v>
      </c>
      <c r="DF23" s="283">
        <f t="shared" si="26"/>
        <v>0</v>
      </c>
      <c r="DG23" s="283">
        <f t="shared" si="26"/>
        <v>0</v>
      </c>
      <c r="DH23" s="283">
        <f t="shared" si="26"/>
        <v>0</v>
      </c>
      <c r="DI23" s="283">
        <f t="shared" si="26"/>
        <v>540737989</v>
      </c>
      <c r="DJ23" s="304">
        <f t="shared" si="24"/>
        <v>540737989</v>
      </c>
      <c r="DK23" s="304">
        <f t="shared" si="10"/>
        <v>487171000</v>
      </c>
      <c r="DL23" s="304">
        <f t="shared" si="26"/>
        <v>540737989</v>
      </c>
      <c r="DM23" s="304">
        <f t="shared" si="26"/>
        <v>487171000</v>
      </c>
      <c r="DN23" s="287">
        <f t="shared" si="26"/>
        <v>300000000</v>
      </c>
      <c r="DO23" s="288">
        <f t="shared" ref="DO23:EL23" si="27">+DO18+DO21</f>
        <v>0</v>
      </c>
      <c r="DP23" s="285">
        <f t="shared" si="27"/>
        <v>0</v>
      </c>
      <c r="DQ23" s="285">
        <f t="shared" si="27"/>
        <v>0</v>
      </c>
      <c r="DR23" s="285">
        <f t="shared" si="27"/>
        <v>0</v>
      </c>
      <c r="DS23" s="285">
        <f t="shared" si="27"/>
        <v>0</v>
      </c>
      <c r="DT23" s="285">
        <f t="shared" si="27"/>
        <v>0</v>
      </c>
      <c r="DU23" s="285">
        <f t="shared" si="27"/>
        <v>0</v>
      </c>
      <c r="DV23" s="285">
        <f t="shared" si="27"/>
        <v>0</v>
      </c>
      <c r="DW23" s="285">
        <f t="shared" si="27"/>
        <v>0</v>
      </c>
      <c r="DX23" s="285">
        <f t="shared" si="27"/>
        <v>0</v>
      </c>
      <c r="DY23" s="285">
        <f t="shared" si="27"/>
        <v>0</v>
      </c>
      <c r="DZ23" s="285">
        <f t="shared" si="27"/>
        <v>0</v>
      </c>
      <c r="EA23" s="285">
        <f t="shared" si="27"/>
        <v>0</v>
      </c>
      <c r="EB23" s="285">
        <f t="shared" si="27"/>
        <v>0</v>
      </c>
      <c r="EC23" s="285">
        <f t="shared" si="27"/>
        <v>0</v>
      </c>
      <c r="ED23" s="285">
        <f t="shared" si="27"/>
        <v>0</v>
      </c>
      <c r="EE23" s="285">
        <f t="shared" si="27"/>
        <v>0</v>
      </c>
      <c r="EF23" s="285">
        <f t="shared" si="27"/>
        <v>0</v>
      </c>
      <c r="EG23" s="285">
        <f t="shared" si="27"/>
        <v>0</v>
      </c>
      <c r="EH23" s="285">
        <f t="shared" si="27"/>
        <v>0</v>
      </c>
      <c r="EI23" s="285">
        <f t="shared" si="27"/>
        <v>0</v>
      </c>
      <c r="EJ23" s="285">
        <f t="shared" si="27"/>
        <v>0</v>
      </c>
      <c r="EK23" s="285">
        <f t="shared" si="27"/>
        <v>0</v>
      </c>
      <c r="EL23" s="285">
        <f t="shared" si="27"/>
        <v>0</v>
      </c>
      <c r="EM23" s="286">
        <f>EK23+EI23+EG23+EE23+EC23+EA23+DY23+DW23+DU23+DS23+DQ23+DH23</f>
        <v>0</v>
      </c>
      <c r="EN23" s="285">
        <f>+EN18+EN21</f>
        <v>0</v>
      </c>
      <c r="EO23" s="285">
        <f>+EO18+EO21</f>
        <v>0</v>
      </c>
      <c r="EP23" s="285">
        <f>+EP18+EP21</f>
        <v>0</v>
      </c>
      <c r="EQ23" s="285">
        <f>+EQ18+EQ21</f>
        <v>0</v>
      </c>
      <c r="ER23" s="311">
        <f t="shared" si="13"/>
        <v>0</v>
      </c>
      <c r="ES23" s="311">
        <f t="shared" si="11"/>
        <v>0.90093725595447294</v>
      </c>
      <c r="ET23" s="312">
        <f t="shared" si="12"/>
        <v>0.90093725595447294</v>
      </c>
      <c r="EU23" s="312">
        <f t="shared" si="23"/>
        <v>0.90093725595447294</v>
      </c>
      <c r="EV23" s="313">
        <f t="shared" si="14"/>
        <v>0.57945638995028215</v>
      </c>
      <c r="EW23" s="553"/>
      <c r="EX23" s="553"/>
      <c r="EY23" s="553"/>
      <c r="EZ23" s="553"/>
      <c r="FA23" s="553"/>
      <c r="FB23" s="81"/>
    </row>
    <row r="24" spans="1:158" ht="24.75" customHeight="1" x14ac:dyDescent="0.25">
      <c r="A24" s="355"/>
      <c r="B24" s="365">
        <v>2</v>
      </c>
      <c r="C24" s="368" t="s">
        <v>339</v>
      </c>
      <c r="D24" s="368" t="s">
        <v>178</v>
      </c>
      <c r="E24" s="377">
        <v>162</v>
      </c>
      <c r="F24" s="80" t="s">
        <v>328</v>
      </c>
      <c r="G24" s="531">
        <f>+AA24+BE24+CE24+CJ24+DN24</f>
        <v>1207</v>
      </c>
      <c r="H24" s="531">
        <v>66</v>
      </c>
      <c r="I24" s="531"/>
      <c r="J24" s="531"/>
      <c r="K24" s="531">
        <v>10</v>
      </c>
      <c r="L24" s="531">
        <v>0</v>
      </c>
      <c r="M24" s="531">
        <v>10</v>
      </c>
      <c r="N24" s="531">
        <v>0</v>
      </c>
      <c r="O24" s="531">
        <v>10</v>
      </c>
      <c r="P24" s="531">
        <v>5</v>
      </c>
      <c r="Q24" s="531">
        <v>10</v>
      </c>
      <c r="R24" s="531">
        <v>36</v>
      </c>
      <c r="S24" s="531">
        <f>+Q24</f>
        <v>10</v>
      </c>
      <c r="T24" s="531">
        <v>36</v>
      </c>
      <c r="U24" s="531">
        <v>66</v>
      </c>
      <c r="V24" s="531">
        <v>66</v>
      </c>
      <c r="W24" s="532"/>
      <c r="X24" s="532"/>
      <c r="Y24" s="532"/>
      <c r="Z24" s="531">
        <v>66</v>
      </c>
      <c r="AA24" s="531">
        <v>66</v>
      </c>
      <c r="AB24" s="531">
        <v>190</v>
      </c>
      <c r="AC24" s="531">
        <v>3</v>
      </c>
      <c r="AD24" s="531">
        <v>3</v>
      </c>
      <c r="AE24" s="531">
        <v>0</v>
      </c>
      <c r="AF24" s="531">
        <v>0</v>
      </c>
      <c r="AG24" s="531">
        <v>0</v>
      </c>
      <c r="AH24" s="533">
        <v>0</v>
      </c>
      <c r="AI24" s="533">
        <v>0</v>
      </c>
      <c r="AJ24" s="533">
        <v>0</v>
      </c>
      <c r="AK24" s="533">
        <v>8</v>
      </c>
      <c r="AL24" s="533">
        <v>8</v>
      </c>
      <c r="AM24" s="533">
        <v>38</v>
      </c>
      <c r="AN24" s="533">
        <v>23</v>
      </c>
      <c r="AO24" s="533">
        <v>35</v>
      </c>
      <c r="AP24" s="533">
        <v>51</v>
      </c>
      <c r="AQ24" s="533">
        <v>35</v>
      </c>
      <c r="AR24" s="533">
        <v>82</v>
      </c>
      <c r="AS24" s="533">
        <v>35</v>
      </c>
      <c r="AT24" s="533">
        <v>86</v>
      </c>
      <c r="AU24" s="533">
        <v>230</v>
      </c>
      <c r="AV24" s="533">
        <v>138</v>
      </c>
      <c r="AW24" s="533">
        <v>88</v>
      </c>
      <c r="AX24" s="533">
        <v>81</v>
      </c>
      <c r="AY24" s="533">
        <v>9</v>
      </c>
      <c r="AZ24" s="533">
        <v>9</v>
      </c>
      <c r="BA24" s="531">
        <f t="shared" ref="BA24:BA29" si="28">AC24+AE24+AG24+AI24+AK24+AM24+AO24+AQ24+AS24+AU24+AW24+AY24</f>
        <v>481</v>
      </c>
      <c r="BB24" s="531">
        <f t="shared" ref="BB24:BC29" si="29">AC24+AE24+AG24+AI24+AK24+AM24+AO24+AQ24+AS24+AU24+AW24+AY24</f>
        <v>481</v>
      </c>
      <c r="BC24" s="531">
        <f t="shared" si="29"/>
        <v>481</v>
      </c>
      <c r="BD24" s="531">
        <f t="shared" ref="BD24:BD29" si="30">BA24</f>
        <v>481</v>
      </c>
      <c r="BE24" s="531">
        <f t="shared" ref="BE24:BE29" si="31">BC24</f>
        <v>481</v>
      </c>
      <c r="BF24" s="531">
        <v>550</v>
      </c>
      <c r="BG24" s="533"/>
      <c r="BH24" s="533">
        <v>0</v>
      </c>
      <c r="BI24" s="533">
        <v>20</v>
      </c>
      <c r="BJ24" s="533">
        <v>25</v>
      </c>
      <c r="BK24" s="533">
        <v>37</v>
      </c>
      <c r="BL24" s="533">
        <v>163</v>
      </c>
      <c r="BM24" s="533">
        <v>37</v>
      </c>
      <c r="BN24" s="533">
        <v>97</v>
      </c>
      <c r="BO24" s="533">
        <v>37</v>
      </c>
      <c r="BP24" s="533">
        <v>110</v>
      </c>
      <c r="BQ24" s="533">
        <v>37</v>
      </c>
      <c r="BR24" s="533">
        <v>50</v>
      </c>
      <c r="BS24" s="533">
        <v>37</v>
      </c>
      <c r="BT24" s="533">
        <v>18</v>
      </c>
      <c r="BU24" s="533">
        <v>37</v>
      </c>
      <c r="BV24" s="533">
        <v>27</v>
      </c>
      <c r="BW24" s="533">
        <v>37</v>
      </c>
      <c r="BX24" s="533">
        <v>48</v>
      </c>
      <c r="BY24" s="533">
        <v>37</v>
      </c>
      <c r="BZ24" s="533">
        <v>12</v>
      </c>
      <c r="CA24" s="533">
        <v>234</v>
      </c>
      <c r="CB24" s="533">
        <v>0</v>
      </c>
      <c r="CC24" s="533"/>
      <c r="CD24" s="533"/>
      <c r="CE24" s="531">
        <f t="shared" ref="CE24:CE29" si="32">+CC24+CA24+BY24+BW24+BU24+BS24+BQ24+BO24+BM24+BK24+BI24+BG24</f>
        <v>550</v>
      </c>
      <c r="CF24" s="531">
        <f t="shared" ref="CF24:CG29" si="33">BG24+BI24+BK24+BM24+BO24+BQ24+BS24+BU24+BW24+BY24+CA24+CC24</f>
        <v>550</v>
      </c>
      <c r="CG24" s="531">
        <f t="shared" si="33"/>
        <v>550</v>
      </c>
      <c r="CH24" s="531">
        <f t="shared" ref="CH24:CH29" si="34">+CC24+CA24+BY24+BW24+BU24+BS24+BQ24+BO24+BM24+BK24+BI24+BG24</f>
        <v>550</v>
      </c>
      <c r="CI24" s="531">
        <f t="shared" ref="CI24:CI29" si="35">CG24</f>
        <v>550</v>
      </c>
      <c r="CJ24" s="531">
        <v>100</v>
      </c>
      <c r="CK24" s="531"/>
      <c r="CL24" s="531"/>
      <c r="CM24" s="531"/>
      <c r="CN24" s="531"/>
      <c r="CO24" s="531">
        <v>0</v>
      </c>
      <c r="CP24" s="531"/>
      <c r="CQ24" s="531">
        <v>24</v>
      </c>
      <c r="CR24" s="533">
        <v>7</v>
      </c>
      <c r="CS24" s="531">
        <v>12</v>
      </c>
      <c r="CT24" s="531">
        <v>19</v>
      </c>
      <c r="CU24" s="534">
        <v>12</v>
      </c>
      <c r="CV24" s="534">
        <v>17</v>
      </c>
      <c r="CW24" s="531">
        <v>12</v>
      </c>
      <c r="CX24" s="531"/>
      <c r="CY24" s="531">
        <v>10</v>
      </c>
      <c r="CZ24" s="531"/>
      <c r="DA24" s="531">
        <v>10</v>
      </c>
      <c r="DB24" s="531"/>
      <c r="DC24" s="531">
        <v>10</v>
      </c>
      <c r="DD24" s="531"/>
      <c r="DE24" s="531">
        <v>10</v>
      </c>
      <c r="DF24" s="531"/>
      <c r="DG24" s="531"/>
      <c r="DH24" s="531"/>
      <c r="DI24" s="531">
        <f>+DG24+DE24+DC24+DA24+CY24+CW24+CU24+CS24+CQ24+CO24+CM24+CK24</f>
        <v>100</v>
      </c>
      <c r="DJ24" s="534">
        <f t="shared" si="24"/>
        <v>48</v>
      </c>
      <c r="DK24" s="534">
        <f t="shared" si="10"/>
        <v>43</v>
      </c>
      <c r="DL24" s="534">
        <v>100</v>
      </c>
      <c r="DM24" s="534">
        <f>+DK24</f>
        <v>43</v>
      </c>
      <c r="DN24" s="531">
        <v>10</v>
      </c>
      <c r="DO24" s="531"/>
      <c r="DP24" s="531"/>
      <c r="DQ24" s="531"/>
      <c r="DR24" s="531"/>
      <c r="DS24" s="531"/>
      <c r="DT24" s="531"/>
      <c r="DU24" s="531"/>
      <c r="DV24" s="531"/>
      <c r="DW24" s="531"/>
      <c r="DX24" s="531"/>
      <c r="DY24" s="531"/>
      <c r="DZ24" s="531"/>
      <c r="EA24" s="531"/>
      <c r="EB24" s="531"/>
      <c r="EC24" s="531"/>
      <c r="ED24" s="531"/>
      <c r="EE24" s="531"/>
      <c r="EF24" s="531"/>
      <c r="EG24" s="531"/>
      <c r="EH24" s="531"/>
      <c r="EI24" s="531"/>
      <c r="EJ24" s="531"/>
      <c r="EK24" s="531"/>
      <c r="EL24" s="531"/>
      <c r="EM24" s="531">
        <f>EK24+EI24+EG24+EE24+EC24+EA24+DY24+DW24+DU24+DS24+DQ24+DH24</f>
        <v>0</v>
      </c>
      <c r="EN24" s="531">
        <f t="shared" ref="EN24:EN29" si="36">DH24+DQ24+DS24+DU24</f>
        <v>0</v>
      </c>
      <c r="EO24" s="533">
        <f t="shared" ref="EO24:EO29" si="37">DP24+DR24+DT24+DV24</f>
        <v>0</v>
      </c>
      <c r="EP24" s="535">
        <f>DQ24+DS24+DU24+DW24+DY24+EA24+EC24+EE24+EG24+EI24+EK24+DH24</f>
        <v>0</v>
      </c>
      <c r="EQ24" s="533">
        <f>DP24+DR24+DT24+DV24</f>
        <v>0</v>
      </c>
      <c r="ER24" s="536">
        <f t="shared" si="13"/>
        <v>1.4166666666666667</v>
      </c>
      <c r="ES24" s="536">
        <f t="shared" si="11"/>
        <v>0.89583333333333337</v>
      </c>
      <c r="ET24" s="537">
        <f t="shared" si="12"/>
        <v>0.43</v>
      </c>
      <c r="EU24" s="537">
        <f t="shared" si="23"/>
        <v>0.99563318777292575</v>
      </c>
      <c r="EV24" s="538">
        <f t="shared" si="14"/>
        <v>0.94449047224523608</v>
      </c>
      <c r="EW24" s="539" t="s">
        <v>735</v>
      </c>
      <c r="EX24" s="540" t="s">
        <v>180</v>
      </c>
      <c r="EY24" s="540" t="s">
        <v>180</v>
      </c>
      <c r="EZ24" s="539" t="s">
        <v>341</v>
      </c>
      <c r="FA24" s="539" t="s">
        <v>186</v>
      </c>
      <c r="FB24" s="81"/>
    </row>
    <row r="25" spans="1:158" ht="24.75" customHeight="1" x14ac:dyDescent="0.25">
      <c r="A25" s="355"/>
      <c r="B25" s="366"/>
      <c r="C25" s="360"/>
      <c r="D25" s="360"/>
      <c r="E25" s="352"/>
      <c r="F25" s="82" t="s">
        <v>329</v>
      </c>
      <c r="G25" s="541">
        <f>AA25+BE25+CI25+DL25+DN25</f>
        <v>653411603</v>
      </c>
      <c r="H25" s="541">
        <v>100000000</v>
      </c>
      <c r="I25" s="541"/>
      <c r="J25" s="541"/>
      <c r="K25" s="541">
        <v>100000000</v>
      </c>
      <c r="L25" s="541">
        <v>10000000</v>
      </c>
      <c r="M25" s="541">
        <v>100000000</v>
      </c>
      <c r="N25" s="541">
        <v>10000000</v>
      </c>
      <c r="O25" s="541">
        <v>100000000</v>
      </c>
      <c r="P25" s="541">
        <f>+N25</f>
        <v>10000000</v>
      </c>
      <c r="Q25" s="541">
        <v>100000000</v>
      </c>
      <c r="R25" s="541">
        <f>+P25</f>
        <v>10000000</v>
      </c>
      <c r="S25" s="541">
        <v>100000000</v>
      </c>
      <c r="T25" s="541">
        <f>+R25+1259925+80000000</f>
        <v>91259925</v>
      </c>
      <c r="U25" s="541">
        <v>91259925</v>
      </c>
      <c r="V25" s="541">
        <v>91259925</v>
      </c>
      <c r="W25" s="541"/>
      <c r="X25" s="541"/>
      <c r="Y25" s="541"/>
      <c r="Z25" s="541">
        <v>91259925</v>
      </c>
      <c r="AA25" s="541">
        <v>91259925</v>
      </c>
      <c r="AB25" s="541">
        <v>230000000</v>
      </c>
      <c r="AC25" s="541">
        <v>0</v>
      </c>
      <c r="AD25" s="541">
        <f>+A25</f>
        <v>0</v>
      </c>
      <c r="AE25" s="541">
        <v>16042500</v>
      </c>
      <c r="AF25" s="541">
        <v>16042500</v>
      </c>
      <c r="AG25" s="541">
        <v>0</v>
      </c>
      <c r="AH25" s="541">
        <v>0</v>
      </c>
      <c r="AI25" s="541">
        <v>0</v>
      </c>
      <c r="AJ25" s="541">
        <v>0</v>
      </c>
      <c r="AK25" s="541">
        <v>0</v>
      </c>
      <c r="AL25" s="541">
        <v>0</v>
      </c>
      <c r="AM25" s="541">
        <v>5000000</v>
      </c>
      <c r="AN25" s="541">
        <v>33957500</v>
      </c>
      <c r="AO25" s="541">
        <v>28957500</v>
      </c>
      <c r="AP25" s="541"/>
      <c r="AQ25" s="541"/>
      <c r="AR25" s="541"/>
      <c r="AS25" s="541"/>
      <c r="AT25" s="541"/>
      <c r="AU25" s="541"/>
      <c r="AV25" s="541"/>
      <c r="AW25" s="541"/>
      <c r="AX25" s="542"/>
      <c r="AY25" s="541"/>
      <c r="AZ25" s="541"/>
      <c r="BA25" s="541">
        <f t="shared" si="28"/>
        <v>50000000</v>
      </c>
      <c r="BB25" s="541">
        <f t="shared" si="29"/>
        <v>50000000</v>
      </c>
      <c r="BC25" s="541">
        <f t="shared" si="29"/>
        <v>50000000</v>
      </c>
      <c r="BD25" s="541">
        <f t="shared" si="30"/>
        <v>50000000</v>
      </c>
      <c r="BE25" s="541">
        <f t="shared" si="31"/>
        <v>50000000</v>
      </c>
      <c r="BF25" s="541">
        <v>84427000</v>
      </c>
      <c r="BG25" s="541">
        <v>63069667</v>
      </c>
      <c r="BH25" s="541">
        <v>63069667</v>
      </c>
      <c r="BI25" s="541"/>
      <c r="BJ25" s="541"/>
      <c r="BK25" s="541"/>
      <c r="BL25" s="541"/>
      <c r="BM25" s="541">
        <v>17024000</v>
      </c>
      <c r="BN25" s="543"/>
      <c r="BO25" s="543"/>
      <c r="BP25" s="543"/>
      <c r="BQ25" s="543"/>
      <c r="BR25" s="543">
        <v>13000000</v>
      </c>
      <c r="BS25" s="543"/>
      <c r="BT25" s="543"/>
      <c r="BU25" s="543"/>
      <c r="BV25" s="543"/>
      <c r="BW25" s="543">
        <v>-2938133</v>
      </c>
      <c r="BX25" s="543"/>
      <c r="BY25" s="543">
        <v>4333333</v>
      </c>
      <c r="BZ25" s="543"/>
      <c r="CA25" s="543"/>
      <c r="CB25" s="543"/>
      <c r="CC25" s="543">
        <v>-5419200</v>
      </c>
      <c r="CD25" s="543"/>
      <c r="CE25" s="541">
        <f t="shared" si="32"/>
        <v>76069667</v>
      </c>
      <c r="CF25" s="541">
        <f t="shared" si="33"/>
        <v>76069667</v>
      </c>
      <c r="CG25" s="541">
        <f t="shared" si="33"/>
        <v>76069667</v>
      </c>
      <c r="CH25" s="541">
        <f t="shared" si="34"/>
        <v>76069667</v>
      </c>
      <c r="CI25" s="541">
        <f t="shared" si="35"/>
        <v>76069667</v>
      </c>
      <c r="CJ25" s="541">
        <v>304507000</v>
      </c>
      <c r="CK25" s="545">
        <v>84278000</v>
      </c>
      <c r="CL25" s="545">
        <v>84278000</v>
      </c>
      <c r="CM25" s="545"/>
      <c r="CN25" s="545"/>
      <c r="CO25" s="545"/>
      <c r="CP25" s="545"/>
      <c r="CQ25" s="545">
        <v>201804011</v>
      </c>
      <c r="CR25" s="545"/>
      <c r="CS25" s="545"/>
      <c r="CT25" s="545"/>
      <c r="CU25" s="546"/>
      <c r="CV25" s="546"/>
      <c r="CW25" s="545"/>
      <c r="CX25" s="545"/>
      <c r="CY25" s="545"/>
      <c r="CZ25" s="545"/>
      <c r="DA25" s="545"/>
      <c r="DB25" s="545"/>
      <c r="DC25" s="545"/>
      <c r="DD25" s="545"/>
      <c r="DE25" s="545"/>
      <c r="DF25" s="545"/>
      <c r="DG25" s="545"/>
      <c r="DH25" s="545"/>
      <c r="DI25" s="541">
        <f>+DG25+DE25+DC25+DA25+CY25+CW25+CU25+CS25+CQ25+CO25+CM25+CK25</f>
        <v>286082011</v>
      </c>
      <c r="DJ25" s="547">
        <f t="shared" si="24"/>
        <v>286082011</v>
      </c>
      <c r="DK25" s="547">
        <f t="shared" si="10"/>
        <v>84278000</v>
      </c>
      <c r="DL25" s="547">
        <f>+DJ25</f>
        <v>286082011</v>
      </c>
      <c r="DM25" s="547">
        <f>+DK25</f>
        <v>84278000</v>
      </c>
      <c r="DN25" s="541">
        <v>150000000</v>
      </c>
      <c r="DO25" s="543"/>
      <c r="DP25" s="543"/>
      <c r="DQ25" s="543"/>
      <c r="DR25" s="543"/>
      <c r="DS25" s="543"/>
      <c r="DT25" s="543"/>
      <c r="DU25" s="543"/>
      <c r="DV25" s="543"/>
      <c r="DW25" s="543"/>
      <c r="DX25" s="543"/>
      <c r="DY25" s="543"/>
      <c r="DZ25" s="543"/>
      <c r="EA25" s="543"/>
      <c r="EB25" s="543"/>
      <c r="EC25" s="543"/>
      <c r="ED25" s="543"/>
      <c r="EE25" s="543"/>
      <c r="EF25" s="543"/>
      <c r="EG25" s="543"/>
      <c r="EH25" s="543"/>
      <c r="EI25" s="543"/>
      <c r="EJ25" s="543"/>
      <c r="EK25" s="543"/>
      <c r="EL25" s="543"/>
      <c r="EM25" s="548">
        <f>EK25+EI25+EG25+EE25+EC25+EA25+DY25+DW25+DU25+DS25+DQ25+DH25</f>
        <v>0</v>
      </c>
      <c r="EN25" s="543">
        <f t="shared" si="36"/>
        <v>0</v>
      </c>
      <c r="EO25" s="543">
        <f t="shared" si="37"/>
        <v>0</v>
      </c>
      <c r="EP25" s="549">
        <f>DQ25+DS25+DU25+DW25+DY25+EA25+EC25+EE25+EG25+EI25+EK25+DH25</f>
        <v>0</v>
      </c>
      <c r="EQ25" s="543">
        <f>DP25+DR25+DT25+DV25</f>
        <v>0</v>
      </c>
      <c r="ER25" s="550">
        <f t="shared" si="13"/>
        <v>0</v>
      </c>
      <c r="ES25" s="550">
        <f t="shared" si="11"/>
        <v>0.29459384637784863</v>
      </c>
      <c r="ET25" s="551">
        <f t="shared" si="12"/>
        <v>0.29459384637784863</v>
      </c>
      <c r="EU25" s="551">
        <f t="shared" si="23"/>
        <v>0.59912721558783777</v>
      </c>
      <c r="EV25" s="552">
        <f t="shared" si="14"/>
        <v>0.46158897487469319</v>
      </c>
      <c r="EW25" s="553"/>
      <c r="EX25" s="553"/>
      <c r="EY25" s="553"/>
      <c r="EZ25" s="553"/>
      <c r="FA25" s="553"/>
      <c r="FB25" s="89"/>
    </row>
    <row r="26" spans="1:158" ht="24.75" customHeight="1" x14ac:dyDescent="0.25">
      <c r="A26" s="355"/>
      <c r="B26" s="366"/>
      <c r="C26" s="360"/>
      <c r="D26" s="360"/>
      <c r="E26" s="352"/>
      <c r="F26" s="83" t="s">
        <v>188</v>
      </c>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v>0</v>
      </c>
      <c r="AD26" s="541">
        <v>0</v>
      </c>
      <c r="AE26" s="541">
        <v>0</v>
      </c>
      <c r="AF26" s="541">
        <v>0</v>
      </c>
      <c r="AG26" s="541">
        <v>2500000</v>
      </c>
      <c r="AH26" s="541">
        <v>2500000</v>
      </c>
      <c r="AI26" s="541">
        <v>0</v>
      </c>
      <c r="AJ26" s="541">
        <v>0</v>
      </c>
      <c r="AK26" s="541">
        <v>8542500</v>
      </c>
      <c r="AL26" s="541">
        <v>8542500</v>
      </c>
      <c r="AM26" s="541">
        <v>5000000</v>
      </c>
      <c r="AN26" s="541">
        <v>5000000</v>
      </c>
      <c r="AO26" s="541"/>
      <c r="AP26" s="541"/>
      <c r="AQ26" s="541"/>
      <c r="AR26" s="541">
        <v>254618</v>
      </c>
      <c r="AS26" s="541">
        <v>33957500</v>
      </c>
      <c r="AT26" s="541">
        <v>1375630</v>
      </c>
      <c r="AU26" s="541"/>
      <c r="AV26" s="541">
        <v>2779448.9654294364</v>
      </c>
      <c r="AW26" s="541"/>
      <c r="AX26" s="542">
        <v>3697738</v>
      </c>
      <c r="AY26" s="541"/>
      <c r="AZ26" s="541">
        <v>6675709.9002579711</v>
      </c>
      <c r="BA26" s="541">
        <f t="shared" si="28"/>
        <v>50000000</v>
      </c>
      <c r="BB26" s="541">
        <f t="shared" si="29"/>
        <v>50000000</v>
      </c>
      <c r="BC26" s="541">
        <f t="shared" si="29"/>
        <v>30825644.865687408</v>
      </c>
      <c r="BD26" s="541">
        <f t="shared" si="30"/>
        <v>50000000</v>
      </c>
      <c r="BE26" s="541">
        <f t="shared" si="31"/>
        <v>30825644.865687408</v>
      </c>
      <c r="BF26" s="541">
        <v>0</v>
      </c>
      <c r="BG26" s="541"/>
      <c r="BH26" s="541"/>
      <c r="BI26" s="541"/>
      <c r="BJ26" s="541"/>
      <c r="BK26" s="541"/>
      <c r="BL26" s="541"/>
      <c r="BM26" s="541"/>
      <c r="BN26" s="543"/>
      <c r="BO26" s="543"/>
      <c r="BP26" s="543"/>
      <c r="BQ26" s="543"/>
      <c r="BR26" s="543">
        <v>2183500</v>
      </c>
      <c r="BS26" s="543"/>
      <c r="BT26" s="543">
        <v>2911333</v>
      </c>
      <c r="BU26" s="543"/>
      <c r="BV26" s="543"/>
      <c r="BW26" s="543"/>
      <c r="BX26" s="543">
        <v>4677124</v>
      </c>
      <c r="BY26" s="543"/>
      <c r="BZ26" s="543">
        <v>6191813</v>
      </c>
      <c r="CA26" s="543"/>
      <c r="CB26" s="543">
        <v>4760435</v>
      </c>
      <c r="CC26" s="543"/>
      <c r="CD26" s="543">
        <v>16242620</v>
      </c>
      <c r="CE26" s="541">
        <f t="shared" si="32"/>
        <v>0</v>
      </c>
      <c r="CF26" s="541">
        <f t="shared" si="33"/>
        <v>0</v>
      </c>
      <c r="CG26" s="541">
        <f t="shared" si="33"/>
        <v>36966825</v>
      </c>
      <c r="CH26" s="541">
        <f t="shared" si="34"/>
        <v>0</v>
      </c>
      <c r="CI26" s="541">
        <f t="shared" si="35"/>
        <v>36966825</v>
      </c>
      <c r="CJ26" s="541">
        <v>0</v>
      </c>
      <c r="CK26" s="541"/>
      <c r="CL26" s="541"/>
      <c r="CM26" s="541"/>
      <c r="CN26" s="541"/>
      <c r="CO26" s="541"/>
      <c r="CP26" s="541"/>
      <c r="CQ26" s="541"/>
      <c r="CR26" s="541"/>
      <c r="CS26" s="541"/>
      <c r="CT26" s="541"/>
      <c r="CU26" s="547"/>
      <c r="CV26" s="547"/>
      <c r="CW26" s="541"/>
      <c r="CX26" s="541"/>
      <c r="CY26" s="541"/>
      <c r="CZ26" s="541"/>
      <c r="DA26" s="541"/>
      <c r="DB26" s="541"/>
      <c r="DC26" s="541"/>
      <c r="DD26" s="541"/>
      <c r="DE26" s="541"/>
      <c r="DF26" s="541"/>
      <c r="DG26" s="541"/>
      <c r="DH26" s="541"/>
      <c r="DI26" s="541">
        <f>+DG26+DE26+DC26+DA26+CY26+CW26+CU26+CS26+CQ26+CO26+CM26+CK26</f>
        <v>0</v>
      </c>
      <c r="DJ26" s="547">
        <f t="shared" si="24"/>
        <v>0</v>
      </c>
      <c r="DK26" s="547">
        <f t="shared" si="10"/>
        <v>0</v>
      </c>
      <c r="DL26" s="547">
        <f>+DJ26</f>
        <v>0</v>
      </c>
      <c r="DM26" s="547">
        <f>+DK26</f>
        <v>0</v>
      </c>
      <c r="DN26" s="541"/>
      <c r="DO26" s="543"/>
      <c r="DP26" s="543"/>
      <c r="DQ26" s="543"/>
      <c r="DR26" s="543"/>
      <c r="DS26" s="543"/>
      <c r="DT26" s="543"/>
      <c r="DU26" s="543"/>
      <c r="DV26" s="543"/>
      <c r="DW26" s="543"/>
      <c r="DX26" s="543"/>
      <c r="DY26" s="543"/>
      <c r="DZ26" s="543"/>
      <c r="EA26" s="543"/>
      <c r="EB26" s="543"/>
      <c r="EC26" s="543"/>
      <c r="ED26" s="543"/>
      <c r="EE26" s="543"/>
      <c r="EF26" s="543"/>
      <c r="EG26" s="543"/>
      <c r="EH26" s="543"/>
      <c r="EI26" s="543"/>
      <c r="EJ26" s="543"/>
      <c r="EK26" s="543"/>
      <c r="EL26" s="543"/>
      <c r="EM26" s="548">
        <f>EI26+EG26+EE26+EC26+EA26+DY26+DW26+DU26+DS26+DQ26+DH26+EK26</f>
        <v>0</v>
      </c>
      <c r="EN26" s="543">
        <f t="shared" si="36"/>
        <v>0</v>
      </c>
      <c r="EO26" s="543">
        <f t="shared" si="37"/>
        <v>0</v>
      </c>
      <c r="EP26" s="549">
        <f>DH26+DQ26+DS26+DU26+DW26+DY26+EA26+EC26+EE26+EG26+EI26+EK26</f>
        <v>0</v>
      </c>
      <c r="EQ26" s="543">
        <f>DP26+DR26+DT26+DV26</f>
        <v>0</v>
      </c>
      <c r="ER26" s="550">
        <f t="shared" si="13"/>
        <v>0</v>
      </c>
      <c r="ES26" s="550">
        <f t="shared" si="11"/>
        <v>0</v>
      </c>
      <c r="ET26" s="551">
        <f t="shared" si="12"/>
        <v>0</v>
      </c>
      <c r="EU26" s="551">
        <f t="shared" si="23"/>
        <v>1.355849397313748</v>
      </c>
      <c r="EV26" s="552">
        <f t="shared" si="14"/>
        <v>0</v>
      </c>
      <c r="EW26" s="553"/>
      <c r="EX26" s="553"/>
      <c r="EY26" s="553"/>
      <c r="EZ26" s="553"/>
      <c r="FA26" s="553"/>
      <c r="FB26" s="81"/>
    </row>
    <row r="27" spans="1:158" ht="24.75" customHeight="1" x14ac:dyDescent="0.25">
      <c r="A27" s="355"/>
      <c r="B27" s="366"/>
      <c r="C27" s="360"/>
      <c r="D27" s="360"/>
      <c r="E27" s="352"/>
      <c r="F27" s="84" t="s">
        <v>330</v>
      </c>
      <c r="G27" s="612">
        <f>+AA27+BE27+CE27+CJ27+DN27</f>
        <v>0</v>
      </c>
      <c r="H27" s="548">
        <v>0</v>
      </c>
      <c r="I27" s="548"/>
      <c r="J27" s="548"/>
      <c r="K27" s="548">
        <v>0</v>
      </c>
      <c r="L27" s="548">
        <v>0</v>
      </c>
      <c r="M27" s="548">
        <v>0</v>
      </c>
      <c r="N27" s="548">
        <v>0</v>
      </c>
      <c r="O27" s="548">
        <v>0</v>
      </c>
      <c r="P27" s="548">
        <v>0</v>
      </c>
      <c r="Q27" s="548">
        <v>0</v>
      </c>
      <c r="R27" s="548">
        <v>0</v>
      </c>
      <c r="S27" s="548">
        <v>0</v>
      </c>
      <c r="T27" s="548">
        <v>0</v>
      </c>
      <c r="U27" s="548">
        <v>0</v>
      </c>
      <c r="V27" s="548">
        <v>0</v>
      </c>
      <c r="W27" s="557"/>
      <c r="X27" s="557"/>
      <c r="Y27" s="557"/>
      <c r="Z27" s="548">
        <v>0</v>
      </c>
      <c r="AA27" s="548">
        <v>0</v>
      </c>
      <c r="AB27" s="548">
        <v>0</v>
      </c>
      <c r="AC27" s="548">
        <v>0</v>
      </c>
      <c r="AD27" s="548">
        <v>0</v>
      </c>
      <c r="AE27" s="548">
        <v>0</v>
      </c>
      <c r="AF27" s="548">
        <v>0</v>
      </c>
      <c r="AG27" s="548">
        <v>0</v>
      </c>
      <c r="AH27" s="557">
        <v>0</v>
      </c>
      <c r="AI27" s="548">
        <f>+AG27</f>
        <v>0</v>
      </c>
      <c r="AJ27" s="548">
        <v>0</v>
      </c>
      <c r="AK27" s="557">
        <v>0</v>
      </c>
      <c r="AL27" s="548">
        <v>0</v>
      </c>
      <c r="AM27" s="557">
        <v>0</v>
      </c>
      <c r="AN27" s="548">
        <v>0</v>
      </c>
      <c r="AO27" s="548">
        <v>0</v>
      </c>
      <c r="AP27" s="548">
        <v>0</v>
      </c>
      <c r="AQ27" s="548">
        <v>0</v>
      </c>
      <c r="AR27" s="548">
        <v>0</v>
      </c>
      <c r="AS27" s="548">
        <v>0</v>
      </c>
      <c r="AT27" s="548">
        <v>0</v>
      </c>
      <c r="AU27" s="548">
        <v>0</v>
      </c>
      <c r="AV27" s="548">
        <v>0</v>
      </c>
      <c r="AW27" s="548">
        <v>0</v>
      </c>
      <c r="AX27" s="558">
        <v>0</v>
      </c>
      <c r="AY27" s="548">
        <v>0</v>
      </c>
      <c r="AZ27" s="558"/>
      <c r="BA27" s="548">
        <f t="shared" si="28"/>
        <v>0</v>
      </c>
      <c r="BB27" s="548">
        <f t="shared" si="29"/>
        <v>0</v>
      </c>
      <c r="BC27" s="548">
        <f t="shared" si="29"/>
        <v>0</v>
      </c>
      <c r="BD27" s="548">
        <f t="shared" si="30"/>
        <v>0</v>
      </c>
      <c r="BE27" s="548">
        <f t="shared" si="31"/>
        <v>0</v>
      </c>
      <c r="BF27" s="548">
        <v>0</v>
      </c>
      <c r="BG27" s="548">
        <v>0</v>
      </c>
      <c r="BH27" s="548">
        <v>0</v>
      </c>
      <c r="BI27" s="548">
        <v>0</v>
      </c>
      <c r="BJ27" s="548">
        <v>0</v>
      </c>
      <c r="BK27" s="548">
        <v>0</v>
      </c>
      <c r="BL27" s="548">
        <v>0</v>
      </c>
      <c r="BM27" s="548">
        <v>0</v>
      </c>
      <c r="BN27" s="557">
        <v>0</v>
      </c>
      <c r="BO27" s="557">
        <v>0</v>
      </c>
      <c r="BP27" s="557">
        <v>0</v>
      </c>
      <c r="BQ27" s="557">
        <v>0</v>
      </c>
      <c r="BR27" s="557">
        <v>0</v>
      </c>
      <c r="BS27" s="557">
        <v>0</v>
      </c>
      <c r="BT27" s="557">
        <v>0</v>
      </c>
      <c r="BU27" s="557">
        <v>0</v>
      </c>
      <c r="BV27" s="557">
        <v>0</v>
      </c>
      <c r="BW27" s="557">
        <v>0</v>
      </c>
      <c r="BX27" s="557">
        <v>0</v>
      </c>
      <c r="BY27" s="557">
        <v>0</v>
      </c>
      <c r="BZ27" s="557">
        <v>0</v>
      </c>
      <c r="CA27" s="557">
        <v>0</v>
      </c>
      <c r="CB27" s="557">
        <v>0</v>
      </c>
      <c r="CC27" s="557">
        <v>0</v>
      </c>
      <c r="CD27" s="557">
        <v>0</v>
      </c>
      <c r="CE27" s="548">
        <f t="shared" si="32"/>
        <v>0</v>
      </c>
      <c r="CF27" s="548">
        <f t="shared" si="33"/>
        <v>0</v>
      </c>
      <c r="CG27" s="548">
        <f t="shared" si="33"/>
        <v>0</v>
      </c>
      <c r="CH27" s="548">
        <f t="shared" si="34"/>
        <v>0</v>
      </c>
      <c r="CI27" s="548">
        <f t="shared" si="35"/>
        <v>0</v>
      </c>
      <c r="CJ27" s="548">
        <v>0</v>
      </c>
      <c r="CK27" s="548">
        <v>0</v>
      </c>
      <c r="CL27" s="548">
        <v>0</v>
      </c>
      <c r="CM27" s="548">
        <v>0</v>
      </c>
      <c r="CN27" s="548">
        <v>0</v>
      </c>
      <c r="CO27" s="548">
        <v>0</v>
      </c>
      <c r="CP27" s="548">
        <v>0</v>
      </c>
      <c r="CQ27" s="548">
        <v>0</v>
      </c>
      <c r="CR27" s="548">
        <v>0</v>
      </c>
      <c r="CS27" s="548">
        <v>0</v>
      </c>
      <c r="CT27" s="548">
        <v>0</v>
      </c>
      <c r="CU27" s="594">
        <v>0</v>
      </c>
      <c r="CV27" s="594">
        <v>0</v>
      </c>
      <c r="CW27" s="548">
        <v>0</v>
      </c>
      <c r="CX27" s="548">
        <v>0</v>
      </c>
      <c r="CY27" s="548">
        <v>0</v>
      </c>
      <c r="CZ27" s="548">
        <v>0</v>
      </c>
      <c r="DA27" s="548">
        <v>0</v>
      </c>
      <c r="DB27" s="548">
        <v>0</v>
      </c>
      <c r="DC27" s="548">
        <v>0</v>
      </c>
      <c r="DD27" s="548">
        <v>0</v>
      </c>
      <c r="DE27" s="548">
        <v>0</v>
      </c>
      <c r="DF27" s="548">
        <v>0</v>
      </c>
      <c r="DG27" s="548">
        <v>0</v>
      </c>
      <c r="DH27" s="548">
        <v>0</v>
      </c>
      <c r="DI27" s="548">
        <f>+DG27+DE27+DC27+DA27+CY27+CW27+CU27+CS27+CQ27+CO27+CM27+CK27</f>
        <v>0</v>
      </c>
      <c r="DJ27" s="594">
        <f t="shared" si="24"/>
        <v>0</v>
      </c>
      <c r="DK27" s="594">
        <f t="shared" si="10"/>
        <v>0</v>
      </c>
      <c r="DL27" s="594">
        <f>+DJ27</f>
        <v>0</v>
      </c>
      <c r="DM27" s="594">
        <f>+DK27</f>
        <v>0</v>
      </c>
      <c r="DN27" s="548">
        <v>0</v>
      </c>
      <c r="DO27" s="557">
        <v>0</v>
      </c>
      <c r="DP27" s="557">
        <v>0</v>
      </c>
      <c r="DQ27" s="557">
        <v>0</v>
      </c>
      <c r="DR27" s="557">
        <v>0</v>
      </c>
      <c r="DS27" s="557">
        <v>0</v>
      </c>
      <c r="DT27" s="557">
        <v>0</v>
      </c>
      <c r="DU27" s="557">
        <v>0</v>
      </c>
      <c r="DV27" s="557">
        <v>0</v>
      </c>
      <c r="DW27" s="557">
        <v>0</v>
      </c>
      <c r="DX27" s="557">
        <v>0</v>
      </c>
      <c r="DY27" s="557">
        <v>0</v>
      </c>
      <c r="DZ27" s="557">
        <v>0</v>
      </c>
      <c r="EA27" s="557">
        <v>0</v>
      </c>
      <c r="EB27" s="557">
        <v>0</v>
      </c>
      <c r="EC27" s="557">
        <v>0</v>
      </c>
      <c r="ED27" s="557">
        <v>0</v>
      </c>
      <c r="EE27" s="557">
        <v>0</v>
      </c>
      <c r="EF27" s="557">
        <v>0</v>
      </c>
      <c r="EG27" s="557">
        <v>0</v>
      </c>
      <c r="EH27" s="557">
        <v>0</v>
      </c>
      <c r="EI27" s="557">
        <v>0</v>
      </c>
      <c r="EJ27" s="557">
        <v>0</v>
      </c>
      <c r="EK27" s="557">
        <v>0</v>
      </c>
      <c r="EL27" s="557">
        <v>0</v>
      </c>
      <c r="EM27" s="558">
        <f>EI27+EG27+EE27+EC27+EA27+DY27+DW27+DU27+DS27+DQ27+DH27+EK27</f>
        <v>0</v>
      </c>
      <c r="EN27" s="562">
        <f t="shared" si="36"/>
        <v>0</v>
      </c>
      <c r="EO27" s="562">
        <f t="shared" si="37"/>
        <v>0</v>
      </c>
      <c r="EP27" s="563">
        <f>DH27+DQ27+DS27+DU27+DW27+DY27+EA27+EC27+EE27+EG27+EI27+EK27</f>
        <v>0</v>
      </c>
      <c r="EQ27" s="558">
        <f>DP27+DR27+DT27+DV27</f>
        <v>0</v>
      </c>
      <c r="ER27" s="550">
        <f t="shared" si="13"/>
        <v>0</v>
      </c>
      <c r="ES27" s="550">
        <f t="shared" si="11"/>
        <v>0</v>
      </c>
      <c r="ET27" s="551">
        <f t="shared" si="12"/>
        <v>0</v>
      </c>
      <c r="EU27" s="551">
        <f t="shared" si="23"/>
        <v>0</v>
      </c>
      <c r="EV27" s="552">
        <f t="shared" si="14"/>
        <v>0</v>
      </c>
      <c r="EW27" s="553"/>
      <c r="EX27" s="553"/>
      <c r="EY27" s="553"/>
      <c r="EZ27" s="553"/>
      <c r="FA27" s="553"/>
      <c r="FB27" s="81"/>
    </row>
    <row r="28" spans="1:158" ht="24.75" customHeight="1" x14ac:dyDescent="0.25">
      <c r="A28" s="355"/>
      <c r="B28" s="366"/>
      <c r="C28" s="360"/>
      <c r="D28" s="360"/>
      <c r="E28" s="352"/>
      <c r="F28" s="86" t="s">
        <v>331</v>
      </c>
      <c r="G28" s="541">
        <f>AA28+BE28+CI28+DL28+DN28</f>
        <v>59159550</v>
      </c>
      <c r="H28" s="541">
        <v>0</v>
      </c>
      <c r="I28" s="541"/>
      <c r="J28" s="541"/>
      <c r="K28" s="541">
        <v>0</v>
      </c>
      <c r="L28" s="541">
        <v>0</v>
      </c>
      <c r="M28" s="541">
        <v>0</v>
      </c>
      <c r="N28" s="541">
        <v>0</v>
      </c>
      <c r="O28" s="541">
        <v>0</v>
      </c>
      <c r="P28" s="541">
        <v>0</v>
      </c>
      <c r="Q28" s="541">
        <v>0</v>
      </c>
      <c r="R28" s="541">
        <v>0</v>
      </c>
      <c r="S28" s="541">
        <v>0</v>
      </c>
      <c r="T28" s="541">
        <v>0</v>
      </c>
      <c r="U28" s="541">
        <v>0</v>
      </c>
      <c r="V28" s="541">
        <v>0</v>
      </c>
      <c r="W28" s="541"/>
      <c r="X28" s="541"/>
      <c r="Y28" s="541"/>
      <c r="Z28" s="541">
        <v>0</v>
      </c>
      <c r="AA28" s="541">
        <v>0</v>
      </c>
      <c r="AB28" s="541">
        <v>931910.11699999997</v>
      </c>
      <c r="AC28" s="541">
        <v>0</v>
      </c>
      <c r="AD28" s="541">
        <v>0</v>
      </c>
      <c r="AE28" s="541">
        <v>0</v>
      </c>
      <c r="AF28" s="541">
        <v>0</v>
      </c>
      <c r="AG28" s="541">
        <v>0</v>
      </c>
      <c r="AH28" s="541">
        <v>0</v>
      </c>
      <c r="AI28" s="541">
        <v>0</v>
      </c>
      <c r="AJ28" s="541">
        <v>0</v>
      </c>
      <c r="AK28" s="541">
        <v>882353.04</v>
      </c>
      <c r="AL28" s="541">
        <v>882353</v>
      </c>
      <c r="AM28" s="541">
        <v>0</v>
      </c>
      <c r="AN28" s="541">
        <v>0</v>
      </c>
      <c r="AO28" s="541"/>
      <c r="AP28" s="541"/>
      <c r="AQ28" s="541"/>
      <c r="AR28" s="541"/>
      <c r="AS28" s="541"/>
      <c r="AT28" s="541"/>
      <c r="AU28" s="541"/>
      <c r="AV28" s="541"/>
      <c r="AW28" s="541"/>
      <c r="AX28" s="542"/>
      <c r="AY28" s="541"/>
      <c r="AZ28" s="541"/>
      <c r="BA28" s="541">
        <f t="shared" si="28"/>
        <v>882353.04</v>
      </c>
      <c r="BB28" s="541">
        <f t="shared" si="29"/>
        <v>882353.04</v>
      </c>
      <c r="BC28" s="541">
        <f t="shared" si="29"/>
        <v>882353</v>
      </c>
      <c r="BD28" s="541">
        <f t="shared" si="30"/>
        <v>882353.04</v>
      </c>
      <c r="BE28" s="541">
        <f t="shared" si="31"/>
        <v>882353</v>
      </c>
      <c r="BF28" s="541">
        <v>19042789.949999999</v>
      </c>
      <c r="BG28" s="541">
        <v>2032061.25</v>
      </c>
      <c r="BH28" s="541">
        <v>2046101</v>
      </c>
      <c r="BI28" s="541"/>
      <c r="BJ28" s="541">
        <v>0</v>
      </c>
      <c r="BK28" s="541"/>
      <c r="BL28" s="541">
        <v>391560</v>
      </c>
      <c r="BM28" s="541">
        <v>17142293.699999999</v>
      </c>
      <c r="BN28" s="543">
        <v>452015</v>
      </c>
      <c r="BO28" s="543"/>
      <c r="BP28" s="543">
        <v>15481532</v>
      </c>
      <c r="BQ28" s="543"/>
      <c r="BR28" s="543">
        <v>803147</v>
      </c>
      <c r="BS28" s="543"/>
      <c r="BT28" s="543"/>
      <c r="BU28" s="543"/>
      <c r="BV28" s="543"/>
      <c r="BW28" s="543"/>
      <c r="BX28" s="543"/>
      <c r="BY28" s="543"/>
      <c r="BZ28" s="543"/>
      <c r="CA28" s="543"/>
      <c r="CB28" s="543"/>
      <c r="CC28" s="543"/>
      <c r="CD28" s="543"/>
      <c r="CE28" s="541">
        <f t="shared" si="32"/>
        <v>19174354.949999999</v>
      </c>
      <c r="CF28" s="541">
        <f t="shared" si="33"/>
        <v>19174354.949999999</v>
      </c>
      <c r="CG28" s="541">
        <f t="shared" si="33"/>
        <v>19174355</v>
      </c>
      <c r="CH28" s="541">
        <f t="shared" si="34"/>
        <v>19174354.949999999</v>
      </c>
      <c r="CI28" s="541">
        <f t="shared" si="35"/>
        <v>19174355</v>
      </c>
      <c r="CJ28" s="541">
        <v>39102842</v>
      </c>
      <c r="CK28" s="541">
        <v>447280</v>
      </c>
      <c r="CL28" s="541">
        <v>447280</v>
      </c>
      <c r="CM28" s="541">
        <v>4586471</v>
      </c>
      <c r="CN28" s="541">
        <f>5033751-CL28</f>
        <v>4586471</v>
      </c>
      <c r="CO28" s="541">
        <v>5094833.2240286674</v>
      </c>
      <c r="CP28" s="541">
        <v>5094833</v>
      </c>
      <c r="CQ28" s="541">
        <v>28974257.775971331</v>
      </c>
      <c r="CR28" s="605">
        <v>8445450</v>
      </c>
      <c r="CS28" s="541"/>
      <c r="CT28" s="541">
        <v>9602937</v>
      </c>
      <c r="CU28" s="547"/>
      <c r="CV28" s="547">
        <v>6223970.7091297656</v>
      </c>
      <c r="CW28" s="541"/>
      <c r="CX28" s="541"/>
      <c r="CY28" s="541"/>
      <c r="CZ28" s="541"/>
      <c r="DA28" s="541"/>
      <c r="DB28" s="541"/>
      <c r="DC28" s="541"/>
      <c r="DD28" s="541"/>
      <c r="DE28" s="541"/>
      <c r="DF28" s="541"/>
      <c r="DG28" s="541"/>
      <c r="DH28" s="541"/>
      <c r="DI28" s="541">
        <f>+DG28+DE28+DC28+DA28+CY28+CW28+CU28+CS28+CQ28+CO28+CM28+CK28</f>
        <v>39102842</v>
      </c>
      <c r="DJ28" s="547">
        <f t="shared" si="24"/>
        <v>39102842</v>
      </c>
      <c r="DK28" s="547">
        <f t="shared" si="10"/>
        <v>34400941.709129766</v>
      </c>
      <c r="DL28" s="547">
        <f>+DJ28</f>
        <v>39102842</v>
      </c>
      <c r="DM28" s="547">
        <f>+DK28</f>
        <v>34400941.709129766</v>
      </c>
      <c r="DN28" s="541"/>
      <c r="DO28" s="543"/>
      <c r="DP28" s="543"/>
      <c r="DQ28" s="543"/>
      <c r="DR28" s="543"/>
      <c r="DS28" s="543"/>
      <c r="DT28" s="543"/>
      <c r="DU28" s="543"/>
      <c r="DV28" s="543"/>
      <c r="DW28" s="543"/>
      <c r="DX28" s="543"/>
      <c r="DY28" s="543"/>
      <c r="DZ28" s="543"/>
      <c r="EA28" s="543"/>
      <c r="EB28" s="543"/>
      <c r="EC28" s="543"/>
      <c r="ED28" s="543"/>
      <c r="EE28" s="543"/>
      <c r="EF28" s="543"/>
      <c r="EG28" s="543"/>
      <c r="EH28" s="543"/>
      <c r="EI28" s="543"/>
      <c r="EJ28" s="543"/>
      <c r="EK28" s="543"/>
      <c r="EL28" s="543"/>
      <c r="EM28" s="558">
        <f>EI28+EG28+EE28+EC28+EA28+DY28+DW28+DU28+DS28+DQ28+DH28+EK28</f>
        <v>0</v>
      </c>
      <c r="EN28" s="543">
        <f t="shared" si="36"/>
        <v>0</v>
      </c>
      <c r="EO28" s="543">
        <f t="shared" si="37"/>
        <v>0</v>
      </c>
      <c r="EP28" s="565">
        <f>DQ28+DS28+DU28+DW28+DY28+EA28+EC28+EE28+EG28+EI28+EK28+DH28</f>
        <v>0</v>
      </c>
      <c r="EQ28" s="543">
        <f>DP28+DR28+DT28+DV28</f>
        <v>0</v>
      </c>
      <c r="ER28" s="550">
        <f t="shared" si="13"/>
        <v>0</v>
      </c>
      <c r="ES28" s="550">
        <f t="shared" si="11"/>
        <v>0.87975553564955111</v>
      </c>
      <c r="ET28" s="551">
        <f t="shared" si="12"/>
        <v>0.87975553564955111</v>
      </c>
      <c r="EU28" s="551">
        <f t="shared" si="23"/>
        <v>0.92052170306121306</v>
      </c>
      <c r="EV28" s="552">
        <f t="shared" si="14"/>
        <v>0.92052170290561308</v>
      </c>
      <c r="EW28" s="553"/>
      <c r="EX28" s="553"/>
      <c r="EY28" s="553"/>
      <c r="EZ28" s="553"/>
      <c r="FA28" s="553"/>
      <c r="FB28" s="81"/>
    </row>
    <row r="29" spans="1:158" ht="24.75" customHeight="1" thickBot="1" x14ac:dyDescent="0.3">
      <c r="A29" s="355"/>
      <c r="B29" s="366"/>
      <c r="C29" s="360"/>
      <c r="D29" s="360"/>
      <c r="E29" s="352"/>
      <c r="F29" s="87" t="s">
        <v>332</v>
      </c>
      <c r="G29" s="566">
        <f>G24+G27</f>
        <v>1207</v>
      </c>
      <c r="H29" s="566">
        <f>+H24</f>
        <v>66</v>
      </c>
      <c r="I29" s="566"/>
      <c r="J29" s="566"/>
      <c r="K29" s="566">
        <f t="shared" ref="K29:V29" si="38">+K24</f>
        <v>10</v>
      </c>
      <c r="L29" s="566">
        <f t="shared" si="38"/>
        <v>0</v>
      </c>
      <c r="M29" s="566">
        <f t="shared" si="38"/>
        <v>10</v>
      </c>
      <c r="N29" s="566">
        <f t="shared" si="38"/>
        <v>0</v>
      </c>
      <c r="O29" s="566">
        <f t="shared" si="38"/>
        <v>10</v>
      </c>
      <c r="P29" s="566">
        <f t="shared" si="38"/>
        <v>5</v>
      </c>
      <c r="Q29" s="566">
        <f t="shared" si="38"/>
        <v>10</v>
      </c>
      <c r="R29" s="566">
        <f t="shared" si="38"/>
        <v>36</v>
      </c>
      <c r="S29" s="566">
        <f t="shared" si="38"/>
        <v>10</v>
      </c>
      <c r="T29" s="566">
        <f t="shared" si="38"/>
        <v>36</v>
      </c>
      <c r="U29" s="566">
        <f t="shared" si="38"/>
        <v>66</v>
      </c>
      <c r="V29" s="566">
        <f t="shared" si="38"/>
        <v>66</v>
      </c>
      <c r="W29" s="568"/>
      <c r="X29" s="568"/>
      <c r="Y29" s="568"/>
      <c r="Z29" s="566">
        <f t="shared" ref="Z29:AK29" si="39">+Z24</f>
        <v>66</v>
      </c>
      <c r="AA29" s="566">
        <f t="shared" si="39"/>
        <v>66</v>
      </c>
      <c r="AB29" s="566">
        <f t="shared" si="39"/>
        <v>190</v>
      </c>
      <c r="AC29" s="566">
        <f t="shared" si="39"/>
        <v>3</v>
      </c>
      <c r="AD29" s="566">
        <f t="shared" si="39"/>
        <v>3</v>
      </c>
      <c r="AE29" s="566">
        <f t="shared" si="39"/>
        <v>0</v>
      </c>
      <c r="AF29" s="566">
        <f t="shared" si="39"/>
        <v>0</v>
      </c>
      <c r="AG29" s="566">
        <f t="shared" si="39"/>
        <v>0</v>
      </c>
      <c r="AH29" s="566">
        <f t="shared" si="39"/>
        <v>0</v>
      </c>
      <c r="AI29" s="566">
        <f t="shared" si="39"/>
        <v>0</v>
      </c>
      <c r="AJ29" s="566">
        <f t="shared" si="39"/>
        <v>0</v>
      </c>
      <c r="AK29" s="566">
        <f t="shared" si="39"/>
        <v>8</v>
      </c>
      <c r="AL29" s="566">
        <v>2</v>
      </c>
      <c r="AM29" s="566">
        <f t="shared" ref="AM29:AZ29" si="40">+AM24</f>
        <v>38</v>
      </c>
      <c r="AN29" s="566">
        <f t="shared" si="40"/>
        <v>23</v>
      </c>
      <c r="AO29" s="566">
        <f t="shared" si="40"/>
        <v>35</v>
      </c>
      <c r="AP29" s="566">
        <f t="shared" si="40"/>
        <v>51</v>
      </c>
      <c r="AQ29" s="566">
        <f t="shared" si="40"/>
        <v>35</v>
      </c>
      <c r="AR29" s="566">
        <f t="shared" si="40"/>
        <v>82</v>
      </c>
      <c r="AS29" s="566">
        <f t="shared" si="40"/>
        <v>35</v>
      </c>
      <c r="AT29" s="566">
        <f t="shared" si="40"/>
        <v>86</v>
      </c>
      <c r="AU29" s="566">
        <f t="shared" si="40"/>
        <v>230</v>
      </c>
      <c r="AV29" s="566">
        <f t="shared" si="40"/>
        <v>138</v>
      </c>
      <c r="AW29" s="566">
        <f t="shared" si="40"/>
        <v>88</v>
      </c>
      <c r="AX29" s="567">
        <f t="shared" si="40"/>
        <v>81</v>
      </c>
      <c r="AY29" s="566">
        <f t="shared" si="40"/>
        <v>9</v>
      </c>
      <c r="AZ29" s="566">
        <f t="shared" si="40"/>
        <v>9</v>
      </c>
      <c r="BA29" s="566">
        <f t="shared" si="28"/>
        <v>481</v>
      </c>
      <c r="BB29" s="566">
        <f t="shared" si="29"/>
        <v>481</v>
      </c>
      <c r="BC29" s="566">
        <f t="shared" si="29"/>
        <v>475</v>
      </c>
      <c r="BD29" s="566">
        <f t="shared" si="30"/>
        <v>481</v>
      </c>
      <c r="BE29" s="566">
        <f t="shared" si="31"/>
        <v>475</v>
      </c>
      <c r="BF29" s="566">
        <v>550</v>
      </c>
      <c r="BG29" s="566">
        <v>0</v>
      </c>
      <c r="BH29" s="566">
        <v>0</v>
      </c>
      <c r="BI29" s="566">
        <v>20</v>
      </c>
      <c r="BJ29" s="566">
        <v>25</v>
      </c>
      <c r="BK29" s="566">
        <v>37</v>
      </c>
      <c r="BL29" s="566">
        <v>163</v>
      </c>
      <c r="BM29" s="566">
        <v>37</v>
      </c>
      <c r="BN29" s="566">
        <v>97</v>
      </c>
      <c r="BO29" s="566">
        <v>37</v>
      </c>
      <c r="BP29" s="566">
        <v>110</v>
      </c>
      <c r="BQ29" s="566">
        <v>37</v>
      </c>
      <c r="BR29" s="566">
        <v>50</v>
      </c>
      <c r="BS29" s="566">
        <v>37</v>
      </c>
      <c r="BT29" s="566">
        <v>18</v>
      </c>
      <c r="BU29" s="566">
        <v>37</v>
      </c>
      <c r="BV29" s="566">
        <v>27</v>
      </c>
      <c r="BW29" s="566">
        <v>37</v>
      </c>
      <c r="BX29" s="566">
        <v>48</v>
      </c>
      <c r="BY29" s="566">
        <v>37</v>
      </c>
      <c r="BZ29" s="566">
        <v>12</v>
      </c>
      <c r="CA29" s="566">
        <v>234</v>
      </c>
      <c r="CB29" s="566">
        <v>0</v>
      </c>
      <c r="CC29" s="566">
        <v>0</v>
      </c>
      <c r="CD29" s="566">
        <v>0</v>
      </c>
      <c r="CE29" s="566">
        <f t="shared" si="32"/>
        <v>550</v>
      </c>
      <c r="CF29" s="566">
        <f t="shared" si="33"/>
        <v>550</v>
      </c>
      <c r="CG29" s="566">
        <f t="shared" si="33"/>
        <v>550</v>
      </c>
      <c r="CH29" s="566">
        <f t="shared" si="34"/>
        <v>550</v>
      </c>
      <c r="CI29" s="566">
        <f t="shared" si="35"/>
        <v>550</v>
      </c>
      <c r="CJ29" s="566">
        <v>100</v>
      </c>
      <c r="CK29" s="566">
        <v>0</v>
      </c>
      <c r="CL29" s="566">
        <v>0</v>
      </c>
      <c r="CM29" s="566">
        <v>0</v>
      </c>
      <c r="CN29" s="566">
        <v>0</v>
      </c>
      <c r="CO29" s="566">
        <v>12</v>
      </c>
      <c r="CP29" s="566">
        <v>0</v>
      </c>
      <c r="CQ29" s="566">
        <v>24</v>
      </c>
      <c r="CR29" s="567">
        <v>7</v>
      </c>
      <c r="CS29" s="566">
        <v>12</v>
      </c>
      <c r="CT29" s="566">
        <v>0</v>
      </c>
      <c r="CU29" s="613">
        <v>12</v>
      </c>
      <c r="CV29" s="613">
        <v>0</v>
      </c>
      <c r="CW29" s="566">
        <v>12</v>
      </c>
      <c r="CX29" s="566">
        <v>0</v>
      </c>
      <c r="CY29" s="566">
        <v>10</v>
      </c>
      <c r="CZ29" s="566">
        <v>0</v>
      </c>
      <c r="DA29" s="566">
        <v>10</v>
      </c>
      <c r="DB29" s="566">
        <v>0</v>
      </c>
      <c r="DC29" s="566">
        <v>10</v>
      </c>
      <c r="DD29" s="566">
        <v>0</v>
      </c>
      <c r="DE29" s="566">
        <v>10</v>
      </c>
      <c r="DF29" s="566">
        <v>0</v>
      </c>
      <c r="DG29" s="566">
        <v>0</v>
      </c>
      <c r="DH29" s="566">
        <v>0</v>
      </c>
      <c r="DI29" s="566">
        <f>DI24</f>
        <v>100</v>
      </c>
      <c r="DJ29" s="613">
        <f t="shared" si="24"/>
        <v>60</v>
      </c>
      <c r="DK29" s="613">
        <f t="shared" si="10"/>
        <v>7</v>
      </c>
      <c r="DL29" s="613">
        <f>DL24+DL27</f>
        <v>100</v>
      </c>
      <c r="DM29" s="613">
        <f>DM24+DM27</f>
        <v>43</v>
      </c>
      <c r="DN29" s="566">
        <f>+DN24</f>
        <v>10</v>
      </c>
      <c r="DO29" s="569"/>
      <c r="DP29" s="569"/>
      <c r="DQ29" s="569"/>
      <c r="DR29" s="569"/>
      <c r="DS29" s="569"/>
      <c r="DT29" s="569"/>
      <c r="DU29" s="569"/>
      <c r="DV29" s="569"/>
      <c r="DW29" s="569"/>
      <c r="DX29" s="569"/>
      <c r="DY29" s="569"/>
      <c r="DZ29" s="569"/>
      <c r="EA29" s="569"/>
      <c r="EB29" s="569"/>
      <c r="EC29" s="569"/>
      <c r="ED29" s="569"/>
      <c r="EE29" s="569"/>
      <c r="EF29" s="569"/>
      <c r="EG29" s="569"/>
      <c r="EH29" s="569"/>
      <c r="EI29" s="569"/>
      <c r="EJ29" s="569"/>
      <c r="EK29" s="569"/>
      <c r="EL29" s="569"/>
      <c r="EM29" s="567">
        <f>EI29+EG29+EE29+EC29+EA29+DY29+DW29+DU29+DS29+DQ29+DH29+EK29</f>
        <v>0</v>
      </c>
      <c r="EN29" s="571">
        <f t="shared" si="36"/>
        <v>0</v>
      </c>
      <c r="EO29" s="571">
        <f t="shared" si="37"/>
        <v>0</v>
      </c>
      <c r="EP29" s="572">
        <f>DQ29+DS29+DU29+DW29+DY29+EA29+EC29+EE29+EG29+EI29+EK29+DH29</f>
        <v>0</v>
      </c>
      <c r="EQ29" s="571">
        <f>DR29+DT29+DV29+DP29</f>
        <v>0</v>
      </c>
      <c r="ER29" s="573">
        <f t="shared" si="13"/>
        <v>0</v>
      </c>
      <c r="ES29" s="573">
        <f t="shared" si="11"/>
        <v>0.11666666666666667</v>
      </c>
      <c r="ET29" s="574">
        <f t="shared" si="12"/>
        <v>0.43</v>
      </c>
      <c r="EU29" s="574">
        <f t="shared" si="23"/>
        <v>0.94900605012964567</v>
      </c>
      <c r="EV29" s="575">
        <f t="shared" si="14"/>
        <v>0.93951946975973488</v>
      </c>
      <c r="EW29" s="553"/>
      <c r="EX29" s="553"/>
      <c r="EY29" s="553"/>
      <c r="EZ29" s="553"/>
      <c r="FA29" s="553"/>
      <c r="FB29" s="81"/>
    </row>
    <row r="30" spans="1:158" ht="24.75" customHeight="1" thickBot="1" x14ac:dyDescent="0.3">
      <c r="A30" s="355"/>
      <c r="B30" s="367"/>
      <c r="C30" s="369"/>
      <c r="D30" s="369"/>
      <c r="E30" s="378"/>
      <c r="F30" s="88" t="s">
        <v>333</v>
      </c>
      <c r="G30" s="282">
        <f>G25+G28</f>
        <v>712571153</v>
      </c>
      <c r="H30" s="283">
        <f t="shared" ref="H30:EL30" si="41">H25+H28</f>
        <v>100000000</v>
      </c>
      <c r="I30" s="283">
        <f t="shared" si="41"/>
        <v>0</v>
      </c>
      <c r="J30" s="283">
        <f t="shared" si="41"/>
        <v>0</v>
      </c>
      <c r="K30" s="283">
        <f t="shared" si="41"/>
        <v>100000000</v>
      </c>
      <c r="L30" s="283">
        <f t="shared" si="41"/>
        <v>10000000</v>
      </c>
      <c r="M30" s="283">
        <f t="shared" si="41"/>
        <v>100000000</v>
      </c>
      <c r="N30" s="283">
        <f t="shared" si="41"/>
        <v>10000000</v>
      </c>
      <c r="O30" s="283">
        <f t="shared" si="41"/>
        <v>100000000</v>
      </c>
      <c r="P30" s="283">
        <f t="shared" si="41"/>
        <v>10000000</v>
      </c>
      <c r="Q30" s="283">
        <f t="shared" si="41"/>
        <v>100000000</v>
      </c>
      <c r="R30" s="283">
        <f t="shared" si="41"/>
        <v>10000000</v>
      </c>
      <c r="S30" s="283">
        <f t="shared" si="41"/>
        <v>100000000</v>
      </c>
      <c r="T30" s="283">
        <f t="shared" si="41"/>
        <v>91259925</v>
      </c>
      <c r="U30" s="283">
        <f t="shared" si="41"/>
        <v>91259925</v>
      </c>
      <c r="V30" s="283">
        <f t="shared" si="41"/>
        <v>91259925</v>
      </c>
      <c r="W30" s="283">
        <f t="shared" si="41"/>
        <v>0</v>
      </c>
      <c r="X30" s="283">
        <f t="shared" si="41"/>
        <v>0</v>
      </c>
      <c r="Y30" s="283">
        <f t="shared" si="41"/>
        <v>0</v>
      </c>
      <c r="Z30" s="283">
        <f t="shared" si="41"/>
        <v>91259925</v>
      </c>
      <c r="AA30" s="283">
        <f t="shared" si="41"/>
        <v>91259925</v>
      </c>
      <c r="AB30" s="283">
        <f t="shared" si="41"/>
        <v>230931910.11700001</v>
      </c>
      <c r="AC30" s="283">
        <f t="shared" si="41"/>
        <v>0</v>
      </c>
      <c r="AD30" s="283">
        <f t="shared" si="41"/>
        <v>0</v>
      </c>
      <c r="AE30" s="283">
        <f t="shared" si="41"/>
        <v>16042500</v>
      </c>
      <c r="AF30" s="283">
        <f t="shared" si="41"/>
        <v>16042500</v>
      </c>
      <c r="AG30" s="283">
        <f t="shared" si="41"/>
        <v>0</v>
      </c>
      <c r="AH30" s="283">
        <f t="shared" si="41"/>
        <v>0</v>
      </c>
      <c r="AI30" s="283">
        <f t="shared" si="41"/>
        <v>0</v>
      </c>
      <c r="AJ30" s="283">
        <f t="shared" si="41"/>
        <v>0</v>
      </c>
      <c r="AK30" s="283">
        <f t="shared" si="41"/>
        <v>882353.04</v>
      </c>
      <c r="AL30" s="283">
        <f t="shared" si="41"/>
        <v>882353</v>
      </c>
      <c r="AM30" s="283">
        <f t="shared" si="41"/>
        <v>5000000</v>
      </c>
      <c r="AN30" s="283">
        <f t="shared" si="41"/>
        <v>33957500</v>
      </c>
      <c r="AO30" s="283">
        <f t="shared" si="41"/>
        <v>28957500</v>
      </c>
      <c r="AP30" s="283">
        <f t="shared" si="41"/>
        <v>0</v>
      </c>
      <c r="AQ30" s="283">
        <f t="shared" si="41"/>
        <v>0</v>
      </c>
      <c r="AR30" s="283">
        <f t="shared" si="41"/>
        <v>0</v>
      </c>
      <c r="AS30" s="283">
        <f t="shared" si="41"/>
        <v>0</v>
      </c>
      <c r="AT30" s="283">
        <f t="shared" si="41"/>
        <v>0</v>
      </c>
      <c r="AU30" s="283">
        <f t="shared" si="41"/>
        <v>0</v>
      </c>
      <c r="AV30" s="283">
        <f t="shared" si="41"/>
        <v>0</v>
      </c>
      <c r="AW30" s="283">
        <f t="shared" si="41"/>
        <v>0</v>
      </c>
      <c r="AX30" s="283">
        <f t="shared" si="41"/>
        <v>0</v>
      </c>
      <c r="AY30" s="283">
        <f t="shared" si="41"/>
        <v>0</v>
      </c>
      <c r="AZ30" s="283">
        <f t="shared" si="41"/>
        <v>0</v>
      </c>
      <c r="BA30" s="283">
        <f t="shared" si="41"/>
        <v>50882353.039999999</v>
      </c>
      <c r="BB30" s="283">
        <f t="shared" si="41"/>
        <v>50882353.039999999</v>
      </c>
      <c r="BC30" s="283">
        <f t="shared" si="41"/>
        <v>50882353</v>
      </c>
      <c r="BD30" s="283">
        <f t="shared" si="41"/>
        <v>50882353.039999999</v>
      </c>
      <c r="BE30" s="283">
        <f t="shared" si="41"/>
        <v>50882353</v>
      </c>
      <c r="BF30" s="283">
        <f t="shared" si="41"/>
        <v>103469789.95</v>
      </c>
      <c r="BG30" s="283">
        <f t="shared" si="41"/>
        <v>65101728.25</v>
      </c>
      <c r="BH30" s="283">
        <f t="shared" si="41"/>
        <v>65115768</v>
      </c>
      <c r="BI30" s="283">
        <f t="shared" si="41"/>
        <v>0</v>
      </c>
      <c r="BJ30" s="283">
        <f t="shared" si="41"/>
        <v>0</v>
      </c>
      <c r="BK30" s="283">
        <f t="shared" si="41"/>
        <v>0</v>
      </c>
      <c r="BL30" s="283">
        <f t="shared" si="41"/>
        <v>391560</v>
      </c>
      <c r="BM30" s="283">
        <f t="shared" si="41"/>
        <v>34166293.700000003</v>
      </c>
      <c r="BN30" s="283">
        <f t="shared" si="41"/>
        <v>452015</v>
      </c>
      <c r="BO30" s="283">
        <f t="shared" si="41"/>
        <v>0</v>
      </c>
      <c r="BP30" s="283">
        <f t="shared" si="41"/>
        <v>15481532</v>
      </c>
      <c r="BQ30" s="283">
        <f t="shared" si="41"/>
        <v>0</v>
      </c>
      <c r="BR30" s="283">
        <f t="shared" si="41"/>
        <v>13803147</v>
      </c>
      <c r="BS30" s="283">
        <f t="shared" si="41"/>
        <v>0</v>
      </c>
      <c r="BT30" s="283">
        <f t="shared" si="41"/>
        <v>0</v>
      </c>
      <c r="BU30" s="283">
        <f t="shared" si="41"/>
        <v>0</v>
      </c>
      <c r="BV30" s="283">
        <f t="shared" si="41"/>
        <v>0</v>
      </c>
      <c r="BW30" s="283">
        <f t="shared" si="41"/>
        <v>-2938133</v>
      </c>
      <c r="BX30" s="283">
        <f t="shared" si="41"/>
        <v>0</v>
      </c>
      <c r="BY30" s="283">
        <f t="shared" si="41"/>
        <v>4333333</v>
      </c>
      <c r="BZ30" s="283">
        <f t="shared" si="41"/>
        <v>0</v>
      </c>
      <c r="CA30" s="283">
        <f t="shared" si="41"/>
        <v>0</v>
      </c>
      <c r="CB30" s="283">
        <f t="shared" si="41"/>
        <v>0</v>
      </c>
      <c r="CC30" s="283">
        <f t="shared" si="41"/>
        <v>-5419200</v>
      </c>
      <c r="CD30" s="283">
        <f t="shared" si="41"/>
        <v>0</v>
      </c>
      <c r="CE30" s="283">
        <f t="shared" si="41"/>
        <v>95244021.950000003</v>
      </c>
      <c r="CF30" s="283">
        <f t="shared" si="41"/>
        <v>95244021.950000003</v>
      </c>
      <c r="CG30" s="283">
        <f t="shared" si="41"/>
        <v>95244022</v>
      </c>
      <c r="CH30" s="283">
        <f t="shared" si="41"/>
        <v>95244021.950000003</v>
      </c>
      <c r="CI30" s="283">
        <f t="shared" si="41"/>
        <v>95244022</v>
      </c>
      <c r="CJ30" s="283">
        <f t="shared" si="41"/>
        <v>343609842</v>
      </c>
      <c r="CK30" s="283">
        <f t="shared" si="41"/>
        <v>84725280</v>
      </c>
      <c r="CL30" s="283">
        <f t="shared" si="41"/>
        <v>84725280</v>
      </c>
      <c r="CM30" s="283">
        <f t="shared" si="41"/>
        <v>4586471</v>
      </c>
      <c r="CN30" s="283">
        <f t="shared" si="41"/>
        <v>4586471</v>
      </c>
      <c r="CO30" s="283">
        <f t="shared" si="41"/>
        <v>5094833.2240286674</v>
      </c>
      <c r="CP30" s="283">
        <f t="shared" si="41"/>
        <v>5094833</v>
      </c>
      <c r="CQ30" s="283">
        <f t="shared" si="41"/>
        <v>230778268.77597132</v>
      </c>
      <c r="CR30" s="283">
        <f t="shared" si="41"/>
        <v>8445450</v>
      </c>
      <c r="CS30" s="283">
        <f t="shared" si="41"/>
        <v>0</v>
      </c>
      <c r="CT30" s="283">
        <f t="shared" si="41"/>
        <v>9602937</v>
      </c>
      <c r="CU30" s="304">
        <f t="shared" si="41"/>
        <v>0</v>
      </c>
      <c r="CV30" s="304">
        <f t="shared" si="41"/>
        <v>6223970.7091297656</v>
      </c>
      <c r="CW30" s="283">
        <f t="shared" si="41"/>
        <v>0</v>
      </c>
      <c r="CX30" s="283">
        <f t="shared" si="41"/>
        <v>0</v>
      </c>
      <c r="CY30" s="283">
        <f t="shared" si="41"/>
        <v>0</v>
      </c>
      <c r="CZ30" s="283">
        <f t="shared" si="41"/>
        <v>0</v>
      </c>
      <c r="DA30" s="283">
        <f t="shared" si="41"/>
        <v>0</v>
      </c>
      <c r="DB30" s="283">
        <f t="shared" si="41"/>
        <v>0</v>
      </c>
      <c r="DC30" s="283">
        <f t="shared" si="41"/>
        <v>0</v>
      </c>
      <c r="DD30" s="283">
        <f t="shared" si="41"/>
        <v>0</v>
      </c>
      <c r="DE30" s="283">
        <f t="shared" si="41"/>
        <v>0</v>
      </c>
      <c r="DF30" s="283">
        <f t="shared" si="41"/>
        <v>0</v>
      </c>
      <c r="DG30" s="283">
        <f t="shared" si="41"/>
        <v>0</v>
      </c>
      <c r="DH30" s="283">
        <f t="shared" si="41"/>
        <v>0</v>
      </c>
      <c r="DI30" s="283">
        <f t="shared" si="41"/>
        <v>325184853</v>
      </c>
      <c r="DJ30" s="304">
        <f t="shared" si="24"/>
        <v>325184853</v>
      </c>
      <c r="DK30" s="304">
        <f t="shared" si="10"/>
        <v>118678941.70912977</v>
      </c>
      <c r="DL30" s="304">
        <f t="shared" si="41"/>
        <v>325184853</v>
      </c>
      <c r="DM30" s="304">
        <f t="shared" si="41"/>
        <v>118678941.70912977</v>
      </c>
      <c r="DN30" s="287">
        <f t="shared" si="41"/>
        <v>150000000</v>
      </c>
      <c r="DO30" s="288">
        <f t="shared" si="41"/>
        <v>0</v>
      </c>
      <c r="DP30" s="285">
        <f t="shared" si="41"/>
        <v>0</v>
      </c>
      <c r="DQ30" s="285">
        <f t="shared" si="41"/>
        <v>0</v>
      </c>
      <c r="DR30" s="285">
        <f t="shared" si="41"/>
        <v>0</v>
      </c>
      <c r="DS30" s="285">
        <f t="shared" si="41"/>
        <v>0</v>
      </c>
      <c r="DT30" s="285">
        <f t="shared" si="41"/>
        <v>0</v>
      </c>
      <c r="DU30" s="285">
        <f t="shared" si="41"/>
        <v>0</v>
      </c>
      <c r="DV30" s="285">
        <f t="shared" si="41"/>
        <v>0</v>
      </c>
      <c r="DW30" s="285">
        <f t="shared" si="41"/>
        <v>0</v>
      </c>
      <c r="DX30" s="285">
        <f t="shared" si="41"/>
        <v>0</v>
      </c>
      <c r="DY30" s="285">
        <f t="shared" si="41"/>
        <v>0</v>
      </c>
      <c r="DZ30" s="285">
        <f t="shared" si="41"/>
        <v>0</v>
      </c>
      <c r="EA30" s="285">
        <f t="shared" si="41"/>
        <v>0</v>
      </c>
      <c r="EB30" s="285">
        <f t="shared" si="41"/>
        <v>0</v>
      </c>
      <c r="EC30" s="285">
        <f t="shared" si="41"/>
        <v>0</v>
      </c>
      <c r="ED30" s="285">
        <f t="shared" si="41"/>
        <v>0</v>
      </c>
      <c r="EE30" s="285">
        <f t="shared" si="41"/>
        <v>0</v>
      </c>
      <c r="EF30" s="285">
        <f t="shared" si="41"/>
        <v>0</v>
      </c>
      <c r="EG30" s="285">
        <f t="shared" si="41"/>
        <v>0</v>
      </c>
      <c r="EH30" s="285">
        <f t="shared" si="41"/>
        <v>0</v>
      </c>
      <c r="EI30" s="285">
        <f t="shared" si="41"/>
        <v>0</v>
      </c>
      <c r="EJ30" s="285">
        <f t="shared" si="41"/>
        <v>0</v>
      </c>
      <c r="EK30" s="285">
        <f t="shared" si="41"/>
        <v>0</v>
      </c>
      <c r="EL30" s="285">
        <f t="shared" si="41"/>
        <v>0</v>
      </c>
      <c r="EM30" s="286">
        <f>EK30+EI30+EG30+EE30+EC30+EA30+DY30+DW30+DU30+DS30+DQ30+DH30</f>
        <v>0</v>
      </c>
      <c r="EN30" s="285">
        <f>+EN25+EN28</f>
        <v>0</v>
      </c>
      <c r="EO30" s="285">
        <f>EO25+EO28</f>
        <v>0</v>
      </c>
      <c r="EP30" s="285">
        <f>+EP25+EP28</f>
        <v>0</v>
      </c>
      <c r="EQ30" s="285">
        <f>+EQ25+EQ28</f>
        <v>0</v>
      </c>
      <c r="ER30" s="311">
        <f t="shared" si="13"/>
        <v>0</v>
      </c>
      <c r="ES30" s="311">
        <f t="shared" si="11"/>
        <v>0.36495839401575619</v>
      </c>
      <c r="ET30" s="312">
        <f t="shared" si="12"/>
        <v>0.36495839401575619</v>
      </c>
      <c r="EU30" s="312">
        <f t="shared" si="23"/>
        <v>0.63292481282889201</v>
      </c>
      <c r="EV30" s="313">
        <f t="shared" si="14"/>
        <v>0.49969078906724945</v>
      </c>
      <c r="EW30" s="553"/>
      <c r="EX30" s="553"/>
      <c r="EY30" s="553"/>
      <c r="EZ30" s="553"/>
      <c r="FA30" s="553"/>
      <c r="FB30" s="81"/>
    </row>
    <row r="31" spans="1:158" ht="24.75" customHeight="1" x14ac:dyDescent="0.25">
      <c r="A31" s="355"/>
      <c r="B31" s="365">
        <v>3</v>
      </c>
      <c r="C31" s="368" t="s">
        <v>342</v>
      </c>
      <c r="D31" s="368" t="s">
        <v>178</v>
      </c>
      <c r="E31" s="377">
        <v>162</v>
      </c>
      <c r="F31" s="80" t="s">
        <v>328</v>
      </c>
      <c r="G31" s="531">
        <f>AA31+BE31+CI31+DL31+DN31</f>
        <v>500</v>
      </c>
      <c r="H31" s="531">
        <v>66</v>
      </c>
      <c r="I31" s="531"/>
      <c r="J31" s="531"/>
      <c r="K31" s="531">
        <v>40</v>
      </c>
      <c r="L31" s="531">
        <v>0</v>
      </c>
      <c r="M31" s="531">
        <v>40</v>
      </c>
      <c r="N31" s="531">
        <v>0</v>
      </c>
      <c r="O31" s="531">
        <v>40</v>
      </c>
      <c r="P31" s="531">
        <v>0</v>
      </c>
      <c r="Q31" s="531">
        <v>40</v>
      </c>
      <c r="R31" s="531">
        <v>0</v>
      </c>
      <c r="S31" s="531">
        <f>+Q31</f>
        <v>40</v>
      </c>
      <c r="T31" s="531">
        <v>0</v>
      </c>
      <c r="U31" s="531">
        <v>66</v>
      </c>
      <c r="V31" s="531">
        <v>66</v>
      </c>
      <c r="W31" s="532"/>
      <c r="X31" s="532"/>
      <c r="Y31" s="532"/>
      <c r="Z31" s="531">
        <v>66</v>
      </c>
      <c r="AA31" s="531">
        <v>66</v>
      </c>
      <c r="AB31" s="531">
        <v>55</v>
      </c>
      <c r="AC31" s="533">
        <v>5</v>
      </c>
      <c r="AD31" s="531">
        <v>5</v>
      </c>
      <c r="AE31" s="531">
        <v>0</v>
      </c>
      <c r="AF31" s="531">
        <v>0</v>
      </c>
      <c r="AG31" s="531">
        <v>0</v>
      </c>
      <c r="AH31" s="533">
        <v>0</v>
      </c>
      <c r="AI31" s="533">
        <v>1</v>
      </c>
      <c r="AJ31" s="533">
        <v>1</v>
      </c>
      <c r="AK31" s="533">
        <v>14</v>
      </c>
      <c r="AL31" s="533">
        <v>14</v>
      </c>
      <c r="AM31" s="533">
        <v>4</v>
      </c>
      <c r="AN31" s="533">
        <v>27</v>
      </c>
      <c r="AO31" s="533">
        <v>4</v>
      </c>
      <c r="AP31" s="533">
        <v>28</v>
      </c>
      <c r="AQ31" s="533">
        <v>4</v>
      </c>
      <c r="AR31" s="533">
        <v>33</v>
      </c>
      <c r="AS31" s="533">
        <v>5</v>
      </c>
      <c r="AT31" s="533">
        <v>24</v>
      </c>
      <c r="AU31" s="533">
        <v>122</v>
      </c>
      <c r="AV31" s="533">
        <v>27</v>
      </c>
      <c r="AW31" s="533">
        <v>33</v>
      </c>
      <c r="AX31" s="533">
        <v>33</v>
      </c>
      <c r="AY31" s="533"/>
      <c r="AZ31" s="533">
        <v>0</v>
      </c>
      <c r="BA31" s="531">
        <f t="shared" ref="BA31:BA36" si="42">AC31+AE31+AG31+AI31+AK31+AM31+AO31+AQ31+AS31+AU31+AW31+AY31</f>
        <v>192</v>
      </c>
      <c r="BB31" s="531">
        <f t="shared" ref="BB31:BC36" si="43">AC31+AE31+AG31+AI31+AK31+AM31+AO31+AQ31+AS31+AU31+AW31+AY31</f>
        <v>192</v>
      </c>
      <c r="BC31" s="531">
        <f t="shared" si="43"/>
        <v>192</v>
      </c>
      <c r="BD31" s="531">
        <f t="shared" ref="BD31:BD36" si="44">BA31</f>
        <v>192</v>
      </c>
      <c r="BE31" s="531">
        <f t="shared" ref="BE31:BE36" si="45">BC31</f>
        <v>192</v>
      </c>
      <c r="BF31" s="531">
        <v>168</v>
      </c>
      <c r="BG31" s="533"/>
      <c r="BH31" s="533"/>
      <c r="BI31" s="533"/>
      <c r="BJ31" s="533">
        <v>18</v>
      </c>
      <c r="BK31" s="533">
        <v>42</v>
      </c>
      <c r="BL31" s="533">
        <v>26</v>
      </c>
      <c r="BM31" s="533"/>
      <c r="BN31" s="533">
        <v>18</v>
      </c>
      <c r="BO31" s="533"/>
      <c r="BP31" s="533">
        <v>15</v>
      </c>
      <c r="BQ31" s="533">
        <v>42</v>
      </c>
      <c r="BR31" s="533">
        <v>22</v>
      </c>
      <c r="BS31" s="533"/>
      <c r="BT31" s="533">
        <v>16</v>
      </c>
      <c r="BU31" s="533"/>
      <c r="BV31" s="533">
        <v>21</v>
      </c>
      <c r="BW31" s="533">
        <v>42</v>
      </c>
      <c r="BX31" s="533">
        <v>14</v>
      </c>
      <c r="BY31" s="533"/>
      <c r="BZ31" s="533">
        <v>19</v>
      </c>
      <c r="CA31" s="533">
        <v>42</v>
      </c>
      <c r="CB31" s="533">
        <v>0</v>
      </c>
      <c r="CC31" s="533"/>
      <c r="CD31" s="533"/>
      <c r="CE31" s="531">
        <f t="shared" ref="CE31:CE36" si="46">+CC31+CA31+BY31+BW31+BU31+BS31+BQ31+BO31+BM31+BK31+BI31+BG31</f>
        <v>168</v>
      </c>
      <c r="CF31" s="531">
        <f t="shared" ref="CF31:CG36" si="47">BG31+BI31+BK31+BM31+BO31+BQ31+BS31+BU31+BW31+BY31+CA31+CC31</f>
        <v>168</v>
      </c>
      <c r="CG31" s="531">
        <f t="shared" si="47"/>
        <v>169</v>
      </c>
      <c r="CH31" s="531">
        <f t="shared" ref="CH31:CH36" si="48">+CC31+CA31+BY31+BW31+BU31+BS31+BQ31+BO31+BM31+BK31+BI31+BG31</f>
        <v>168</v>
      </c>
      <c r="CI31" s="531">
        <f t="shared" ref="CI31:CI36" si="49">CG31</f>
        <v>169</v>
      </c>
      <c r="CJ31" s="531">
        <v>52</v>
      </c>
      <c r="CK31" s="531"/>
      <c r="CL31" s="531"/>
      <c r="CM31" s="531"/>
      <c r="CN31" s="531"/>
      <c r="CO31" s="531">
        <v>5</v>
      </c>
      <c r="CP31" s="531">
        <v>9</v>
      </c>
      <c r="CQ31" s="531">
        <v>5</v>
      </c>
      <c r="CR31" s="533">
        <v>7</v>
      </c>
      <c r="CS31" s="531">
        <v>5</v>
      </c>
      <c r="CT31" s="531">
        <v>11</v>
      </c>
      <c r="CU31" s="534">
        <v>7</v>
      </c>
      <c r="CV31" s="534">
        <v>4</v>
      </c>
      <c r="CW31" s="531">
        <v>5</v>
      </c>
      <c r="CX31" s="531"/>
      <c r="CY31" s="531">
        <v>5</v>
      </c>
      <c r="CZ31" s="531"/>
      <c r="DA31" s="531">
        <v>5</v>
      </c>
      <c r="DB31" s="531"/>
      <c r="DC31" s="531">
        <v>5</v>
      </c>
      <c r="DD31" s="531"/>
      <c r="DE31" s="531">
        <v>5</v>
      </c>
      <c r="DF31" s="531"/>
      <c r="DG31" s="531">
        <v>5</v>
      </c>
      <c r="DH31" s="531"/>
      <c r="DI31" s="531">
        <f t="shared" ref="DI31:DI36" si="50">+DG31+DE31+DC31+DA31+CY31+CW31+CU31+CS31+CQ31+CO31+CM31+CK31</f>
        <v>52</v>
      </c>
      <c r="DJ31" s="534">
        <f t="shared" si="24"/>
        <v>22</v>
      </c>
      <c r="DK31" s="534">
        <f t="shared" si="10"/>
        <v>31</v>
      </c>
      <c r="DL31" s="534">
        <v>52</v>
      </c>
      <c r="DM31" s="534">
        <f>+DK31</f>
        <v>31</v>
      </c>
      <c r="DN31" s="531">
        <v>21</v>
      </c>
      <c r="DO31" s="531"/>
      <c r="DP31" s="531"/>
      <c r="DQ31" s="531"/>
      <c r="DR31" s="531"/>
      <c r="DS31" s="531"/>
      <c r="DT31" s="531"/>
      <c r="DU31" s="531"/>
      <c r="DV31" s="531"/>
      <c r="DW31" s="531"/>
      <c r="DX31" s="531"/>
      <c r="DY31" s="531"/>
      <c r="DZ31" s="531"/>
      <c r="EA31" s="531"/>
      <c r="EB31" s="531"/>
      <c r="EC31" s="531"/>
      <c r="ED31" s="531"/>
      <c r="EE31" s="531"/>
      <c r="EF31" s="531"/>
      <c r="EG31" s="531"/>
      <c r="EH31" s="531"/>
      <c r="EI31" s="531"/>
      <c r="EJ31" s="531"/>
      <c r="EK31" s="531"/>
      <c r="EL31" s="531"/>
      <c r="EM31" s="531">
        <f>EK31+EI31+EG31+EE31+EC31+EA31+DY31+DW31+DU31+DS31+DQ31+DH31</f>
        <v>0</v>
      </c>
      <c r="EN31" s="531">
        <f>DH31+DQ31+DS31+DU31</f>
        <v>0</v>
      </c>
      <c r="EO31" s="533">
        <f>DP31+DR31+DT31+DV31</f>
        <v>0</v>
      </c>
      <c r="EP31" s="535">
        <f>DQ31+DS31+DU31+DW31+DY31+EA31+EC31+EE31+EG31+EI31+EK31+DH31</f>
        <v>0</v>
      </c>
      <c r="EQ31" s="533">
        <f>DP31+DR31+DT31+DV31</f>
        <v>0</v>
      </c>
      <c r="ER31" s="536">
        <f t="shared" si="13"/>
        <v>0.5714285714285714</v>
      </c>
      <c r="ES31" s="536">
        <f t="shared" si="11"/>
        <v>1.4090909090909092</v>
      </c>
      <c r="ET31" s="537">
        <f t="shared" si="12"/>
        <v>0.59615384615384615</v>
      </c>
      <c r="EU31" s="537">
        <f t="shared" si="23"/>
        <v>1.0223214285714286</v>
      </c>
      <c r="EV31" s="538">
        <f t="shared" si="14"/>
        <v>0.91600000000000004</v>
      </c>
      <c r="EW31" s="539" t="s">
        <v>741</v>
      </c>
      <c r="EX31" s="540" t="s">
        <v>180</v>
      </c>
      <c r="EY31" s="540" t="s">
        <v>180</v>
      </c>
      <c r="EZ31" s="539" t="s">
        <v>344</v>
      </c>
      <c r="FA31" s="539" t="s">
        <v>186</v>
      </c>
      <c r="FB31" s="81"/>
    </row>
    <row r="32" spans="1:158" ht="24.75" customHeight="1" x14ac:dyDescent="0.25">
      <c r="A32" s="355"/>
      <c r="B32" s="366"/>
      <c r="C32" s="360"/>
      <c r="D32" s="360"/>
      <c r="E32" s="352"/>
      <c r="F32" s="82" t="s">
        <v>329</v>
      </c>
      <c r="G32" s="541">
        <f>AA32+BE32+CI32+DL32+DN32</f>
        <v>3894514684</v>
      </c>
      <c r="H32" s="541">
        <v>610000000</v>
      </c>
      <c r="I32" s="541"/>
      <c r="J32" s="541"/>
      <c r="K32" s="541">
        <v>610000000</v>
      </c>
      <c r="L32" s="541">
        <v>0</v>
      </c>
      <c r="M32" s="541">
        <v>610000000</v>
      </c>
      <c r="N32" s="541">
        <v>0</v>
      </c>
      <c r="O32" s="541">
        <f>+K32</f>
        <v>610000000</v>
      </c>
      <c r="P32" s="541">
        <v>0</v>
      </c>
      <c r="Q32" s="541">
        <v>610000000</v>
      </c>
      <c r="R32" s="541">
        <v>0</v>
      </c>
      <c r="S32" s="541">
        <v>610000000</v>
      </c>
      <c r="T32" s="541">
        <f>39057670+300000000</f>
        <v>339057670</v>
      </c>
      <c r="U32" s="541">
        <v>525473670</v>
      </c>
      <c r="V32" s="541">
        <v>525473670</v>
      </c>
      <c r="W32" s="541"/>
      <c r="X32" s="541"/>
      <c r="Y32" s="541"/>
      <c r="Z32" s="541">
        <v>525473670</v>
      </c>
      <c r="AA32" s="541">
        <v>525473670</v>
      </c>
      <c r="AB32" s="541">
        <v>2236000000</v>
      </c>
      <c r="AC32" s="541">
        <v>0</v>
      </c>
      <c r="AD32" s="541">
        <v>0</v>
      </c>
      <c r="AE32" s="541">
        <v>16042500</v>
      </c>
      <c r="AF32" s="541">
        <v>16042500</v>
      </c>
      <c r="AG32" s="541">
        <v>114257000</v>
      </c>
      <c r="AH32" s="541">
        <v>114257000</v>
      </c>
      <c r="AI32" s="541">
        <v>423991000</v>
      </c>
      <c r="AJ32" s="541">
        <v>423991000</v>
      </c>
      <c r="AK32" s="541">
        <f>+AL32</f>
        <v>93208000</v>
      </c>
      <c r="AL32" s="541">
        <v>93208000</v>
      </c>
      <c r="AM32" s="541">
        <v>0</v>
      </c>
      <c r="AN32" s="541">
        <v>122957500</v>
      </c>
      <c r="AO32" s="541"/>
      <c r="AP32" s="541"/>
      <c r="AQ32" s="541"/>
      <c r="AR32" s="541"/>
      <c r="AS32" s="541"/>
      <c r="AT32" s="541"/>
      <c r="AU32" s="541">
        <v>131527033</v>
      </c>
      <c r="AV32" s="541"/>
      <c r="AW32" s="541"/>
      <c r="AX32" s="542"/>
      <c r="AY32" s="541"/>
      <c r="AZ32" s="541">
        <v>6445400</v>
      </c>
      <c r="BA32" s="541">
        <f t="shared" si="42"/>
        <v>779025533</v>
      </c>
      <c r="BB32" s="541">
        <f t="shared" si="43"/>
        <v>779025533</v>
      </c>
      <c r="BC32" s="541">
        <f t="shared" si="43"/>
        <v>776901400</v>
      </c>
      <c r="BD32" s="541">
        <f t="shared" si="44"/>
        <v>779025533</v>
      </c>
      <c r="BE32" s="541">
        <f t="shared" si="45"/>
        <v>776901400</v>
      </c>
      <c r="BF32" s="541">
        <v>960806900</v>
      </c>
      <c r="BG32" s="541">
        <v>769335000</v>
      </c>
      <c r="BH32" s="541">
        <v>769335000</v>
      </c>
      <c r="BI32" s="541"/>
      <c r="BJ32" s="541"/>
      <c r="BK32" s="541"/>
      <c r="BL32" s="541"/>
      <c r="BM32" s="541">
        <v>1128533</v>
      </c>
      <c r="BN32" s="543"/>
      <c r="BO32" s="543"/>
      <c r="BP32" s="543"/>
      <c r="BQ32" s="543">
        <v>180930420</v>
      </c>
      <c r="BR32" s="543">
        <v>1128533</v>
      </c>
      <c r="BS32" s="543"/>
      <c r="BT32" s="543"/>
      <c r="BU32" s="543"/>
      <c r="BV32" s="543"/>
      <c r="BW32" s="543">
        <v>-55438000</v>
      </c>
      <c r="BX32" s="543"/>
      <c r="BY32" s="543">
        <v>5918947</v>
      </c>
      <c r="BZ32" s="543"/>
      <c r="CA32" s="544">
        <v>3494000</v>
      </c>
      <c r="CB32" s="543"/>
      <c r="CC32" s="544">
        <v>2305846</v>
      </c>
      <c r="CD32" s="543">
        <v>133269081</v>
      </c>
      <c r="CE32" s="541">
        <f t="shared" si="46"/>
        <v>907674746</v>
      </c>
      <c r="CF32" s="541">
        <f t="shared" si="47"/>
        <v>907674746</v>
      </c>
      <c r="CG32" s="541">
        <f t="shared" si="47"/>
        <v>903732614</v>
      </c>
      <c r="CH32" s="541">
        <f t="shared" si="48"/>
        <v>907674746</v>
      </c>
      <c r="CI32" s="541">
        <f t="shared" si="49"/>
        <v>903732614</v>
      </c>
      <c r="CJ32" s="541">
        <v>788407000</v>
      </c>
      <c r="CK32" s="545">
        <v>305166000</v>
      </c>
      <c r="CL32" s="545">
        <v>305166000</v>
      </c>
      <c r="CM32" s="545">
        <v>347000000</v>
      </c>
      <c r="CN32" s="545">
        <v>347000000</v>
      </c>
      <c r="CO32" s="545">
        <v>43700000</v>
      </c>
      <c r="CP32" s="545">
        <v>43700000</v>
      </c>
      <c r="CQ32" s="545">
        <v>92541000</v>
      </c>
      <c r="CR32" s="545"/>
      <c r="CS32" s="545"/>
      <c r="CT32" s="545"/>
      <c r="CU32" s="546"/>
      <c r="CV32" s="546"/>
      <c r="CW32" s="545"/>
      <c r="CX32" s="545"/>
      <c r="CY32" s="545"/>
      <c r="CZ32" s="545"/>
      <c r="DA32" s="545"/>
      <c r="DB32" s="545"/>
      <c r="DC32" s="545"/>
      <c r="DD32" s="545"/>
      <c r="DE32" s="545"/>
      <c r="DF32" s="545"/>
      <c r="DG32" s="545"/>
      <c r="DH32" s="545"/>
      <c r="DI32" s="541">
        <f t="shared" si="50"/>
        <v>788407000</v>
      </c>
      <c r="DJ32" s="547">
        <f t="shared" si="24"/>
        <v>788407000</v>
      </c>
      <c r="DK32" s="547">
        <f t="shared" si="10"/>
        <v>695866000</v>
      </c>
      <c r="DL32" s="547">
        <f>+DJ32</f>
        <v>788407000</v>
      </c>
      <c r="DM32" s="547">
        <f>+DK32</f>
        <v>695866000</v>
      </c>
      <c r="DN32" s="541">
        <v>900000000</v>
      </c>
      <c r="DO32" s="543"/>
      <c r="DP32" s="543"/>
      <c r="DQ32" s="543"/>
      <c r="DR32" s="543"/>
      <c r="DS32" s="543"/>
      <c r="DT32" s="543"/>
      <c r="DU32" s="543"/>
      <c r="DV32" s="543"/>
      <c r="DW32" s="543"/>
      <c r="DX32" s="543"/>
      <c r="DY32" s="543"/>
      <c r="DZ32" s="543"/>
      <c r="EA32" s="543"/>
      <c r="EB32" s="543"/>
      <c r="EC32" s="543"/>
      <c r="ED32" s="543"/>
      <c r="EE32" s="543"/>
      <c r="EF32" s="543"/>
      <c r="EG32" s="543"/>
      <c r="EH32" s="543"/>
      <c r="EI32" s="543"/>
      <c r="EJ32" s="543"/>
      <c r="EK32" s="543"/>
      <c r="EL32" s="543"/>
      <c r="EM32" s="548">
        <f>EK32+EI32+EG32+EE32+EC32+EA32+DY32+DW32+DU32+DS32+DQ32+DH32</f>
        <v>0</v>
      </c>
      <c r="EN32" s="543">
        <f>DH32+DQ32+DS32+DU32</f>
        <v>0</v>
      </c>
      <c r="EO32" s="543">
        <f>DP32+DR32+DT32+DV32</f>
        <v>0</v>
      </c>
      <c r="EP32" s="549">
        <f>DQ32+DS32+DU32+DW32+DY32+EA32+EC32+EE32+EG32+EI32+EK32+DH32</f>
        <v>0</v>
      </c>
      <c r="EQ32" s="543">
        <f>DP32+DR32+DT32+DV32</f>
        <v>0</v>
      </c>
      <c r="ER32" s="550">
        <f t="shared" si="13"/>
        <v>0</v>
      </c>
      <c r="ES32" s="550">
        <f t="shared" si="11"/>
        <v>0.88262280776299551</v>
      </c>
      <c r="ET32" s="551">
        <f t="shared" si="12"/>
        <v>0.88262280776299551</v>
      </c>
      <c r="EU32" s="551">
        <f t="shared" si="23"/>
        <v>0.96713727552230755</v>
      </c>
      <c r="EV32" s="552">
        <f t="shared" si="14"/>
        <v>0.74514385474583056</v>
      </c>
      <c r="EW32" s="553"/>
      <c r="EX32" s="553"/>
      <c r="EY32" s="553"/>
      <c r="EZ32" s="553"/>
      <c r="FA32" s="553"/>
      <c r="FB32" s="81"/>
    </row>
    <row r="33" spans="1:158" ht="24.75" customHeight="1" x14ac:dyDescent="0.25">
      <c r="A33" s="355"/>
      <c r="B33" s="366"/>
      <c r="C33" s="360"/>
      <c r="D33" s="360"/>
      <c r="E33" s="352"/>
      <c r="F33" s="83" t="s">
        <v>188</v>
      </c>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v>0</v>
      </c>
      <c r="AD33" s="541">
        <v>0</v>
      </c>
      <c r="AE33" s="541">
        <v>0</v>
      </c>
      <c r="AF33" s="541">
        <v>0</v>
      </c>
      <c r="AG33" s="541">
        <v>0</v>
      </c>
      <c r="AH33" s="541">
        <v>0</v>
      </c>
      <c r="AI33" s="541">
        <v>2500000</v>
      </c>
      <c r="AJ33" s="541">
        <v>2500000</v>
      </c>
      <c r="AK33" s="541">
        <v>47026733</v>
      </c>
      <c r="AL33" s="541">
        <v>47026733</v>
      </c>
      <c r="AM33" s="541">
        <v>88781133</v>
      </c>
      <c r="AN33" s="541">
        <v>88781133</v>
      </c>
      <c r="AO33" s="541">
        <f>1236302252-1141800000</f>
        <v>94502252</v>
      </c>
      <c r="AP33" s="541">
        <v>82402000</v>
      </c>
      <c r="AQ33" s="541">
        <v>94502252</v>
      </c>
      <c r="AR33" s="541">
        <v>76925251</v>
      </c>
      <c r="AS33" s="541">
        <v>217459752</v>
      </c>
      <c r="AT33" s="541">
        <v>107283364</v>
      </c>
      <c r="AU33" s="541">
        <v>26277097</v>
      </c>
      <c r="AV33" s="541">
        <v>81099926.103711724</v>
      </c>
      <c r="AW33" s="541">
        <v>94502252</v>
      </c>
      <c r="AX33" s="542">
        <v>84129456</v>
      </c>
      <c r="AY33" s="541">
        <v>113474062</v>
      </c>
      <c r="AZ33" s="541">
        <v>91436668.299226046</v>
      </c>
      <c r="BA33" s="541">
        <f t="shared" si="42"/>
        <v>779025533</v>
      </c>
      <c r="BB33" s="541">
        <f t="shared" si="43"/>
        <v>779025533</v>
      </c>
      <c r="BC33" s="541">
        <f t="shared" si="43"/>
        <v>661584531.40293777</v>
      </c>
      <c r="BD33" s="541">
        <f t="shared" si="44"/>
        <v>779025533</v>
      </c>
      <c r="BE33" s="541">
        <f t="shared" si="45"/>
        <v>661584531.40293777</v>
      </c>
      <c r="BF33" s="541">
        <v>0</v>
      </c>
      <c r="BG33" s="541"/>
      <c r="BH33" s="541"/>
      <c r="BI33" s="541"/>
      <c r="BJ33" s="541"/>
      <c r="BK33" s="541"/>
      <c r="BL33" s="541">
        <v>49895267</v>
      </c>
      <c r="BM33" s="541"/>
      <c r="BN33" s="543">
        <v>51521000</v>
      </c>
      <c r="BO33" s="543"/>
      <c r="BP33" s="543">
        <v>51521000</v>
      </c>
      <c r="BQ33" s="543"/>
      <c r="BR33" s="543">
        <v>59970500</v>
      </c>
      <c r="BS33" s="543"/>
      <c r="BT33" s="543">
        <v>61732534</v>
      </c>
      <c r="BU33" s="543"/>
      <c r="BV33" s="543">
        <v>47742000</v>
      </c>
      <c r="BW33" s="543"/>
      <c r="BX33" s="543">
        <v>58251090</v>
      </c>
      <c r="BY33" s="543"/>
      <c r="BZ33" s="543">
        <v>62965600</v>
      </c>
      <c r="CA33" s="543"/>
      <c r="CB33" s="543">
        <v>49561369</v>
      </c>
      <c r="CC33" s="543"/>
      <c r="CD33" s="543">
        <v>111404145.61890042</v>
      </c>
      <c r="CE33" s="541">
        <f t="shared" si="46"/>
        <v>0</v>
      </c>
      <c r="CF33" s="541">
        <f t="shared" si="47"/>
        <v>0</v>
      </c>
      <c r="CG33" s="541">
        <f t="shared" si="47"/>
        <v>604564505.61890042</v>
      </c>
      <c r="CH33" s="541">
        <f t="shared" si="48"/>
        <v>0</v>
      </c>
      <c r="CI33" s="541">
        <f t="shared" si="49"/>
        <v>604564505.61890042</v>
      </c>
      <c r="CJ33" s="541">
        <v>0</v>
      </c>
      <c r="CK33" s="541"/>
      <c r="CL33" s="541"/>
      <c r="CM33" s="541"/>
      <c r="CN33" s="541"/>
      <c r="CO33" s="541"/>
      <c r="CP33" s="541">
        <v>3595000</v>
      </c>
      <c r="CQ33" s="541"/>
      <c r="CR33" s="541">
        <v>36643600</v>
      </c>
      <c r="CS33" s="541"/>
      <c r="CT33" s="541">
        <v>42581200</v>
      </c>
      <c r="CU33" s="554"/>
      <c r="CV33" s="547">
        <v>40666000</v>
      </c>
      <c r="CW33" s="541"/>
      <c r="CX33" s="541"/>
      <c r="CY33" s="541"/>
      <c r="CZ33" s="541"/>
      <c r="DA33" s="541"/>
      <c r="DB33" s="541"/>
      <c r="DC33" s="541"/>
      <c r="DD33" s="541"/>
      <c r="DE33" s="541"/>
      <c r="DF33" s="541"/>
      <c r="DG33" s="541"/>
      <c r="DH33" s="541"/>
      <c r="DI33" s="541">
        <f>+DG33+DE33+DC33+DA33+CY33+CW33+CV33+CS33+CQ33+CO33+CM33+CK33</f>
        <v>40666000</v>
      </c>
      <c r="DJ33" s="547">
        <f>+CK33+CM33+CO33+CQ33+CS33+CV33</f>
        <v>40666000</v>
      </c>
      <c r="DK33" s="547">
        <f t="shared" si="10"/>
        <v>123485800</v>
      </c>
      <c r="DL33" s="547">
        <f>+DJ33</f>
        <v>40666000</v>
      </c>
      <c r="DM33" s="547">
        <f>+DK33</f>
        <v>123485800</v>
      </c>
      <c r="DN33" s="541"/>
      <c r="DO33" s="543"/>
      <c r="DP33" s="543"/>
      <c r="DQ33" s="543"/>
      <c r="DR33" s="543"/>
      <c r="DS33" s="543"/>
      <c r="DT33" s="543"/>
      <c r="DU33" s="543"/>
      <c r="DV33" s="543"/>
      <c r="DW33" s="543"/>
      <c r="DX33" s="543"/>
      <c r="DY33" s="543"/>
      <c r="DZ33" s="543"/>
      <c r="EA33" s="543"/>
      <c r="EB33" s="543"/>
      <c r="EC33" s="543"/>
      <c r="ED33" s="543"/>
      <c r="EE33" s="543"/>
      <c r="EF33" s="543"/>
      <c r="EG33" s="543"/>
      <c r="EH33" s="543"/>
      <c r="EI33" s="543"/>
      <c r="EJ33" s="543"/>
      <c r="EK33" s="543"/>
      <c r="EL33" s="543"/>
      <c r="EM33" s="548">
        <f>EI33+EG33+EE33+EC33+EA33+DY33+DW33+DU33+DS33+DQ33+DH33+EK33</f>
        <v>0</v>
      </c>
      <c r="EN33" s="543">
        <f>DH33+DQ33+DS33+DU33</f>
        <v>0</v>
      </c>
      <c r="EO33" s="543">
        <f>DP33+DR33+DT33+DV33</f>
        <v>0</v>
      </c>
      <c r="EP33" s="555">
        <f>DH33+DQ33+DS33+DU33+DW33+DY33+EA33+EC33+EE33+EG33+EI33+EK33</f>
        <v>0</v>
      </c>
      <c r="EQ33" s="543">
        <f>DP33+DR33+DT33+DV33</f>
        <v>0</v>
      </c>
      <c r="ER33" s="550">
        <f>IFERROR(#REF!/CV33,0)</f>
        <v>0</v>
      </c>
      <c r="ES33" s="550">
        <f t="shared" si="11"/>
        <v>3.0365858456696011</v>
      </c>
      <c r="ET33" s="551">
        <f t="shared" si="12"/>
        <v>3.0365858456696011</v>
      </c>
      <c r="EU33" s="551">
        <f t="shared" si="23"/>
        <v>1.6953143726346607</v>
      </c>
      <c r="EV33" s="552">
        <f t="shared" si="14"/>
        <v>0</v>
      </c>
      <c r="EW33" s="553"/>
      <c r="EX33" s="553"/>
      <c r="EY33" s="553"/>
      <c r="EZ33" s="553"/>
      <c r="FA33" s="553"/>
      <c r="FB33" s="81"/>
    </row>
    <row r="34" spans="1:158" ht="24.75" customHeight="1" x14ac:dyDescent="0.25">
      <c r="A34" s="355"/>
      <c r="B34" s="366"/>
      <c r="C34" s="360"/>
      <c r="D34" s="360"/>
      <c r="E34" s="352"/>
      <c r="F34" s="84" t="s">
        <v>330</v>
      </c>
      <c r="G34" s="556">
        <f>+AA34+BE34+CE34+CJ34+DN34</f>
        <v>0</v>
      </c>
      <c r="H34" s="557">
        <v>0</v>
      </c>
      <c r="I34" s="557"/>
      <c r="J34" s="557"/>
      <c r="K34" s="557">
        <v>0</v>
      </c>
      <c r="L34" s="557">
        <v>0</v>
      </c>
      <c r="M34" s="557">
        <v>0</v>
      </c>
      <c r="N34" s="557">
        <v>0</v>
      </c>
      <c r="O34" s="557">
        <v>0</v>
      </c>
      <c r="P34" s="557">
        <v>0</v>
      </c>
      <c r="Q34" s="557">
        <v>0</v>
      </c>
      <c r="R34" s="557">
        <v>0</v>
      </c>
      <c r="S34" s="557">
        <v>0</v>
      </c>
      <c r="T34" s="557">
        <v>0</v>
      </c>
      <c r="U34" s="557">
        <v>0</v>
      </c>
      <c r="V34" s="557">
        <v>0</v>
      </c>
      <c r="W34" s="557"/>
      <c r="X34" s="557"/>
      <c r="Y34" s="557"/>
      <c r="Z34" s="557">
        <v>0</v>
      </c>
      <c r="AA34" s="557">
        <v>0</v>
      </c>
      <c r="AB34" s="557">
        <v>0</v>
      </c>
      <c r="AC34" s="557">
        <v>0</v>
      </c>
      <c r="AD34" s="557">
        <v>0</v>
      </c>
      <c r="AE34" s="557">
        <v>0</v>
      </c>
      <c r="AF34" s="557">
        <v>0</v>
      </c>
      <c r="AG34" s="557">
        <v>0</v>
      </c>
      <c r="AH34" s="557">
        <v>0</v>
      </c>
      <c r="AI34" s="557">
        <v>0</v>
      </c>
      <c r="AJ34" s="548">
        <v>0</v>
      </c>
      <c r="AK34" s="557">
        <v>0</v>
      </c>
      <c r="AL34" s="548">
        <v>0</v>
      </c>
      <c r="AM34" s="557">
        <v>0</v>
      </c>
      <c r="AN34" s="548">
        <v>0</v>
      </c>
      <c r="AO34" s="548">
        <v>0</v>
      </c>
      <c r="AP34" s="548">
        <v>0</v>
      </c>
      <c r="AQ34" s="548">
        <v>0</v>
      </c>
      <c r="AR34" s="548">
        <v>0</v>
      </c>
      <c r="AS34" s="548">
        <v>0</v>
      </c>
      <c r="AT34" s="548">
        <v>0</v>
      </c>
      <c r="AU34" s="548">
        <v>0</v>
      </c>
      <c r="AV34" s="548">
        <v>0</v>
      </c>
      <c r="AW34" s="548">
        <v>0</v>
      </c>
      <c r="AX34" s="558">
        <v>0</v>
      </c>
      <c r="AY34" s="548">
        <v>0</v>
      </c>
      <c r="AZ34" s="558"/>
      <c r="BA34" s="556">
        <f t="shared" si="42"/>
        <v>0</v>
      </c>
      <c r="BB34" s="556">
        <f t="shared" si="43"/>
        <v>0</v>
      </c>
      <c r="BC34" s="556">
        <f t="shared" si="43"/>
        <v>0</v>
      </c>
      <c r="BD34" s="556">
        <f t="shared" si="44"/>
        <v>0</v>
      </c>
      <c r="BE34" s="556">
        <f t="shared" si="45"/>
        <v>0</v>
      </c>
      <c r="BF34" s="557">
        <v>0</v>
      </c>
      <c r="BG34" s="557">
        <v>0</v>
      </c>
      <c r="BH34" s="557">
        <v>0</v>
      </c>
      <c r="BI34" s="557">
        <v>0</v>
      </c>
      <c r="BJ34" s="557">
        <v>0</v>
      </c>
      <c r="BK34" s="557">
        <v>0</v>
      </c>
      <c r="BL34" s="557">
        <v>0</v>
      </c>
      <c r="BM34" s="557">
        <v>0</v>
      </c>
      <c r="BN34" s="557">
        <v>0</v>
      </c>
      <c r="BO34" s="557">
        <v>0</v>
      </c>
      <c r="BP34" s="557">
        <v>0</v>
      </c>
      <c r="BQ34" s="557">
        <v>0</v>
      </c>
      <c r="BR34" s="557">
        <v>0</v>
      </c>
      <c r="BS34" s="557">
        <v>0</v>
      </c>
      <c r="BT34" s="557">
        <v>0</v>
      </c>
      <c r="BU34" s="557">
        <v>0</v>
      </c>
      <c r="BV34" s="557">
        <v>0</v>
      </c>
      <c r="BW34" s="557">
        <v>0</v>
      </c>
      <c r="BX34" s="557">
        <v>0</v>
      </c>
      <c r="BY34" s="557">
        <v>0</v>
      </c>
      <c r="BZ34" s="557">
        <v>0</v>
      </c>
      <c r="CA34" s="557">
        <v>0</v>
      </c>
      <c r="CB34" s="557">
        <v>0</v>
      </c>
      <c r="CC34" s="557">
        <v>0</v>
      </c>
      <c r="CD34" s="557">
        <v>0</v>
      </c>
      <c r="CE34" s="557">
        <f t="shared" si="46"/>
        <v>0</v>
      </c>
      <c r="CF34" s="557">
        <f t="shared" si="47"/>
        <v>0</v>
      </c>
      <c r="CG34" s="557">
        <f t="shared" si="47"/>
        <v>0</v>
      </c>
      <c r="CH34" s="557">
        <f t="shared" si="48"/>
        <v>0</v>
      </c>
      <c r="CI34" s="557">
        <f t="shared" si="49"/>
        <v>0</v>
      </c>
      <c r="CJ34" s="557">
        <v>0</v>
      </c>
      <c r="CK34" s="557">
        <v>0</v>
      </c>
      <c r="CL34" s="557">
        <v>0</v>
      </c>
      <c r="CM34" s="557">
        <v>0</v>
      </c>
      <c r="CN34" s="557">
        <v>0</v>
      </c>
      <c r="CO34" s="557">
        <v>0</v>
      </c>
      <c r="CP34" s="557">
        <v>0</v>
      </c>
      <c r="CQ34" s="557">
        <v>0</v>
      </c>
      <c r="CR34" s="548">
        <v>0</v>
      </c>
      <c r="CS34" s="557">
        <v>0</v>
      </c>
      <c r="CT34" s="557">
        <v>0</v>
      </c>
      <c r="CU34" s="559">
        <v>0</v>
      </c>
      <c r="CV34" s="559">
        <v>0</v>
      </c>
      <c r="CW34" s="557">
        <v>0</v>
      </c>
      <c r="CX34" s="557">
        <v>0</v>
      </c>
      <c r="CY34" s="557">
        <v>0</v>
      </c>
      <c r="CZ34" s="557">
        <v>0</v>
      </c>
      <c r="DA34" s="557">
        <v>0</v>
      </c>
      <c r="DB34" s="557">
        <v>0</v>
      </c>
      <c r="DC34" s="557">
        <v>0</v>
      </c>
      <c r="DD34" s="557">
        <v>0</v>
      </c>
      <c r="DE34" s="557">
        <v>0</v>
      </c>
      <c r="DF34" s="557">
        <v>0</v>
      </c>
      <c r="DG34" s="557">
        <v>0</v>
      </c>
      <c r="DH34" s="557">
        <v>0</v>
      </c>
      <c r="DI34" s="557">
        <f t="shared" si="50"/>
        <v>0</v>
      </c>
      <c r="DJ34" s="559">
        <f t="shared" ref="DJ34:DJ46" si="51">+CK34+CM34+CO34+CQ34+CS34+CU34</f>
        <v>0</v>
      </c>
      <c r="DK34" s="559">
        <f t="shared" si="10"/>
        <v>0</v>
      </c>
      <c r="DL34" s="559">
        <f>+DJ34</f>
        <v>0</v>
      </c>
      <c r="DM34" s="560">
        <f>+DK34</f>
        <v>0</v>
      </c>
      <c r="DN34" s="561"/>
      <c r="DO34" s="561"/>
      <c r="DP34" s="561"/>
      <c r="DQ34" s="557">
        <v>0</v>
      </c>
      <c r="DR34" s="557">
        <v>0</v>
      </c>
      <c r="DS34" s="557">
        <v>0</v>
      </c>
      <c r="DT34" s="557">
        <v>0</v>
      </c>
      <c r="DU34" s="557">
        <v>0</v>
      </c>
      <c r="DV34" s="557">
        <v>0</v>
      </c>
      <c r="DW34" s="557">
        <v>0</v>
      </c>
      <c r="DX34" s="557">
        <v>0</v>
      </c>
      <c r="DY34" s="557">
        <v>0</v>
      </c>
      <c r="DZ34" s="557">
        <v>0</v>
      </c>
      <c r="EA34" s="557">
        <v>0</v>
      </c>
      <c r="EB34" s="557">
        <v>0</v>
      </c>
      <c r="EC34" s="557">
        <v>0</v>
      </c>
      <c r="ED34" s="557">
        <v>0</v>
      </c>
      <c r="EE34" s="557">
        <v>0</v>
      </c>
      <c r="EF34" s="557">
        <v>0</v>
      </c>
      <c r="EG34" s="557">
        <v>0</v>
      </c>
      <c r="EH34" s="557">
        <v>0</v>
      </c>
      <c r="EI34" s="557">
        <v>0</v>
      </c>
      <c r="EJ34" s="557">
        <v>0</v>
      </c>
      <c r="EK34" s="557">
        <v>0</v>
      </c>
      <c r="EL34" s="557">
        <v>0</v>
      </c>
      <c r="EM34" s="558">
        <f>EI34+EG34+EE34+EC34+EA34+DY34+DW34+DU34+DS34+DQ34+DH34+EK34</f>
        <v>0</v>
      </c>
      <c r="EN34" s="562">
        <v>0</v>
      </c>
      <c r="EO34" s="562">
        <v>0</v>
      </c>
      <c r="EP34" s="563">
        <f>DH34+DQ34+DS34+DU34+DW34+DY34+EA34+EC34+EE34+EG34+EI34+EK34</f>
        <v>0</v>
      </c>
      <c r="EQ34" s="557">
        <v>0</v>
      </c>
      <c r="ER34" s="550">
        <f t="shared" si="13"/>
        <v>0</v>
      </c>
      <c r="ES34" s="550">
        <f t="shared" si="11"/>
        <v>0</v>
      </c>
      <c r="ET34" s="551">
        <f t="shared" si="12"/>
        <v>0</v>
      </c>
      <c r="EU34" s="551">
        <f t="shared" si="23"/>
        <v>0</v>
      </c>
      <c r="EV34" s="552">
        <f t="shared" si="14"/>
        <v>0</v>
      </c>
      <c r="EW34" s="553"/>
      <c r="EX34" s="553"/>
      <c r="EY34" s="553"/>
      <c r="EZ34" s="553"/>
      <c r="FA34" s="553"/>
      <c r="FB34" s="81"/>
    </row>
    <row r="35" spans="1:158" ht="24.75" customHeight="1" x14ac:dyDescent="0.25">
      <c r="A35" s="355"/>
      <c r="B35" s="366"/>
      <c r="C35" s="360"/>
      <c r="D35" s="360"/>
      <c r="E35" s="352"/>
      <c r="F35" s="86" t="s">
        <v>331</v>
      </c>
      <c r="G35" s="541">
        <f>+AA35+BE35+CE35+CJ35+DN35</f>
        <v>626557817.01999998</v>
      </c>
      <c r="H35" s="541">
        <v>0</v>
      </c>
      <c r="I35" s="541"/>
      <c r="J35" s="541"/>
      <c r="K35" s="541">
        <v>0</v>
      </c>
      <c r="L35" s="541">
        <v>0</v>
      </c>
      <c r="M35" s="541">
        <v>0</v>
      </c>
      <c r="N35" s="541">
        <v>0</v>
      </c>
      <c r="O35" s="541">
        <v>0</v>
      </c>
      <c r="P35" s="541">
        <v>0</v>
      </c>
      <c r="Q35" s="541">
        <v>0</v>
      </c>
      <c r="R35" s="541">
        <v>0</v>
      </c>
      <c r="S35" s="541">
        <v>0</v>
      </c>
      <c r="T35" s="541">
        <v>0</v>
      </c>
      <c r="U35" s="541">
        <v>0</v>
      </c>
      <c r="V35" s="541">
        <v>0</v>
      </c>
      <c r="W35" s="541"/>
      <c r="X35" s="541"/>
      <c r="Y35" s="541"/>
      <c r="Z35" s="541">
        <v>0</v>
      </c>
      <c r="AA35" s="541">
        <v>0</v>
      </c>
      <c r="AB35" s="541">
        <v>213768941.13</v>
      </c>
      <c r="AC35" s="541">
        <v>0</v>
      </c>
      <c r="AD35" s="541">
        <v>0</v>
      </c>
      <c r="AE35" s="541">
        <v>16985086</v>
      </c>
      <c r="AF35" s="541">
        <v>16985086</v>
      </c>
      <c r="AG35" s="541">
        <v>74376847</v>
      </c>
      <c r="AH35" s="541">
        <v>74376847</v>
      </c>
      <c r="AI35" s="541">
        <v>23302000</v>
      </c>
      <c r="AJ35" s="541">
        <v>23302000</v>
      </c>
      <c r="AK35" s="541">
        <v>37354708</v>
      </c>
      <c r="AL35" s="541">
        <v>37354707.870000005</v>
      </c>
      <c r="AM35" s="541">
        <v>60125326.129999995</v>
      </c>
      <c r="AN35" s="541">
        <v>57478267</v>
      </c>
      <c r="AO35" s="541">
        <v>1624974</v>
      </c>
      <c r="AP35" s="541"/>
      <c r="AQ35" s="541"/>
      <c r="AR35" s="541">
        <v>4272033</v>
      </c>
      <c r="AS35" s="541"/>
      <c r="AT35" s="541"/>
      <c r="AU35" s="541"/>
      <c r="AV35" s="541"/>
      <c r="AW35" s="541"/>
      <c r="AX35" s="542"/>
      <c r="AY35" s="541"/>
      <c r="AZ35" s="541"/>
      <c r="BA35" s="541">
        <f t="shared" si="42"/>
        <v>213768941.13</v>
      </c>
      <c r="BB35" s="541">
        <f t="shared" si="43"/>
        <v>213768941.13</v>
      </c>
      <c r="BC35" s="541">
        <f t="shared" si="43"/>
        <v>213768940.87</v>
      </c>
      <c r="BD35" s="541">
        <f t="shared" si="44"/>
        <v>213768941.13</v>
      </c>
      <c r="BE35" s="541">
        <f t="shared" si="45"/>
        <v>213768940.87</v>
      </c>
      <c r="BF35" s="541">
        <v>114015463.15000001</v>
      </c>
      <c r="BG35" s="541">
        <v>36011125.25</v>
      </c>
      <c r="BH35" s="541">
        <v>34315024</v>
      </c>
      <c r="BI35" s="541">
        <v>15236971</v>
      </c>
      <c r="BJ35" s="541">
        <v>4586982</v>
      </c>
      <c r="BK35" s="541"/>
      <c r="BL35" s="541">
        <v>6395810</v>
      </c>
      <c r="BM35" s="541">
        <v>62372671.900000006</v>
      </c>
      <c r="BN35" s="543">
        <v>1636715</v>
      </c>
      <c r="BO35" s="543"/>
      <c r="BP35" s="543">
        <v>56057435</v>
      </c>
      <c r="BQ35" s="543"/>
      <c r="BR35" s="543">
        <v>4473135</v>
      </c>
      <c r="BS35" s="543"/>
      <c r="BT35" s="543">
        <v>1565000</v>
      </c>
      <c r="BU35" s="543"/>
      <c r="BV35" s="543">
        <v>1565000</v>
      </c>
      <c r="BW35" s="543"/>
      <c r="BX35" s="543"/>
      <c r="BY35" s="543"/>
      <c r="BZ35" s="543"/>
      <c r="CA35" s="543"/>
      <c r="CB35" s="543"/>
      <c r="CC35" s="543"/>
      <c r="CD35" s="543"/>
      <c r="CE35" s="541">
        <f t="shared" si="46"/>
        <v>113620768.15000001</v>
      </c>
      <c r="CF35" s="541">
        <f t="shared" si="47"/>
        <v>113620768.15000001</v>
      </c>
      <c r="CG35" s="541">
        <f t="shared" si="47"/>
        <v>110595101</v>
      </c>
      <c r="CH35" s="541">
        <f t="shared" si="48"/>
        <v>113620768.15000001</v>
      </c>
      <c r="CI35" s="541">
        <f t="shared" si="49"/>
        <v>110595101</v>
      </c>
      <c r="CJ35" s="541">
        <v>299168108</v>
      </c>
      <c r="CK35" s="541">
        <v>33913633</v>
      </c>
      <c r="CL35" s="541">
        <v>33913633</v>
      </c>
      <c r="CM35" s="541">
        <v>36763424</v>
      </c>
      <c r="CN35" s="541">
        <v>36763424</v>
      </c>
      <c r="CO35" s="541">
        <v>19715500.481415749</v>
      </c>
      <c r="CP35" s="541">
        <v>19715500</v>
      </c>
      <c r="CQ35" s="541">
        <v>124102294</v>
      </c>
      <c r="CR35" s="545">
        <v>32681399</v>
      </c>
      <c r="CS35" s="541">
        <v>84673256.518584251</v>
      </c>
      <c r="CT35" s="541">
        <v>35646045</v>
      </c>
      <c r="CU35" s="547"/>
      <c r="CV35" s="547">
        <v>140448107</v>
      </c>
      <c r="CW35" s="541"/>
      <c r="CX35" s="541"/>
      <c r="CY35" s="541"/>
      <c r="CZ35" s="541"/>
      <c r="DA35" s="541"/>
      <c r="DB35" s="541"/>
      <c r="DC35" s="541"/>
      <c r="DD35" s="541"/>
      <c r="DE35" s="541"/>
      <c r="DF35" s="541"/>
      <c r="DG35" s="541"/>
      <c r="DH35" s="541"/>
      <c r="DI35" s="541">
        <f t="shared" si="50"/>
        <v>299168108</v>
      </c>
      <c r="DJ35" s="547">
        <f t="shared" si="51"/>
        <v>299168108</v>
      </c>
      <c r="DK35" s="547">
        <f t="shared" si="10"/>
        <v>299168108</v>
      </c>
      <c r="DL35" s="547">
        <f>+CK35+CM35+CO35+CQ35+CS35+CU35+CW35+CY35+DA35+DC35+DE35+DG35</f>
        <v>299168108</v>
      </c>
      <c r="DM35" s="564">
        <f>+DK35</f>
        <v>299168108</v>
      </c>
      <c r="DN35" s="541"/>
      <c r="DO35" s="543"/>
      <c r="DP35" s="543"/>
      <c r="DQ35" s="543"/>
      <c r="DR35" s="543"/>
      <c r="DS35" s="543"/>
      <c r="DT35" s="543"/>
      <c r="DU35" s="543"/>
      <c r="DV35" s="543"/>
      <c r="DW35" s="543"/>
      <c r="DX35" s="543"/>
      <c r="DY35" s="543"/>
      <c r="DZ35" s="543"/>
      <c r="EA35" s="543"/>
      <c r="EB35" s="543"/>
      <c r="EC35" s="543"/>
      <c r="ED35" s="543"/>
      <c r="EE35" s="543"/>
      <c r="EF35" s="543"/>
      <c r="EG35" s="543"/>
      <c r="EH35" s="543"/>
      <c r="EI35" s="543"/>
      <c r="EJ35" s="543"/>
      <c r="EK35" s="543"/>
      <c r="EL35" s="543"/>
      <c r="EM35" s="558">
        <f>EI35+EG35+EE35+EC35+EA35+DY35+DW35+DU35+DS35+DQ35+DH35+EK35</f>
        <v>0</v>
      </c>
      <c r="EN35" s="543">
        <f>DH35+DQ35+DS35+DU35</f>
        <v>0</v>
      </c>
      <c r="EO35" s="543">
        <f>DP35+DR35+DT35+DV35</f>
        <v>0</v>
      </c>
      <c r="EP35" s="565">
        <f>DQ35+DS35+DU35+DW35+DY35+EA35+EC35+EE35+EG35+EI35+EK35+DH35</f>
        <v>0</v>
      </c>
      <c r="EQ35" s="543">
        <f>DP35+DR35+DT35+DV35</f>
        <v>0</v>
      </c>
      <c r="ER35" s="550">
        <f t="shared" si="13"/>
        <v>0</v>
      </c>
      <c r="ES35" s="550">
        <f t="shared" si="11"/>
        <v>1</v>
      </c>
      <c r="ET35" s="551">
        <f t="shared" si="12"/>
        <v>1</v>
      </c>
      <c r="EU35" s="551">
        <f t="shared" si="23"/>
        <v>0.99517096854184195</v>
      </c>
      <c r="EV35" s="552">
        <f t="shared" si="14"/>
        <v>0.99517096895480373</v>
      </c>
      <c r="EW35" s="553"/>
      <c r="EX35" s="553"/>
      <c r="EY35" s="553"/>
      <c r="EZ35" s="553"/>
      <c r="FA35" s="553"/>
      <c r="FB35" s="81"/>
    </row>
    <row r="36" spans="1:158" ht="24.75" customHeight="1" thickBot="1" x14ac:dyDescent="0.3">
      <c r="A36" s="355"/>
      <c r="B36" s="366"/>
      <c r="C36" s="360"/>
      <c r="D36" s="360"/>
      <c r="E36" s="352"/>
      <c r="F36" s="87" t="s">
        <v>332</v>
      </c>
      <c r="G36" s="566">
        <f>G31</f>
        <v>500</v>
      </c>
      <c r="H36" s="567">
        <f>+H31</f>
        <v>66</v>
      </c>
      <c r="I36" s="567"/>
      <c r="J36" s="567"/>
      <c r="K36" s="567">
        <f t="shared" ref="K36:V36" si="52">+K31</f>
        <v>40</v>
      </c>
      <c r="L36" s="567">
        <f t="shared" si="52"/>
        <v>0</v>
      </c>
      <c r="M36" s="567">
        <f t="shared" si="52"/>
        <v>40</v>
      </c>
      <c r="N36" s="567">
        <f t="shared" si="52"/>
        <v>0</v>
      </c>
      <c r="O36" s="567">
        <f t="shared" si="52"/>
        <v>40</v>
      </c>
      <c r="P36" s="567">
        <f t="shared" si="52"/>
        <v>0</v>
      </c>
      <c r="Q36" s="567">
        <f t="shared" si="52"/>
        <v>40</v>
      </c>
      <c r="R36" s="567">
        <f t="shared" si="52"/>
        <v>0</v>
      </c>
      <c r="S36" s="567">
        <f t="shared" si="52"/>
        <v>40</v>
      </c>
      <c r="T36" s="567">
        <f t="shared" si="52"/>
        <v>0</v>
      </c>
      <c r="U36" s="566">
        <f t="shared" si="52"/>
        <v>66</v>
      </c>
      <c r="V36" s="566">
        <f t="shared" si="52"/>
        <v>66</v>
      </c>
      <c r="W36" s="568"/>
      <c r="X36" s="568"/>
      <c r="Y36" s="568"/>
      <c r="Z36" s="566">
        <f t="shared" ref="Z36:AZ36" si="53">+Z31</f>
        <v>66</v>
      </c>
      <c r="AA36" s="566">
        <f t="shared" si="53"/>
        <v>66</v>
      </c>
      <c r="AB36" s="566">
        <f t="shared" si="53"/>
        <v>55</v>
      </c>
      <c r="AC36" s="566">
        <f t="shared" si="53"/>
        <v>5</v>
      </c>
      <c r="AD36" s="566">
        <f t="shared" si="53"/>
        <v>5</v>
      </c>
      <c r="AE36" s="566">
        <f t="shared" si="53"/>
        <v>0</v>
      </c>
      <c r="AF36" s="566">
        <f t="shared" si="53"/>
        <v>0</v>
      </c>
      <c r="AG36" s="566">
        <f t="shared" si="53"/>
        <v>0</v>
      </c>
      <c r="AH36" s="566">
        <f t="shared" si="53"/>
        <v>0</v>
      </c>
      <c r="AI36" s="566">
        <f t="shared" si="53"/>
        <v>1</v>
      </c>
      <c r="AJ36" s="566">
        <f t="shared" si="53"/>
        <v>1</v>
      </c>
      <c r="AK36" s="566">
        <f t="shared" si="53"/>
        <v>14</v>
      </c>
      <c r="AL36" s="566">
        <f t="shared" si="53"/>
        <v>14</v>
      </c>
      <c r="AM36" s="566">
        <f t="shared" si="53"/>
        <v>4</v>
      </c>
      <c r="AN36" s="566">
        <f t="shared" si="53"/>
        <v>27</v>
      </c>
      <c r="AO36" s="566">
        <f t="shared" si="53"/>
        <v>4</v>
      </c>
      <c r="AP36" s="566">
        <f t="shared" si="53"/>
        <v>28</v>
      </c>
      <c r="AQ36" s="566">
        <f t="shared" si="53"/>
        <v>4</v>
      </c>
      <c r="AR36" s="566">
        <f t="shared" si="53"/>
        <v>33</v>
      </c>
      <c r="AS36" s="566">
        <f t="shared" si="53"/>
        <v>5</v>
      </c>
      <c r="AT36" s="566">
        <f t="shared" si="53"/>
        <v>24</v>
      </c>
      <c r="AU36" s="566">
        <f t="shared" si="53"/>
        <v>122</v>
      </c>
      <c r="AV36" s="566">
        <f t="shared" si="53"/>
        <v>27</v>
      </c>
      <c r="AW36" s="566">
        <f t="shared" si="53"/>
        <v>33</v>
      </c>
      <c r="AX36" s="567">
        <f t="shared" si="53"/>
        <v>33</v>
      </c>
      <c r="AY36" s="566">
        <f t="shared" si="53"/>
        <v>0</v>
      </c>
      <c r="AZ36" s="566">
        <f t="shared" si="53"/>
        <v>0</v>
      </c>
      <c r="BA36" s="566">
        <f t="shared" si="42"/>
        <v>192</v>
      </c>
      <c r="BB36" s="566">
        <f t="shared" si="43"/>
        <v>192</v>
      </c>
      <c r="BC36" s="566">
        <f t="shared" si="43"/>
        <v>192</v>
      </c>
      <c r="BD36" s="566">
        <f t="shared" si="44"/>
        <v>192</v>
      </c>
      <c r="BE36" s="566">
        <f t="shared" si="45"/>
        <v>192</v>
      </c>
      <c r="BF36" s="566">
        <v>168</v>
      </c>
      <c r="BG36" s="566">
        <v>0</v>
      </c>
      <c r="BH36" s="566">
        <v>0</v>
      </c>
      <c r="BI36" s="566">
        <v>0</v>
      </c>
      <c r="BJ36" s="566">
        <v>18</v>
      </c>
      <c r="BK36" s="566">
        <v>42</v>
      </c>
      <c r="BL36" s="566">
        <v>26</v>
      </c>
      <c r="BM36" s="566">
        <v>0</v>
      </c>
      <c r="BN36" s="566">
        <v>18</v>
      </c>
      <c r="BO36" s="566">
        <v>0</v>
      </c>
      <c r="BP36" s="566">
        <v>15</v>
      </c>
      <c r="BQ36" s="566">
        <v>42</v>
      </c>
      <c r="BR36" s="566">
        <v>22</v>
      </c>
      <c r="BS36" s="566">
        <v>0</v>
      </c>
      <c r="BT36" s="566">
        <v>16</v>
      </c>
      <c r="BU36" s="566">
        <v>0</v>
      </c>
      <c r="BV36" s="566">
        <v>21</v>
      </c>
      <c r="BW36" s="566">
        <v>42</v>
      </c>
      <c r="BX36" s="566">
        <v>14</v>
      </c>
      <c r="BY36" s="566">
        <v>0</v>
      </c>
      <c r="BZ36" s="566">
        <v>19</v>
      </c>
      <c r="CA36" s="566">
        <v>42</v>
      </c>
      <c r="CB36" s="566">
        <v>0</v>
      </c>
      <c r="CC36" s="566">
        <v>0</v>
      </c>
      <c r="CD36" s="566">
        <v>0</v>
      </c>
      <c r="CE36" s="566">
        <f t="shared" si="46"/>
        <v>168</v>
      </c>
      <c r="CF36" s="566">
        <f t="shared" si="47"/>
        <v>168</v>
      </c>
      <c r="CG36" s="566">
        <f t="shared" si="47"/>
        <v>169</v>
      </c>
      <c r="CH36" s="566">
        <f t="shared" si="48"/>
        <v>168</v>
      </c>
      <c r="CI36" s="566">
        <f t="shared" si="49"/>
        <v>169</v>
      </c>
      <c r="CJ36" s="566">
        <v>52</v>
      </c>
      <c r="CK36" s="566">
        <v>0</v>
      </c>
      <c r="CL36" s="566">
        <v>0</v>
      </c>
      <c r="CM36" s="566">
        <v>0</v>
      </c>
      <c r="CN36" s="566">
        <v>0</v>
      </c>
      <c r="CO36" s="566">
        <f>CO31+CO34</f>
        <v>5</v>
      </c>
      <c r="CP36" s="566">
        <f t="shared" ref="CP36:DN36" si="54">CP31+CP34</f>
        <v>9</v>
      </c>
      <c r="CQ36" s="566">
        <f t="shared" si="54"/>
        <v>5</v>
      </c>
      <c r="CR36" s="566">
        <f t="shared" si="54"/>
        <v>7</v>
      </c>
      <c r="CS36" s="566">
        <f>CS31+CS34</f>
        <v>5</v>
      </c>
      <c r="CT36" s="566">
        <f t="shared" si="54"/>
        <v>11</v>
      </c>
      <c r="CU36" s="566">
        <f>CU31+CU34</f>
        <v>7</v>
      </c>
      <c r="CV36" s="566">
        <f t="shared" si="54"/>
        <v>4</v>
      </c>
      <c r="CW36" s="566">
        <f t="shared" si="54"/>
        <v>5</v>
      </c>
      <c r="CX36" s="566">
        <f t="shared" si="54"/>
        <v>0</v>
      </c>
      <c r="CY36" s="566">
        <f t="shared" si="54"/>
        <v>5</v>
      </c>
      <c r="CZ36" s="566">
        <f t="shared" si="54"/>
        <v>0</v>
      </c>
      <c r="DA36" s="566">
        <f t="shared" si="54"/>
        <v>5</v>
      </c>
      <c r="DB36" s="566">
        <f t="shared" si="54"/>
        <v>0</v>
      </c>
      <c r="DC36" s="566">
        <f t="shared" si="54"/>
        <v>5</v>
      </c>
      <c r="DD36" s="566">
        <f t="shared" si="54"/>
        <v>0</v>
      </c>
      <c r="DE36" s="566">
        <f t="shared" si="54"/>
        <v>5</v>
      </c>
      <c r="DF36" s="566">
        <f t="shared" si="54"/>
        <v>0</v>
      </c>
      <c r="DG36" s="566">
        <f t="shared" si="54"/>
        <v>5</v>
      </c>
      <c r="DH36" s="566">
        <f t="shared" si="54"/>
        <v>0</v>
      </c>
      <c r="DI36" s="566">
        <f t="shared" si="54"/>
        <v>52</v>
      </c>
      <c r="DJ36" s="566">
        <f t="shared" si="54"/>
        <v>22</v>
      </c>
      <c r="DK36" s="566">
        <f t="shared" si="54"/>
        <v>31</v>
      </c>
      <c r="DL36" s="566">
        <f t="shared" si="54"/>
        <v>52</v>
      </c>
      <c r="DM36" s="566">
        <f>DM31+DM34</f>
        <v>31</v>
      </c>
      <c r="DN36" s="566">
        <f t="shared" si="54"/>
        <v>21</v>
      </c>
      <c r="DO36" s="569"/>
      <c r="DP36" s="569"/>
      <c r="DQ36" s="569"/>
      <c r="DR36" s="569"/>
      <c r="DS36" s="569"/>
      <c r="DT36" s="569"/>
      <c r="DU36" s="569"/>
      <c r="DV36" s="569"/>
      <c r="DW36" s="569"/>
      <c r="DX36" s="569"/>
      <c r="DY36" s="569"/>
      <c r="DZ36" s="569"/>
      <c r="EA36" s="569"/>
      <c r="EB36" s="569"/>
      <c r="EC36" s="569"/>
      <c r="ED36" s="569"/>
      <c r="EE36" s="569"/>
      <c r="EF36" s="569"/>
      <c r="EG36" s="569"/>
      <c r="EH36" s="569"/>
      <c r="EI36" s="569"/>
      <c r="EJ36" s="569"/>
      <c r="EK36" s="569"/>
      <c r="EL36" s="569"/>
      <c r="EM36" s="567">
        <f>EI36+EG36+EE36+EC36+EA36+DY36+DW36+DU36+DS36+DQ36+DH36+EK36</f>
        <v>0</v>
      </c>
      <c r="EN36" s="570"/>
      <c r="EO36" s="571">
        <f>DP36+DR36+DT36+DV36</f>
        <v>0</v>
      </c>
      <c r="EP36" s="572">
        <f>DQ36+DS36+DU36+DW36+DY36+EA36+EC36+EE36+EG36+EI36+EK36+DH36</f>
        <v>0</v>
      </c>
      <c r="EQ36" s="571">
        <f>DR36+DT36+DV36+DP36</f>
        <v>0</v>
      </c>
      <c r="ER36" s="573">
        <f>IFERROR(CV36/CU36,0)</f>
        <v>0.5714285714285714</v>
      </c>
      <c r="ES36" s="573">
        <f>IFERROR(DK36/DJ36,0)</f>
        <v>1.4090909090909092</v>
      </c>
      <c r="ET36" s="574">
        <f t="shared" si="12"/>
        <v>0.59615384615384615</v>
      </c>
      <c r="EU36" s="574">
        <f>IFERROR((DK36+CI36+BE36+AA36)/(Z36+BD36+CH36+DJ36),0)</f>
        <v>1.0223214285714286</v>
      </c>
      <c r="EV36" s="575">
        <f t="shared" si="14"/>
        <v>0.91600000000000004</v>
      </c>
      <c r="EW36" s="553"/>
      <c r="EX36" s="553"/>
      <c r="EY36" s="553"/>
      <c r="EZ36" s="553"/>
      <c r="FA36" s="553"/>
      <c r="FB36" s="81"/>
    </row>
    <row r="37" spans="1:158" ht="24.75" customHeight="1" thickBot="1" x14ac:dyDescent="0.3">
      <c r="A37" s="376"/>
      <c r="B37" s="367"/>
      <c r="C37" s="369"/>
      <c r="D37" s="369"/>
      <c r="E37" s="378"/>
      <c r="F37" s="88" t="s">
        <v>333</v>
      </c>
      <c r="G37" s="282">
        <f t="shared" ref="G37:EL37" si="55">G32+G35</f>
        <v>4521072501.0200005</v>
      </c>
      <c r="H37" s="283">
        <f t="shared" si="55"/>
        <v>610000000</v>
      </c>
      <c r="I37" s="283">
        <f t="shared" si="55"/>
        <v>0</v>
      </c>
      <c r="J37" s="283">
        <f t="shared" si="55"/>
        <v>0</v>
      </c>
      <c r="K37" s="283">
        <f t="shared" si="55"/>
        <v>610000000</v>
      </c>
      <c r="L37" s="283">
        <f t="shared" si="55"/>
        <v>0</v>
      </c>
      <c r="M37" s="283">
        <f t="shared" si="55"/>
        <v>610000000</v>
      </c>
      <c r="N37" s="283">
        <f t="shared" si="55"/>
        <v>0</v>
      </c>
      <c r="O37" s="283">
        <f t="shared" si="55"/>
        <v>610000000</v>
      </c>
      <c r="P37" s="283">
        <f t="shared" si="55"/>
        <v>0</v>
      </c>
      <c r="Q37" s="283">
        <f t="shared" si="55"/>
        <v>610000000</v>
      </c>
      <c r="R37" s="283">
        <f t="shared" si="55"/>
        <v>0</v>
      </c>
      <c r="S37" s="283">
        <f t="shared" si="55"/>
        <v>610000000</v>
      </c>
      <c r="T37" s="283">
        <f t="shared" si="55"/>
        <v>339057670</v>
      </c>
      <c r="U37" s="283">
        <f t="shared" si="55"/>
        <v>525473670</v>
      </c>
      <c r="V37" s="283">
        <f t="shared" si="55"/>
        <v>525473670</v>
      </c>
      <c r="W37" s="283">
        <f t="shared" si="55"/>
        <v>0</v>
      </c>
      <c r="X37" s="283">
        <f t="shared" si="55"/>
        <v>0</v>
      </c>
      <c r="Y37" s="283">
        <f t="shared" si="55"/>
        <v>0</v>
      </c>
      <c r="Z37" s="283">
        <f t="shared" si="55"/>
        <v>525473670</v>
      </c>
      <c r="AA37" s="283">
        <f t="shared" si="55"/>
        <v>525473670</v>
      </c>
      <c r="AB37" s="283">
        <f t="shared" si="55"/>
        <v>2449768941.1300001</v>
      </c>
      <c r="AC37" s="283">
        <f t="shared" si="55"/>
        <v>0</v>
      </c>
      <c r="AD37" s="283">
        <f t="shared" si="55"/>
        <v>0</v>
      </c>
      <c r="AE37" s="283">
        <f t="shared" si="55"/>
        <v>33027586</v>
      </c>
      <c r="AF37" s="283">
        <f t="shared" si="55"/>
        <v>33027586</v>
      </c>
      <c r="AG37" s="283">
        <f t="shared" si="55"/>
        <v>188633847</v>
      </c>
      <c r="AH37" s="283">
        <f t="shared" si="55"/>
        <v>188633847</v>
      </c>
      <c r="AI37" s="283">
        <f t="shared" si="55"/>
        <v>447293000</v>
      </c>
      <c r="AJ37" s="283">
        <f t="shared" si="55"/>
        <v>447293000</v>
      </c>
      <c r="AK37" s="283">
        <f t="shared" si="55"/>
        <v>130562708</v>
      </c>
      <c r="AL37" s="283">
        <f t="shared" si="55"/>
        <v>130562707.87</v>
      </c>
      <c r="AM37" s="283">
        <f t="shared" si="55"/>
        <v>60125326.129999995</v>
      </c>
      <c r="AN37" s="283">
        <f t="shared" si="55"/>
        <v>180435767</v>
      </c>
      <c r="AO37" s="283">
        <f t="shared" si="55"/>
        <v>1624974</v>
      </c>
      <c r="AP37" s="283">
        <f t="shared" si="55"/>
        <v>0</v>
      </c>
      <c r="AQ37" s="283">
        <f t="shared" si="55"/>
        <v>0</v>
      </c>
      <c r="AR37" s="283">
        <f t="shared" si="55"/>
        <v>4272033</v>
      </c>
      <c r="AS37" s="283">
        <f t="shared" si="55"/>
        <v>0</v>
      </c>
      <c r="AT37" s="283">
        <f t="shared" si="55"/>
        <v>0</v>
      </c>
      <c r="AU37" s="283">
        <f t="shared" si="55"/>
        <v>131527033</v>
      </c>
      <c r="AV37" s="283">
        <f t="shared" si="55"/>
        <v>0</v>
      </c>
      <c r="AW37" s="283">
        <f t="shared" si="55"/>
        <v>0</v>
      </c>
      <c r="AX37" s="283">
        <f t="shared" si="55"/>
        <v>0</v>
      </c>
      <c r="AY37" s="283">
        <f t="shared" si="55"/>
        <v>0</v>
      </c>
      <c r="AZ37" s="283">
        <f t="shared" si="55"/>
        <v>6445400</v>
      </c>
      <c r="BA37" s="283">
        <f t="shared" si="55"/>
        <v>992794474.13</v>
      </c>
      <c r="BB37" s="283">
        <f t="shared" si="55"/>
        <v>992794474.13</v>
      </c>
      <c r="BC37" s="283">
        <f t="shared" si="55"/>
        <v>990670340.87</v>
      </c>
      <c r="BD37" s="283">
        <f t="shared" si="55"/>
        <v>992794474.13</v>
      </c>
      <c r="BE37" s="283">
        <f t="shared" si="55"/>
        <v>990670340.87</v>
      </c>
      <c r="BF37" s="283">
        <f t="shared" si="55"/>
        <v>1074822363.1500001</v>
      </c>
      <c r="BG37" s="283">
        <f t="shared" si="55"/>
        <v>805346125.25</v>
      </c>
      <c r="BH37" s="283">
        <f t="shared" si="55"/>
        <v>803650024</v>
      </c>
      <c r="BI37" s="283">
        <f t="shared" si="55"/>
        <v>15236971</v>
      </c>
      <c r="BJ37" s="283">
        <f t="shared" si="55"/>
        <v>4586982</v>
      </c>
      <c r="BK37" s="283">
        <f t="shared" si="55"/>
        <v>0</v>
      </c>
      <c r="BL37" s="283">
        <f t="shared" si="55"/>
        <v>6395810</v>
      </c>
      <c r="BM37" s="283">
        <f t="shared" si="55"/>
        <v>63501204.900000006</v>
      </c>
      <c r="BN37" s="283">
        <f t="shared" si="55"/>
        <v>1636715</v>
      </c>
      <c r="BO37" s="283">
        <f t="shared" si="55"/>
        <v>0</v>
      </c>
      <c r="BP37" s="283">
        <f t="shared" si="55"/>
        <v>56057435</v>
      </c>
      <c r="BQ37" s="283">
        <f t="shared" si="55"/>
        <v>180930420</v>
      </c>
      <c r="BR37" s="283">
        <f t="shared" si="55"/>
        <v>5601668</v>
      </c>
      <c r="BS37" s="283">
        <f t="shared" si="55"/>
        <v>0</v>
      </c>
      <c r="BT37" s="283">
        <f t="shared" si="55"/>
        <v>1565000</v>
      </c>
      <c r="BU37" s="283">
        <f t="shared" si="55"/>
        <v>0</v>
      </c>
      <c r="BV37" s="283">
        <f t="shared" si="55"/>
        <v>1565000</v>
      </c>
      <c r="BW37" s="283">
        <f t="shared" si="55"/>
        <v>-55438000</v>
      </c>
      <c r="BX37" s="283">
        <f t="shared" si="55"/>
        <v>0</v>
      </c>
      <c r="BY37" s="283">
        <f t="shared" si="55"/>
        <v>5918947</v>
      </c>
      <c r="BZ37" s="283">
        <f t="shared" si="55"/>
        <v>0</v>
      </c>
      <c r="CA37" s="283">
        <f t="shared" si="55"/>
        <v>3494000</v>
      </c>
      <c r="CB37" s="283">
        <f t="shared" si="55"/>
        <v>0</v>
      </c>
      <c r="CC37" s="283">
        <f t="shared" si="55"/>
        <v>2305846</v>
      </c>
      <c r="CD37" s="283">
        <f t="shared" si="55"/>
        <v>133269081</v>
      </c>
      <c r="CE37" s="283">
        <f t="shared" si="55"/>
        <v>1021295514.15</v>
      </c>
      <c r="CF37" s="283">
        <f t="shared" si="55"/>
        <v>1021295514.15</v>
      </c>
      <c r="CG37" s="283">
        <f t="shared" si="55"/>
        <v>1014327715</v>
      </c>
      <c r="CH37" s="283">
        <f t="shared" si="55"/>
        <v>1021295514.15</v>
      </c>
      <c r="CI37" s="283">
        <f t="shared" si="55"/>
        <v>1014327715</v>
      </c>
      <c r="CJ37" s="283">
        <f t="shared" si="55"/>
        <v>1087575108</v>
      </c>
      <c r="CK37" s="283">
        <f t="shared" si="55"/>
        <v>339079633</v>
      </c>
      <c r="CL37" s="283">
        <f t="shared" si="55"/>
        <v>339079633</v>
      </c>
      <c r="CM37" s="283">
        <f t="shared" si="55"/>
        <v>383763424</v>
      </c>
      <c r="CN37" s="283">
        <f t="shared" si="55"/>
        <v>383763424</v>
      </c>
      <c r="CO37" s="283">
        <f t="shared" si="55"/>
        <v>63415500.481415749</v>
      </c>
      <c r="CP37" s="283">
        <f t="shared" si="55"/>
        <v>63415500</v>
      </c>
      <c r="CQ37" s="283">
        <f t="shared" si="55"/>
        <v>216643294</v>
      </c>
      <c r="CR37" s="283">
        <f t="shared" si="55"/>
        <v>32681399</v>
      </c>
      <c r="CS37" s="283">
        <f t="shared" si="55"/>
        <v>84673256.518584251</v>
      </c>
      <c r="CT37" s="283">
        <f t="shared" si="55"/>
        <v>35646045</v>
      </c>
      <c r="CU37" s="304">
        <f t="shared" si="55"/>
        <v>0</v>
      </c>
      <c r="CV37" s="304">
        <f t="shared" si="55"/>
        <v>140448107</v>
      </c>
      <c r="CW37" s="283">
        <f t="shared" si="55"/>
        <v>0</v>
      </c>
      <c r="CX37" s="283">
        <f t="shared" si="55"/>
        <v>0</v>
      </c>
      <c r="CY37" s="283">
        <f t="shared" si="55"/>
        <v>0</v>
      </c>
      <c r="CZ37" s="283">
        <f t="shared" si="55"/>
        <v>0</v>
      </c>
      <c r="DA37" s="283">
        <f t="shared" si="55"/>
        <v>0</v>
      </c>
      <c r="DB37" s="283">
        <f t="shared" si="55"/>
        <v>0</v>
      </c>
      <c r="DC37" s="283">
        <f t="shared" si="55"/>
        <v>0</v>
      </c>
      <c r="DD37" s="283">
        <f t="shared" si="55"/>
        <v>0</v>
      </c>
      <c r="DE37" s="283">
        <f t="shared" si="55"/>
        <v>0</v>
      </c>
      <c r="DF37" s="283">
        <f t="shared" si="55"/>
        <v>0</v>
      </c>
      <c r="DG37" s="283">
        <f t="shared" si="55"/>
        <v>0</v>
      </c>
      <c r="DH37" s="283">
        <f t="shared" si="55"/>
        <v>0</v>
      </c>
      <c r="DI37" s="283">
        <f t="shared" si="55"/>
        <v>1087575108</v>
      </c>
      <c r="DJ37" s="304">
        <f t="shared" si="51"/>
        <v>1087575108</v>
      </c>
      <c r="DK37" s="304">
        <f t="shared" si="10"/>
        <v>995034108</v>
      </c>
      <c r="DL37" s="304">
        <f t="shared" si="55"/>
        <v>1087575108</v>
      </c>
      <c r="DM37" s="304">
        <f t="shared" si="55"/>
        <v>995034108</v>
      </c>
      <c r="DN37" s="287">
        <f t="shared" si="55"/>
        <v>900000000</v>
      </c>
      <c r="DO37" s="288">
        <f t="shared" si="55"/>
        <v>0</v>
      </c>
      <c r="DP37" s="285">
        <f t="shared" si="55"/>
        <v>0</v>
      </c>
      <c r="DQ37" s="285">
        <f t="shared" si="55"/>
        <v>0</v>
      </c>
      <c r="DR37" s="285">
        <f t="shared" si="55"/>
        <v>0</v>
      </c>
      <c r="DS37" s="285">
        <f t="shared" si="55"/>
        <v>0</v>
      </c>
      <c r="DT37" s="285">
        <f t="shared" si="55"/>
        <v>0</v>
      </c>
      <c r="DU37" s="285">
        <f t="shared" si="55"/>
        <v>0</v>
      </c>
      <c r="DV37" s="285">
        <f t="shared" si="55"/>
        <v>0</v>
      </c>
      <c r="DW37" s="285">
        <f t="shared" si="55"/>
        <v>0</v>
      </c>
      <c r="DX37" s="285">
        <f t="shared" si="55"/>
        <v>0</v>
      </c>
      <c r="DY37" s="285">
        <f t="shared" si="55"/>
        <v>0</v>
      </c>
      <c r="DZ37" s="285">
        <f t="shared" si="55"/>
        <v>0</v>
      </c>
      <c r="EA37" s="285">
        <f t="shared" si="55"/>
        <v>0</v>
      </c>
      <c r="EB37" s="285">
        <f t="shared" si="55"/>
        <v>0</v>
      </c>
      <c r="EC37" s="285">
        <f t="shared" si="55"/>
        <v>0</v>
      </c>
      <c r="ED37" s="285">
        <f t="shared" si="55"/>
        <v>0</v>
      </c>
      <c r="EE37" s="285">
        <f t="shared" si="55"/>
        <v>0</v>
      </c>
      <c r="EF37" s="285">
        <f t="shared" si="55"/>
        <v>0</v>
      </c>
      <c r="EG37" s="285">
        <f t="shared" si="55"/>
        <v>0</v>
      </c>
      <c r="EH37" s="285">
        <f t="shared" si="55"/>
        <v>0</v>
      </c>
      <c r="EI37" s="285">
        <f t="shared" si="55"/>
        <v>0</v>
      </c>
      <c r="EJ37" s="285">
        <f t="shared" si="55"/>
        <v>0</v>
      </c>
      <c r="EK37" s="285">
        <f t="shared" si="55"/>
        <v>0</v>
      </c>
      <c r="EL37" s="285">
        <f t="shared" si="55"/>
        <v>0</v>
      </c>
      <c r="EM37" s="286">
        <f>EK37+EI37+EG37+EE37+EC37+EA37+DY37+DW37+DU37+DS37+DQ37+DH37</f>
        <v>0</v>
      </c>
      <c r="EN37" s="285">
        <f>+EN32+EN35</f>
        <v>0</v>
      </c>
      <c r="EO37" s="285">
        <f>EO32+EO35</f>
        <v>0</v>
      </c>
      <c r="EP37" s="285">
        <f>+EP32+EP35</f>
        <v>0</v>
      </c>
      <c r="EQ37" s="285">
        <f>+EQ32+EQ35</f>
        <v>0</v>
      </c>
      <c r="ER37" s="311">
        <f t="shared" si="13"/>
        <v>0</v>
      </c>
      <c r="ES37" s="311">
        <f t="shared" si="11"/>
        <v>0.91491070426374632</v>
      </c>
      <c r="ET37" s="312">
        <f t="shared" si="12"/>
        <v>0.91491070426374632</v>
      </c>
      <c r="EU37" s="312">
        <f t="shared" si="23"/>
        <v>0.97197986099819522</v>
      </c>
      <c r="EV37" s="313">
        <f t="shared" si="14"/>
        <v>0.77979413802247355</v>
      </c>
      <c r="EW37" s="553"/>
      <c r="EX37" s="553"/>
      <c r="EY37" s="553"/>
      <c r="EZ37" s="553"/>
      <c r="FA37" s="553"/>
      <c r="FB37" s="81"/>
    </row>
    <row r="38" spans="1:158" ht="24.75" customHeight="1" x14ac:dyDescent="0.25">
      <c r="A38" s="373" t="s">
        <v>345</v>
      </c>
      <c r="B38" s="365">
        <v>4</v>
      </c>
      <c r="C38" s="368" t="s">
        <v>346</v>
      </c>
      <c r="D38" s="368" t="s">
        <v>178</v>
      </c>
      <c r="E38" s="377">
        <v>161</v>
      </c>
      <c r="F38" s="80" t="s">
        <v>328</v>
      </c>
      <c r="G38" s="533">
        <f>+AA38+BE38+CE38+CJ38+DN38</f>
        <v>1.0010000000000001</v>
      </c>
      <c r="H38" s="533">
        <v>0.1</v>
      </c>
      <c r="I38" s="533"/>
      <c r="J38" s="533"/>
      <c r="K38" s="533">
        <v>0.1</v>
      </c>
      <c r="L38" s="533">
        <v>0</v>
      </c>
      <c r="M38" s="533">
        <v>0.1</v>
      </c>
      <c r="N38" s="533">
        <v>0</v>
      </c>
      <c r="O38" s="533">
        <v>0.1</v>
      </c>
      <c r="P38" s="533">
        <v>0.01</v>
      </c>
      <c r="Q38" s="533">
        <f>+O38</f>
        <v>0.1</v>
      </c>
      <c r="R38" s="533">
        <v>0.01</v>
      </c>
      <c r="S38" s="533">
        <f>+Q38</f>
        <v>0.1</v>
      </c>
      <c r="T38" s="533">
        <v>7.0000000000000007E-2</v>
      </c>
      <c r="U38" s="533">
        <v>0.1</v>
      </c>
      <c r="V38" s="533">
        <v>0.1</v>
      </c>
      <c r="W38" s="532"/>
      <c r="X38" s="532"/>
      <c r="Y38" s="532"/>
      <c r="Z38" s="533">
        <v>0.1</v>
      </c>
      <c r="AA38" s="533">
        <v>0.1</v>
      </c>
      <c r="AB38" s="533">
        <v>0.8</v>
      </c>
      <c r="AC38" s="576">
        <v>0.04</v>
      </c>
      <c r="AD38" s="576">
        <v>0.1</v>
      </c>
      <c r="AE38" s="576">
        <v>0.05</v>
      </c>
      <c r="AF38" s="576">
        <v>0.15</v>
      </c>
      <c r="AG38" s="576">
        <v>0.06</v>
      </c>
      <c r="AH38" s="533">
        <v>0.2</v>
      </c>
      <c r="AI38" s="576">
        <v>0.06</v>
      </c>
      <c r="AJ38" s="533">
        <f>+AG38*0.35</f>
        <v>2.0999999999999998E-2</v>
      </c>
      <c r="AK38" s="533">
        <v>0.13</v>
      </c>
      <c r="AL38" s="533">
        <v>0.25000000000000006</v>
      </c>
      <c r="AM38" s="533">
        <v>0.06</v>
      </c>
      <c r="AN38" s="533"/>
      <c r="AO38" s="533">
        <v>0.06</v>
      </c>
      <c r="AP38" s="533"/>
      <c r="AQ38" s="533">
        <v>0.06</v>
      </c>
      <c r="AR38" s="533"/>
      <c r="AS38" s="533">
        <v>0.06</v>
      </c>
      <c r="AT38" s="533">
        <v>0.02</v>
      </c>
      <c r="AU38" s="533">
        <v>0.06</v>
      </c>
      <c r="AV38" s="533">
        <v>0.06</v>
      </c>
      <c r="AW38" s="533">
        <v>0.06</v>
      </c>
      <c r="AX38" s="533">
        <v>0</v>
      </c>
      <c r="AY38" s="533">
        <v>0.1</v>
      </c>
      <c r="AZ38" s="533"/>
      <c r="BA38" s="533">
        <f t="shared" ref="BA38:BA43" si="56">AC38+AE38+AG38+AI38+AK38+AM38+AO38+AQ38+AS38+AU38+AW38+AY38</f>
        <v>0.80000000000000016</v>
      </c>
      <c r="BB38" s="533">
        <f t="shared" ref="BB38:BC43" si="57">AC38+AE38+AG38+AI38+AK38+AM38+AO38+AQ38+AS38+AU38+AW38+AY38</f>
        <v>0.80000000000000016</v>
      </c>
      <c r="BC38" s="533">
        <f t="shared" si="57"/>
        <v>0.80100000000000016</v>
      </c>
      <c r="BD38" s="533">
        <f t="shared" ref="BD38:BD43" si="58">BA38</f>
        <v>0.80000000000000016</v>
      </c>
      <c r="BE38" s="533">
        <f t="shared" ref="BE38:BE43" si="59">BC38</f>
        <v>0.80100000000000016</v>
      </c>
      <c r="BF38" s="533">
        <v>9.9999999999999992E-2</v>
      </c>
      <c r="BG38" s="533"/>
      <c r="BH38" s="533"/>
      <c r="BI38" s="533">
        <v>0.01</v>
      </c>
      <c r="BJ38" s="533">
        <v>0.01</v>
      </c>
      <c r="BK38" s="533">
        <v>0.01</v>
      </c>
      <c r="BL38" s="533">
        <v>0.01</v>
      </c>
      <c r="BM38" s="533">
        <v>0.01</v>
      </c>
      <c r="BN38" s="533">
        <v>0.01</v>
      </c>
      <c r="BO38" s="533">
        <v>0.01</v>
      </c>
      <c r="BP38" s="533">
        <v>0.01</v>
      </c>
      <c r="BQ38" s="533">
        <v>0.01</v>
      </c>
      <c r="BR38" s="533">
        <v>0.01</v>
      </c>
      <c r="BS38" s="533">
        <v>0.01</v>
      </c>
      <c r="BT38" s="533">
        <v>0.01</v>
      </c>
      <c r="BU38" s="533">
        <v>0.01</v>
      </c>
      <c r="BV38" s="533">
        <v>0.01</v>
      </c>
      <c r="BW38" s="533">
        <v>0.01</v>
      </c>
      <c r="BX38" s="533">
        <v>0.01</v>
      </c>
      <c r="BY38" s="533">
        <v>0.01</v>
      </c>
      <c r="BZ38" s="533">
        <v>0.01</v>
      </c>
      <c r="CA38" s="533">
        <v>0.01</v>
      </c>
      <c r="CB38" s="533">
        <v>0</v>
      </c>
      <c r="CC38" s="533"/>
      <c r="CD38" s="533">
        <v>9.999999999999995E-3</v>
      </c>
      <c r="CE38" s="533">
        <f>+CC38+CA38+BY38+BW38+BU38+BS38+BQ38+BO38+BM38+BK38+BI38+BG38</f>
        <v>9.9999999999999992E-2</v>
      </c>
      <c r="CF38" s="533">
        <f t="shared" ref="CF38:CG43" si="60">BG38+BI38+BK38+BM38+BO38+BQ38+BS38+BU38+BW38+BY38+CA38+CC38</f>
        <v>9.9999999999999992E-2</v>
      </c>
      <c r="CG38" s="533">
        <f t="shared" si="60"/>
        <v>9.9999999999999992E-2</v>
      </c>
      <c r="CH38" s="533">
        <f t="shared" ref="CH38:CH43" si="61">+CC38+CA38+BY38+BW38+BU38+BS38+BQ38+BO38+BM38+BK38+BI38+BG38</f>
        <v>9.9999999999999992E-2</v>
      </c>
      <c r="CI38" s="533">
        <f t="shared" ref="CI38:CI43" si="62">CG38</f>
        <v>9.9999999999999992E-2</v>
      </c>
      <c r="CJ38" s="577">
        <v>0</v>
      </c>
      <c r="CK38" s="577"/>
      <c r="CL38" s="577"/>
      <c r="CM38" s="577"/>
      <c r="CN38" s="577"/>
      <c r="CO38" s="577"/>
      <c r="CP38" s="577"/>
      <c r="CQ38" s="577"/>
      <c r="CR38" s="533"/>
      <c r="CS38" s="577"/>
      <c r="CT38" s="577"/>
      <c r="CU38" s="578"/>
      <c r="CV38" s="578"/>
      <c r="CW38" s="577"/>
      <c r="CX38" s="577"/>
      <c r="CY38" s="577"/>
      <c r="CZ38" s="577"/>
      <c r="DA38" s="577"/>
      <c r="DB38" s="577"/>
      <c r="DC38" s="577"/>
      <c r="DD38" s="577"/>
      <c r="DE38" s="577"/>
      <c r="DF38" s="577"/>
      <c r="DG38" s="577"/>
      <c r="DH38" s="577"/>
      <c r="DI38" s="533">
        <f t="shared" ref="DI38:DI43" si="63">+DG38+DE38+DC38+DA38+CY38+CW38+CU38+CS38+CQ38+CO38+CM38+CK38</f>
        <v>0</v>
      </c>
      <c r="DJ38" s="579">
        <f t="shared" si="51"/>
        <v>0</v>
      </c>
      <c r="DK38" s="579">
        <f t="shared" si="10"/>
        <v>0</v>
      </c>
      <c r="DL38" s="579">
        <f t="shared" ref="DL38:DM43" si="64">+DJ38</f>
        <v>0</v>
      </c>
      <c r="DM38" s="579">
        <f t="shared" si="64"/>
        <v>0</v>
      </c>
      <c r="DN38" s="533"/>
      <c r="DO38" s="531"/>
      <c r="DP38" s="531"/>
      <c r="DQ38" s="531"/>
      <c r="DR38" s="531"/>
      <c r="DS38" s="531"/>
      <c r="DT38" s="531"/>
      <c r="DU38" s="531"/>
      <c r="DV38" s="531"/>
      <c r="DW38" s="531"/>
      <c r="DX38" s="531"/>
      <c r="DY38" s="531"/>
      <c r="DZ38" s="531"/>
      <c r="EA38" s="531"/>
      <c r="EB38" s="531"/>
      <c r="EC38" s="531"/>
      <c r="ED38" s="531"/>
      <c r="EE38" s="531"/>
      <c r="EF38" s="531"/>
      <c r="EG38" s="531"/>
      <c r="EH38" s="531"/>
      <c r="EI38" s="531"/>
      <c r="EJ38" s="531"/>
      <c r="EK38" s="531"/>
      <c r="EL38" s="531"/>
      <c r="EM38" s="580">
        <f>EK38+EI38+EG38+EE38+EA38+DY38+DW38+DU38+DS38+DQ38+DH38+EC38</f>
        <v>0</v>
      </c>
      <c r="EN38" s="580">
        <f>DH38+DQ38+DS38+DU38</f>
        <v>0</v>
      </c>
      <c r="EO38" s="580">
        <f>DP38+DR38+DT38+DV38</f>
        <v>0</v>
      </c>
      <c r="EP38" s="580">
        <f>EM38+DF38</f>
        <v>0</v>
      </c>
      <c r="EQ38" s="580">
        <f>DF38+EO38</f>
        <v>0</v>
      </c>
      <c r="ER38" s="536">
        <f t="shared" si="13"/>
        <v>0</v>
      </c>
      <c r="ES38" s="536">
        <f t="shared" si="11"/>
        <v>0</v>
      </c>
      <c r="ET38" s="537">
        <f t="shared" si="12"/>
        <v>0</v>
      </c>
      <c r="EU38" s="537">
        <f t="shared" si="23"/>
        <v>1.0009999999999999</v>
      </c>
      <c r="EV38" s="538">
        <f t="shared" si="14"/>
        <v>1</v>
      </c>
      <c r="EW38" s="540" t="s">
        <v>730</v>
      </c>
      <c r="EX38" s="540" t="s">
        <v>180</v>
      </c>
      <c r="EY38" s="540" t="s">
        <v>180</v>
      </c>
      <c r="EZ38" s="539" t="s">
        <v>347</v>
      </c>
      <c r="FA38" s="539" t="s">
        <v>348</v>
      </c>
      <c r="FB38" s="81"/>
    </row>
    <row r="39" spans="1:158" ht="24.75" customHeight="1" x14ac:dyDescent="0.25">
      <c r="A39" s="355"/>
      <c r="B39" s="366"/>
      <c r="C39" s="360"/>
      <c r="D39" s="360"/>
      <c r="E39" s="352"/>
      <c r="F39" s="82" t="s">
        <v>329</v>
      </c>
      <c r="G39" s="541">
        <f>AA39+BE39+CI39+DL39+DN39</f>
        <v>2142480551</v>
      </c>
      <c r="H39" s="542">
        <v>100000000</v>
      </c>
      <c r="I39" s="542"/>
      <c r="J39" s="542"/>
      <c r="K39" s="542">
        <f>+H39</f>
        <v>100000000</v>
      </c>
      <c r="L39" s="542">
        <v>14583000</v>
      </c>
      <c r="M39" s="542">
        <v>100000000</v>
      </c>
      <c r="N39" s="542">
        <v>55399000</v>
      </c>
      <c r="O39" s="542">
        <f>+H39</f>
        <v>100000000</v>
      </c>
      <c r="P39" s="542">
        <v>69982000</v>
      </c>
      <c r="Q39" s="542">
        <v>100000000</v>
      </c>
      <c r="R39" s="542">
        <f>+P39</f>
        <v>69982000</v>
      </c>
      <c r="S39" s="542">
        <v>100000000</v>
      </c>
      <c r="T39" s="542">
        <f>+R39+2519850</f>
        <v>72501850</v>
      </c>
      <c r="U39" s="542">
        <v>87566850</v>
      </c>
      <c r="V39" s="542">
        <v>87566850</v>
      </c>
      <c r="W39" s="542"/>
      <c r="X39" s="542"/>
      <c r="Y39" s="542"/>
      <c r="Z39" s="542">
        <v>87566850</v>
      </c>
      <c r="AA39" s="542">
        <v>87566850</v>
      </c>
      <c r="AB39" s="542">
        <v>1950000000</v>
      </c>
      <c r="AC39" s="541">
        <v>0</v>
      </c>
      <c r="AD39" s="541">
        <v>0</v>
      </c>
      <c r="AE39" s="541">
        <v>16042500</v>
      </c>
      <c r="AF39" s="541">
        <v>16042500</v>
      </c>
      <c r="AG39" s="541">
        <v>0</v>
      </c>
      <c r="AH39" s="542">
        <v>0</v>
      </c>
      <c r="AI39" s="541">
        <v>0</v>
      </c>
      <c r="AJ39" s="542">
        <v>0</v>
      </c>
      <c r="AK39" s="541">
        <v>0</v>
      </c>
      <c r="AL39" s="542">
        <v>0</v>
      </c>
      <c r="AM39" s="542">
        <v>0</v>
      </c>
      <c r="AN39" s="542">
        <v>33957500</v>
      </c>
      <c r="AO39" s="542"/>
      <c r="AP39" s="542"/>
      <c r="AQ39" s="542"/>
      <c r="AR39" s="542"/>
      <c r="AS39" s="542">
        <v>33957500</v>
      </c>
      <c r="AT39" s="542"/>
      <c r="AU39" s="542">
        <v>1034003000</v>
      </c>
      <c r="AV39" s="542">
        <v>1034003000</v>
      </c>
      <c r="AW39" s="542"/>
      <c r="AX39" s="542"/>
      <c r="AY39" s="542"/>
      <c r="AZ39" s="541"/>
      <c r="BA39" s="542">
        <f t="shared" si="56"/>
        <v>1084003000</v>
      </c>
      <c r="BB39" s="542">
        <f t="shared" si="57"/>
        <v>1084003000</v>
      </c>
      <c r="BC39" s="542">
        <f t="shared" si="57"/>
        <v>1084003000</v>
      </c>
      <c r="BD39" s="542">
        <f t="shared" si="58"/>
        <v>1084003000</v>
      </c>
      <c r="BE39" s="542">
        <f t="shared" si="59"/>
        <v>1084003000</v>
      </c>
      <c r="BF39" s="542">
        <v>975245000</v>
      </c>
      <c r="BG39" s="542">
        <v>297070667</v>
      </c>
      <c r="BH39" s="542">
        <v>295618667</v>
      </c>
      <c r="BI39" s="542"/>
      <c r="BJ39" s="542"/>
      <c r="BK39" s="542"/>
      <c r="BL39" s="542"/>
      <c r="BM39" s="542"/>
      <c r="BN39" s="543"/>
      <c r="BO39" s="543"/>
      <c r="BP39" s="543"/>
      <c r="BQ39" s="543"/>
      <c r="BR39" s="543"/>
      <c r="BS39" s="543">
        <v>668548000</v>
      </c>
      <c r="BT39" s="543"/>
      <c r="BU39" s="543"/>
      <c r="BV39" s="543"/>
      <c r="BW39" s="543"/>
      <c r="BX39" s="543"/>
      <c r="BY39" s="543">
        <v>4333333</v>
      </c>
      <c r="BZ39" s="543"/>
      <c r="CA39" s="543"/>
      <c r="CB39" s="543"/>
      <c r="CC39" s="543">
        <v>959667</v>
      </c>
      <c r="CD39" s="543">
        <v>675292034</v>
      </c>
      <c r="CE39" s="542">
        <f>+CC39+CA39+BY39+BW39+BU39+BS39+BQ39+BO39+BM39+BK39+BI39+BG39</f>
        <v>970911667</v>
      </c>
      <c r="CF39" s="542">
        <f t="shared" si="60"/>
        <v>970911667</v>
      </c>
      <c r="CG39" s="542">
        <f t="shared" si="60"/>
        <v>970910701</v>
      </c>
      <c r="CH39" s="542">
        <f t="shared" si="61"/>
        <v>970911667</v>
      </c>
      <c r="CI39" s="542">
        <f t="shared" si="62"/>
        <v>970910701</v>
      </c>
      <c r="CJ39" s="542">
        <v>0</v>
      </c>
      <c r="CK39" s="581"/>
      <c r="CL39" s="581"/>
      <c r="CM39" s="581"/>
      <c r="CN39" s="581"/>
      <c r="CO39" s="581"/>
      <c r="CP39" s="581"/>
      <c r="CQ39" s="581"/>
      <c r="CR39" s="545"/>
      <c r="CS39" s="581"/>
      <c r="CT39" s="581"/>
      <c r="CU39" s="582"/>
      <c r="CV39" s="582"/>
      <c r="CW39" s="581"/>
      <c r="CX39" s="581"/>
      <c r="CY39" s="581"/>
      <c r="CZ39" s="581"/>
      <c r="DA39" s="581"/>
      <c r="DB39" s="581"/>
      <c r="DC39" s="581"/>
      <c r="DD39" s="581"/>
      <c r="DE39" s="581"/>
      <c r="DF39" s="581"/>
      <c r="DG39" s="581"/>
      <c r="DH39" s="581"/>
      <c r="DI39" s="542">
        <f t="shared" si="63"/>
        <v>0</v>
      </c>
      <c r="DJ39" s="583">
        <f t="shared" si="51"/>
        <v>0</v>
      </c>
      <c r="DK39" s="583">
        <f t="shared" si="10"/>
        <v>0</v>
      </c>
      <c r="DL39" s="583">
        <f t="shared" si="64"/>
        <v>0</v>
      </c>
      <c r="DM39" s="583">
        <f t="shared" si="64"/>
        <v>0</v>
      </c>
      <c r="DN39" s="542"/>
      <c r="DO39" s="543"/>
      <c r="DP39" s="543"/>
      <c r="DQ39" s="543"/>
      <c r="DR39" s="543"/>
      <c r="DS39" s="543"/>
      <c r="DT39" s="543"/>
      <c r="DU39" s="543"/>
      <c r="DV39" s="543"/>
      <c r="DW39" s="543"/>
      <c r="DX39" s="543"/>
      <c r="DY39" s="543"/>
      <c r="DZ39" s="543"/>
      <c r="EA39" s="543"/>
      <c r="EB39" s="543"/>
      <c r="EC39" s="543"/>
      <c r="ED39" s="543"/>
      <c r="EE39" s="543"/>
      <c r="EF39" s="543"/>
      <c r="EG39" s="543"/>
      <c r="EH39" s="543"/>
      <c r="EI39" s="543"/>
      <c r="EJ39" s="543"/>
      <c r="EK39" s="543"/>
      <c r="EL39" s="543"/>
      <c r="EM39" s="565">
        <f>EK39+EI39+EG39+EE39+EC39+EA39+DY39+DW39+DU39+DS39+DQ39+DH39</f>
        <v>0</v>
      </c>
      <c r="EN39" s="565">
        <f>DH39+DQ39+DS39+DU39</f>
        <v>0</v>
      </c>
      <c r="EO39" s="565">
        <f>DP39+DR39+DT39+DV39</f>
        <v>0</v>
      </c>
      <c r="EP39" s="565">
        <f>DH39+DQ39+DS39+DU39+DW39+DY39+EA39+EC39+EE39+EG39+EI39+EK39</f>
        <v>0</v>
      </c>
      <c r="EQ39" s="543">
        <f>DP39+DR39+DT39+DV39</f>
        <v>0</v>
      </c>
      <c r="ER39" s="550">
        <f t="shared" si="13"/>
        <v>0</v>
      </c>
      <c r="ES39" s="550">
        <f t="shared" si="11"/>
        <v>0</v>
      </c>
      <c r="ET39" s="551">
        <f t="shared" si="12"/>
        <v>0</v>
      </c>
      <c r="EU39" s="551">
        <f t="shared" si="23"/>
        <v>0.99999954912096445</v>
      </c>
      <c r="EV39" s="552">
        <f t="shared" si="14"/>
        <v>1</v>
      </c>
      <c r="EW39" s="553"/>
      <c r="EX39" s="553"/>
      <c r="EY39" s="553"/>
      <c r="EZ39" s="553"/>
      <c r="FA39" s="553"/>
      <c r="FB39" s="81"/>
    </row>
    <row r="40" spans="1:158" ht="24.75" customHeight="1" x14ac:dyDescent="0.25">
      <c r="A40" s="355"/>
      <c r="B40" s="366"/>
      <c r="C40" s="360"/>
      <c r="D40" s="360"/>
      <c r="E40" s="352"/>
      <c r="F40" s="83" t="s">
        <v>188</v>
      </c>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v>0</v>
      </c>
      <c r="AD40" s="542">
        <v>0</v>
      </c>
      <c r="AE40" s="542">
        <v>0</v>
      </c>
      <c r="AF40" s="542">
        <v>0</v>
      </c>
      <c r="AG40" s="542">
        <v>2500000</v>
      </c>
      <c r="AH40" s="542">
        <v>2500000</v>
      </c>
      <c r="AI40" s="542">
        <v>0</v>
      </c>
      <c r="AJ40" s="542">
        <v>0</v>
      </c>
      <c r="AK40" s="542">
        <v>8542500</v>
      </c>
      <c r="AL40" s="542">
        <v>8542500</v>
      </c>
      <c r="AM40" s="542">
        <v>5000000</v>
      </c>
      <c r="AN40" s="542">
        <v>5000000</v>
      </c>
      <c r="AO40" s="542"/>
      <c r="AP40" s="542"/>
      <c r="AQ40" s="542"/>
      <c r="AR40" s="542">
        <v>254618</v>
      </c>
      <c r="AS40" s="542"/>
      <c r="AT40" s="542">
        <v>1375630</v>
      </c>
      <c r="AU40" s="584">
        <v>33957500</v>
      </c>
      <c r="AV40" s="542">
        <v>1036782448.9654294</v>
      </c>
      <c r="AW40" s="542">
        <f>1900000000-865997000</f>
        <v>1034003000</v>
      </c>
      <c r="AX40" s="542">
        <v>3697738</v>
      </c>
      <c r="AY40" s="542"/>
      <c r="AZ40" s="541">
        <v>6675709.9002579451</v>
      </c>
      <c r="BA40" s="542">
        <f t="shared" si="56"/>
        <v>1084003000</v>
      </c>
      <c r="BB40" s="542">
        <f t="shared" si="57"/>
        <v>1084003000</v>
      </c>
      <c r="BC40" s="542">
        <f t="shared" si="57"/>
        <v>1064828644.8656874</v>
      </c>
      <c r="BD40" s="542">
        <f t="shared" si="58"/>
        <v>1084003000</v>
      </c>
      <c r="BE40" s="542">
        <f t="shared" si="59"/>
        <v>1064828644.8656874</v>
      </c>
      <c r="BF40" s="542">
        <v>0</v>
      </c>
      <c r="BG40" s="542"/>
      <c r="BH40" s="542"/>
      <c r="BI40" s="542"/>
      <c r="BJ40" s="542"/>
      <c r="BK40" s="542"/>
      <c r="BL40" s="542">
        <v>21382200</v>
      </c>
      <c r="BM40" s="542"/>
      <c r="BN40" s="543">
        <v>21754000</v>
      </c>
      <c r="BO40" s="543"/>
      <c r="BP40" s="543">
        <v>21754000</v>
      </c>
      <c r="BQ40" s="543"/>
      <c r="BR40" s="543">
        <v>23937500</v>
      </c>
      <c r="BS40" s="543"/>
      <c r="BT40" s="543">
        <v>21655333</v>
      </c>
      <c r="BU40" s="543"/>
      <c r="BV40" s="543">
        <v>24764000</v>
      </c>
      <c r="BW40" s="543"/>
      <c r="BX40" s="543">
        <v>26431124</v>
      </c>
      <c r="BY40" s="543"/>
      <c r="BZ40" s="543">
        <v>26412133</v>
      </c>
      <c r="CA40" s="543"/>
      <c r="CB40" s="543">
        <v>22080735</v>
      </c>
      <c r="CC40" s="543"/>
      <c r="CD40" s="543">
        <v>700686620.29087019</v>
      </c>
      <c r="CE40" s="542" t="s">
        <v>349</v>
      </c>
      <c r="CF40" s="542">
        <f t="shared" si="60"/>
        <v>0</v>
      </c>
      <c r="CG40" s="542">
        <f t="shared" si="60"/>
        <v>910857645.29087019</v>
      </c>
      <c r="CH40" s="542">
        <f t="shared" si="61"/>
        <v>0</v>
      </c>
      <c r="CI40" s="542">
        <f t="shared" si="62"/>
        <v>910857645.29087019</v>
      </c>
      <c r="CJ40" s="542">
        <v>0</v>
      </c>
      <c r="CK40" s="542"/>
      <c r="CL40" s="542"/>
      <c r="CM40" s="542"/>
      <c r="CN40" s="542"/>
      <c r="CO40" s="542"/>
      <c r="CP40" s="542"/>
      <c r="CQ40" s="542"/>
      <c r="CR40" s="541"/>
      <c r="CS40" s="542"/>
      <c r="CT40" s="542"/>
      <c r="CU40" s="583"/>
      <c r="CV40" s="583"/>
      <c r="CW40" s="542"/>
      <c r="CX40" s="542"/>
      <c r="CY40" s="542"/>
      <c r="CZ40" s="542"/>
      <c r="DA40" s="542"/>
      <c r="DB40" s="542"/>
      <c r="DC40" s="542"/>
      <c r="DD40" s="542"/>
      <c r="DE40" s="542"/>
      <c r="DF40" s="542"/>
      <c r="DG40" s="542"/>
      <c r="DH40" s="542"/>
      <c r="DI40" s="542">
        <f t="shared" si="63"/>
        <v>0</v>
      </c>
      <c r="DJ40" s="583">
        <f t="shared" si="51"/>
        <v>0</v>
      </c>
      <c r="DK40" s="547">
        <f t="shared" si="10"/>
        <v>0</v>
      </c>
      <c r="DL40" s="583">
        <f t="shared" si="64"/>
        <v>0</v>
      </c>
      <c r="DM40" s="583">
        <f t="shared" si="64"/>
        <v>0</v>
      </c>
      <c r="DN40" s="542"/>
      <c r="DO40" s="543"/>
      <c r="DP40" s="543"/>
      <c r="DQ40" s="543"/>
      <c r="DR40" s="543"/>
      <c r="DS40" s="543"/>
      <c r="DT40" s="543"/>
      <c r="DU40" s="543"/>
      <c r="DV40" s="543"/>
      <c r="DW40" s="543"/>
      <c r="DX40" s="543"/>
      <c r="DY40" s="543"/>
      <c r="DZ40" s="543"/>
      <c r="EA40" s="543"/>
      <c r="EB40" s="543"/>
      <c r="EC40" s="543"/>
      <c r="ED40" s="543"/>
      <c r="EE40" s="543"/>
      <c r="EF40" s="543"/>
      <c r="EG40" s="543"/>
      <c r="EH40" s="543"/>
      <c r="EI40" s="543"/>
      <c r="EJ40" s="543"/>
      <c r="EK40" s="543"/>
      <c r="EL40" s="543"/>
      <c r="EM40" s="565">
        <f>EI40+EG40+EE40+EC40+EA40+DY40+DW40+DU40+DS40+DQ40+DH40+EK40</f>
        <v>0</v>
      </c>
      <c r="EN40" s="565">
        <f>+DH40+DQ40+DS40+DU40</f>
        <v>0</v>
      </c>
      <c r="EO40" s="565">
        <f>DP40+DR40+DT40+DV40</f>
        <v>0</v>
      </c>
      <c r="EP40" s="565">
        <f>DH40+DQ40+DS40+DU40+DW40+DY40+EA40+EC40+EE40+EG40+EI40+EK40</f>
        <v>0</v>
      </c>
      <c r="EQ40" s="543">
        <f>DP40+DR40+DT40+DV40</f>
        <v>0</v>
      </c>
      <c r="ER40" s="550">
        <f t="shared" si="13"/>
        <v>0</v>
      </c>
      <c r="ES40" s="550">
        <f t="shared" si="11"/>
        <v>0</v>
      </c>
      <c r="ET40" s="551">
        <f t="shared" si="12"/>
        <v>0</v>
      </c>
      <c r="EU40" s="551">
        <f t="shared" si="23"/>
        <v>1.8225837845066457</v>
      </c>
      <c r="EV40" s="552">
        <f t="shared" si="14"/>
        <v>0</v>
      </c>
      <c r="EW40" s="553"/>
      <c r="EX40" s="553"/>
      <c r="EY40" s="553"/>
      <c r="EZ40" s="553"/>
      <c r="FA40" s="553"/>
      <c r="FB40" s="81"/>
    </row>
    <row r="41" spans="1:158" ht="24.75" customHeight="1" x14ac:dyDescent="0.25">
      <c r="A41" s="355"/>
      <c r="B41" s="366"/>
      <c r="C41" s="360"/>
      <c r="D41" s="360"/>
      <c r="E41" s="352"/>
      <c r="F41" s="84" t="s">
        <v>330</v>
      </c>
      <c r="G41" s="556">
        <f>+AA41+BE41+CE41+CJ41+DN41</f>
        <v>0</v>
      </c>
      <c r="H41" s="557">
        <v>0</v>
      </c>
      <c r="I41" s="557"/>
      <c r="J41" s="557"/>
      <c r="K41" s="557">
        <v>0</v>
      </c>
      <c r="L41" s="557">
        <v>0</v>
      </c>
      <c r="M41" s="557">
        <v>0</v>
      </c>
      <c r="N41" s="557">
        <v>0</v>
      </c>
      <c r="O41" s="557">
        <v>0</v>
      </c>
      <c r="P41" s="557">
        <v>0</v>
      </c>
      <c r="Q41" s="557">
        <v>0</v>
      </c>
      <c r="R41" s="557">
        <v>0</v>
      </c>
      <c r="S41" s="557">
        <v>0</v>
      </c>
      <c r="T41" s="557">
        <v>0</v>
      </c>
      <c r="U41" s="557">
        <v>0</v>
      </c>
      <c r="V41" s="557">
        <v>0</v>
      </c>
      <c r="W41" s="557"/>
      <c r="X41" s="557"/>
      <c r="Y41" s="557"/>
      <c r="Z41" s="557">
        <v>0</v>
      </c>
      <c r="AA41" s="557">
        <v>0</v>
      </c>
      <c r="AB41" s="557">
        <v>0</v>
      </c>
      <c r="AC41" s="557">
        <v>0</v>
      </c>
      <c r="AD41" s="557">
        <v>0</v>
      </c>
      <c r="AE41" s="557">
        <v>0</v>
      </c>
      <c r="AF41" s="557">
        <v>0</v>
      </c>
      <c r="AG41" s="557">
        <v>0</v>
      </c>
      <c r="AH41" s="557">
        <v>0</v>
      </c>
      <c r="AI41" s="557">
        <v>0</v>
      </c>
      <c r="AJ41" s="548">
        <v>0</v>
      </c>
      <c r="AK41" s="557">
        <v>0</v>
      </c>
      <c r="AL41" s="548">
        <v>0</v>
      </c>
      <c r="AM41" s="557">
        <v>0</v>
      </c>
      <c r="AN41" s="548">
        <v>0</v>
      </c>
      <c r="AO41" s="548">
        <v>0</v>
      </c>
      <c r="AP41" s="548">
        <v>0</v>
      </c>
      <c r="AQ41" s="548">
        <v>0</v>
      </c>
      <c r="AR41" s="548">
        <v>0</v>
      </c>
      <c r="AS41" s="548">
        <v>0</v>
      </c>
      <c r="AT41" s="548">
        <v>0</v>
      </c>
      <c r="AU41" s="548">
        <v>0</v>
      </c>
      <c r="AV41" s="548">
        <v>0</v>
      </c>
      <c r="AW41" s="548">
        <v>0</v>
      </c>
      <c r="AX41" s="558">
        <v>0</v>
      </c>
      <c r="AY41" s="548">
        <v>0</v>
      </c>
      <c r="AZ41" s="558"/>
      <c r="BA41" s="556">
        <f t="shared" si="56"/>
        <v>0</v>
      </c>
      <c r="BB41" s="556">
        <f t="shared" si="57"/>
        <v>0</v>
      </c>
      <c r="BC41" s="556">
        <f t="shared" si="57"/>
        <v>0</v>
      </c>
      <c r="BD41" s="556">
        <f t="shared" si="58"/>
        <v>0</v>
      </c>
      <c r="BE41" s="556">
        <f t="shared" si="59"/>
        <v>0</v>
      </c>
      <c r="BF41" s="557">
        <v>0</v>
      </c>
      <c r="BG41" s="557">
        <v>0</v>
      </c>
      <c r="BH41" s="557">
        <v>0</v>
      </c>
      <c r="BI41" s="557">
        <v>0</v>
      </c>
      <c r="BJ41" s="557">
        <v>0</v>
      </c>
      <c r="BK41" s="557">
        <v>0</v>
      </c>
      <c r="BL41" s="557">
        <v>0</v>
      </c>
      <c r="BM41" s="557">
        <v>0</v>
      </c>
      <c r="BN41" s="557">
        <v>0</v>
      </c>
      <c r="BO41" s="557">
        <v>0</v>
      </c>
      <c r="BP41" s="557">
        <v>0</v>
      </c>
      <c r="BQ41" s="557">
        <v>0</v>
      </c>
      <c r="BR41" s="557">
        <v>0</v>
      </c>
      <c r="BS41" s="557">
        <v>0</v>
      </c>
      <c r="BT41" s="557">
        <v>0</v>
      </c>
      <c r="BU41" s="557">
        <v>0</v>
      </c>
      <c r="BV41" s="557">
        <v>0</v>
      </c>
      <c r="BW41" s="557">
        <v>0</v>
      </c>
      <c r="BX41" s="557">
        <v>0</v>
      </c>
      <c r="BY41" s="557">
        <v>0</v>
      </c>
      <c r="BZ41" s="557">
        <v>0</v>
      </c>
      <c r="CA41" s="557">
        <v>0</v>
      </c>
      <c r="CB41" s="557">
        <v>0</v>
      </c>
      <c r="CC41" s="557">
        <v>0</v>
      </c>
      <c r="CD41" s="557">
        <v>0</v>
      </c>
      <c r="CE41" s="557">
        <f>+CC41+CA41+BY41+BW41+BU41+BS41+BQ41+BO41+BM41+BK41+BI41+BG41</f>
        <v>0</v>
      </c>
      <c r="CF41" s="557">
        <f t="shared" si="60"/>
        <v>0</v>
      </c>
      <c r="CG41" s="557">
        <f t="shared" si="60"/>
        <v>0</v>
      </c>
      <c r="CH41" s="557">
        <f t="shared" si="61"/>
        <v>0</v>
      </c>
      <c r="CI41" s="557">
        <f t="shared" si="62"/>
        <v>0</v>
      </c>
      <c r="CJ41" s="557">
        <v>0</v>
      </c>
      <c r="CK41" s="557">
        <v>0</v>
      </c>
      <c r="CL41" s="557">
        <v>0</v>
      </c>
      <c r="CM41" s="557">
        <v>0</v>
      </c>
      <c r="CN41" s="557">
        <v>0</v>
      </c>
      <c r="CO41" s="557">
        <v>0</v>
      </c>
      <c r="CP41" s="557">
        <v>0</v>
      </c>
      <c r="CQ41" s="557">
        <v>0</v>
      </c>
      <c r="CR41" s="548">
        <v>0</v>
      </c>
      <c r="CS41" s="557">
        <v>0</v>
      </c>
      <c r="CT41" s="557">
        <v>0</v>
      </c>
      <c r="CU41" s="559">
        <v>0</v>
      </c>
      <c r="CV41" s="559">
        <v>0</v>
      </c>
      <c r="CW41" s="557">
        <v>0</v>
      </c>
      <c r="CX41" s="557">
        <v>0</v>
      </c>
      <c r="CY41" s="557">
        <v>0</v>
      </c>
      <c r="CZ41" s="557">
        <v>0</v>
      </c>
      <c r="DA41" s="557">
        <v>0</v>
      </c>
      <c r="DB41" s="557">
        <v>0</v>
      </c>
      <c r="DC41" s="557">
        <v>0</v>
      </c>
      <c r="DD41" s="557">
        <v>0</v>
      </c>
      <c r="DE41" s="557">
        <v>0</v>
      </c>
      <c r="DF41" s="557">
        <v>0</v>
      </c>
      <c r="DG41" s="557">
        <v>0</v>
      </c>
      <c r="DH41" s="557">
        <v>0</v>
      </c>
      <c r="DI41" s="557">
        <f t="shared" si="63"/>
        <v>0</v>
      </c>
      <c r="DJ41" s="559">
        <f t="shared" si="51"/>
        <v>0</v>
      </c>
      <c r="DK41" s="559">
        <f t="shared" si="10"/>
        <v>0</v>
      </c>
      <c r="DL41" s="559">
        <f t="shared" si="64"/>
        <v>0</v>
      </c>
      <c r="DM41" s="560">
        <f t="shared" si="64"/>
        <v>0</v>
      </c>
      <c r="DN41" s="557">
        <v>0</v>
      </c>
      <c r="DO41" s="557">
        <v>0</v>
      </c>
      <c r="DP41" s="557">
        <v>0</v>
      </c>
      <c r="DQ41" s="557">
        <v>0</v>
      </c>
      <c r="DR41" s="557">
        <v>0</v>
      </c>
      <c r="DS41" s="557">
        <v>0</v>
      </c>
      <c r="DT41" s="557">
        <v>0</v>
      </c>
      <c r="DU41" s="557">
        <v>0</v>
      </c>
      <c r="DV41" s="557">
        <v>0</v>
      </c>
      <c r="DW41" s="557">
        <v>0</v>
      </c>
      <c r="DX41" s="557">
        <v>0</v>
      </c>
      <c r="DY41" s="557">
        <v>0</v>
      </c>
      <c r="DZ41" s="557">
        <v>0</v>
      </c>
      <c r="EA41" s="557">
        <v>0</v>
      </c>
      <c r="EB41" s="557">
        <v>0</v>
      </c>
      <c r="EC41" s="557">
        <v>0</v>
      </c>
      <c r="ED41" s="557">
        <v>0</v>
      </c>
      <c r="EE41" s="557">
        <v>0</v>
      </c>
      <c r="EF41" s="557">
        <v>0</v>
      </c>
      <c r="EG41" s="557">
        <v>0</v>
      </c>
      <c r="EH41" s="557">
        <v>0</v>
      </c>
      <c r="EI41" s="557">
        <v>0</v>
      </c>
      <c r="EJ41" s="557">
        <v>0</v>
      </c>
      <c r="EK41" s="557">
        <v>0</v>
      </c>
      <c r="EL41" s="557">
        <v>0</v>
      </c>
      <c r="EM41" s="585">
        <v>0</v>
      </c>
      <c r="EN41" s="585">
        <f>DH41+DQ41+DS41+DU41</f>
        <v>0</v>
      </c>
      <c r="EO41" s="585">
        <f>DP41+DR41+DT41+DV41</f>
        <v>0</v>
      </c>
      <c r="EP41" s="585">
        <f>DH41+DQ41+DS41+DU41+DW41+DY41+EA41+EC41+EE41+EG41+EI41+EK41</f>
        <v>0</v>
      </c>
      <c r="EQ41" s="586">
        <v>0</v>
      </c>
      <c r="ER41" s="550">
        <f t="shared" si="13"/>
        <v>0</v>
      </c>
      <c r="ES41" s="550">
        <f t="shared" si="11"/>
        <v>0</v>
      </c>
      <c r="ET41" s="551">
        <f t="shared" si="12"/>
        <v>0</v>
      </c>
      <c r="EU41" s="551">
        <f t="shared" si="23"/>
        <v>0</v>
      </c>
      <c r="EV41" s="552">
        <f t="shared" si="14"/>
        <v>0</v>
      </c>
      <c r="EW41" s="553"/>
      <c r="EX41" s="553"/>
      <c r="EY41" s="553"/>
      <c r="EZ41" s="553"/>
      <c r="FA41" s="553"/>
      <c r="FB41" s="81"/>
    </row>
    <row r="42" spans="1:158" ht="24.75" customHeight="1" x14ac:dyDescent="0.25">
      <c r="A42" s="355"/>
      <c r="B42" s="366"/>
      <c r="C42" s="360"/>
      <c r="D42" s="360"/>
      <c r="E42" s="352"/>
      <c r="F42" s="86" t="s">
        <v>331</v>
      </c>
      <c r="G42" s="542">
        <f>+AA42+BE42+CE42+CJ42+DN42</f>
        <v>119177917.04000001</v>
      </c>
      <c r="H42" s="542">
        <v>0</v>
      </c>
      <c r="I42" s="542"/>
      <c r="J42" s="542"/>
      <c r="K42" s="542">
        <v>0</v>
      </c>
      <c r="L42" s="542">
        <v>0</v>
      </c>
      <c r="M42" s="542">
        <v>0</v>
      </c>
      <c r="N42" s="542">
        <v>0</v>
      </c>
      <c r="O42" s="542">
        <v>0</v>
      </c>
      <c r="P42" s="542">
        <v>0</v>
      </c>
      <c r="Q42" s="542">
        <v>0</v>
      </c>
      <c r="R42" s="542">
        <v>0</v>
      </c>
      <c r="S42" s="542">
        <v>0</v>
      </c>
      <c r="T42" s="542">
        <v>0</v>
      </c>
      <c r="U42" s="542">
        <v>0</v>
      </c>
      <c r="V42" s="542">
        <v>0</v>
      </c>
      <c r="W42" s="542"/>
      <c r="X42" s="542"/>
      <c r="Y42" s="542"/>
      <c r="Z42" s="542">
        <v>0</v>
      </c>
      <c r="AA42" s="542">
        <v>0</v>
      </c>
      <c r="AB42" s="542">
        <v>39950808.233999997</v>
      </c>
      <c r="AC42" s="541">
        <v>10204000</v>
      </c>
      <c r="AD42" s="541">
        <v>10204000</v>
      </c>
      <c r="AE42" s="541">
        <v>15374500</v>
      </c>
      <c r="AF42" s="541">
        <v>15374500</v>
      </c>
      <c r="AG42" s="541">
        <v>4374900</v>
      </c>
      <c r="AH42" s="542">
        <v>4374900</v>
      </c>
      <c r="AI42" s="541">
        <v>3371400</v>
      </c>
      <c r="AJ42" s="542">
        <v>3371400</v>
      </c>
      <c r="AK42" s="541">
        <v>1764706</v>
      </c>
      <c r="AL42" s="542">
        <v>1764706.0900000036</v>
      </c>
      <c r="AM42" s="542">
        <v>0</v>
      </c>
      <c r="AN42" s="542">
        <v>4861000</v>
      </c>
      <c r="AO42" s="542">
        <v>4861301.9099999964</v>
      </c>
      <c r="AP42" s="542"/>
      <c r="AQ42" s="542"/>
      <c r="AR42" s="542"/>
      <c r="AS42" s="542"/>
      <c r="AT42" s="542"/>
      <c r="AU42" s="542">
        <v>-302</v>
      </c>
      <c r="AV42" s="542"/>
      <c r="AW42" s="542"/>
      <c r="AX42" s="542"/>
      <c r="AY42" s="542"/>
      <c r="AZ42" s="541"/>
      <c r="BA42" s="542">
        <f t="shared" si="56"/>
        <v>39950505.909999996</v>
      </c>
      <c r="BB42" s="542">
        <f t="shared" si="57"/>
        <v>39950505.909999996</v>
      </c>
      <c r="BC42" s="542">
        <f t="shared" si="57"/>
        <v>39950506.090000004</v>
      </c>
      <c r="BD42" s="542">
        <f t="shared" si="58"/>
        <v>39950505.909999996</v>
      </c>
      <c r="BE42" s="542">
        <f t="shared" si="59"/>
        <v>39950506.090000004</v>
      </c>
      <c r="BF42" s="542">
        <v>19042789.949999999</v>
      </c>
      <c r="BG42" s="542">
        <v>2032061.25</v>
      </c>
      <c r="BH42" s="542">
        <v>2046101</v>
      </c>
      <c r="BI42" s="542"/>
      <c r="BJ42" s="542"/>
      <c r="BK42" s="542"/>
      <c r="BL42" s="542">
        <v>391560</v>
      </c>
      <c r="BM42" s="542">
        <v>17142293.699999999</v>
      </c>
      <c r="BN42" s="543">
        <v>452015</v>
      </c>
      <c r="BO42" s="543"/>
      <c r="BP42" s="543">
        <v>15481532</v>
      </c>
      <c r="BQ42" s="543"/>
      <c r="BR42" s="543">
        <v>803147</v>
      </c>
      <c r="BS42" s="543"/>
      <c r="BT42" s="543"/>
      <c r="BU42" s="543"/>
      <c r="BV42" s="543"/>
      <c r="BW42" s="543"/>
      <c r="BX42" s="543"/>
      <c r="BY42" s="543"/>
      <c r="BZ42" s="543"/>
      <c r="CA42" s="543"/>
      <c r="CB42" s="543"/>
      <c r="CC42" s="543"/>
      <c r="CD42" s="543"/>
      <c r="CE42" s="542">
        <f>+CC42+CA42+BY42+BW42+BU42+BS42+BQ42+BO42+BM42+BK42+BI42+BG42</f>
        <v>19174354.949999999</v>
      </c>
      <c r="CF42" s="542">
        <f t="shared" si="60"/>
        <v>19174354.949999999</v>
      </c>
      <c r="CG42" s="542">
        <f t="shared" si="60"/>
        <v>19174355</v>
      </c>
      <c r="CH42" s="542">
        <f t="shared" si="61"/>
        <v>19174354.949999999</v>
      </c>
      <c r="CI42" s="542">
        <f t="shared" si="62"/>
        <v>19174355</v>
      </c>
      <c r="CJ42" s="542">
        <v>60053056</v>
      </c>
      <c r="CK42" s="542">
        <v>11999000</v>
      </c>
      <c r="CL42" s="542">
        <v>11999000</v>
      </c>
      <c r="CM42" s="542">
        <v>20570305</v>
      </c>
      <c r="CN42" s="542">
        <v>20570305</v>
      </c>
      <c r="CO42" s="542">
        <v>5094833.2240286693</v>
      </c>
      <c r="CP42" s="542">
        <v>5094833</v>
      </c>
      <c r="CQ42" s="542">
        <v>22388917.775971331</v>
      </c>
      <c r="CR42" s="545">
        <v>8445450</v>
      </c>
      <c r="CS42" s="542"/>
      <c r="CT42" s="542">
        <v>9211566.7751672864</v>
      </c>
      <c r="CU42" s="583"/>
      <c r="CV42" s="583">
        <v>4731900.9339624792</v>
      </c>
      <c r="CW42" s="542"/>
      <c r="CX42" s="542"/>
      <c r="CY42" s="542"/>
      <c r="CZ42" s="542"/>
      <c r="DA42" s="542"/>
      <c r="DB42" s="542"/>
      <c r="DC42" s="542"/>
      <c r="DD42" s="542"/>
      <c r="DE42" s="542"/>
      <c r="DF42" s="542"/>
      <c r="DG42" s="542"/>
      <c r="DH42" s="542"/>
      <c r="DI42" s="542">
        <f t="shared" si="63"/>
        <v>60053056</v>
      </c>
      <c r="DJ42" s="583">
        <f t="shared" si="51"/>
        <v>60053056</v>
      </c>
      <c r="DK42" s="583">
        <f t="shared" si="10"/>
        <v>60053055.709129766</v>
      </c>
      <c r="DL42" s="583">
        <f t="shared" si="64"/>
        <v>60053056</v>
      </c>
      <c r="DM42" s="583">
        <f t="shared" si="64"/>
        <v>60053055.709129766</v>
      </c>
      <c r="DN42" s="542"/>
      <c r="DO42" s="543"/>
      <c r="DP42" s="543"/>
      <c r="DQ42" s="543"/>
      <c r="DR42" s="543"/>
      <c r="DS42" s="543"/>
      <c r="DT42" s="543"/>
      <c r="DU42" s="543"/>
      <c r="DV42" s="543"/>
      <c r="DW42" s="543"/>
      <c r="DX42" s="543"/>
      <c r="DY42" s="543"/>
      <c r="DZ42" s="543"/>
      <c r="EA42" s="543"/>
      <c r="EB42" s="543"/>
      <c r="EC42" s="543"/>
      <c r="ED42" s="543"/>
      <c r="EE42" s="543"/>
      <c r="EF42" s="543"/>
      <c r="EG42" s="543"/>
      <c r="EH42" s="543"/>
      <c r="EI42" s="543"/>
      <c r="EJ42" s="543"/>
      <c r="EK42" s="543"/>
      <c r="EL42" s="543"/>
      <c r="EM42" s="565">
        <f>EI42+EG42+EE42+EC42+EA42+DY42+DW42+DU42+DS42+DQ42+DH42+EK42</f>
        <v>0</v>
      </c>
      <c r="EN42" s="565">
        <f>DH42+DQ42+DS42+DU42</f>
        <v>0</v>
      </c>
      <c r="EO42" s="543">
        <f>DP42+DR42+DT42+DV42</f>
        <v>0</v>
      </c>
      <c r="EP42" s="565">
        <f>DQ42+DS42+DU42+DW42+DY42+EA42+EC42+EE42+EG42+EI42+EK42+DH42</f>
        <v>0</v>
      </c>
      <c r="EQ42" s="543">
        <f>DP42+DR42+DT42+DV42</f>
        <v>0</v>
      </c>
      <c r="ER42" s="550">
        <f t="shared" si="13"/>
        <v>0</v>
      </c>
      <c r="ES42" s="550">
        <f t="shared" si="11"/>
        <v>0.99999999515644578</v>
      </c>
      <c r="ET42" s="551">
        <f t="shared" si="12"/>
        <v>0.99999999515644578</v>
      </c>
      <c r="EU42" s="551">
        <f t="shared" si="23"/>
        <v>0.99999999948924911</v>
      </c>
      <c r="EV42" s="552">
        <f t="shared" si="14"/>
        <v>0.99999999797890216</v>
      </c>
      <c r="EW42" s="553"/>
      <c r="EX42" s="553"/>
      <c r="EY42" s="553"/>
      <c r="EZ42" s="553"/>
      <c r="FA42" s="553"/>
      <c r="FB42" s="81"/>
    </row>
    <row r="43" spans="1:158" ht="24.75" customHeight="1" thickBot="1" x14ac:dyDescent="0.3">
      <c r="A43" s="355"/>
      <c r="B43" s="366"/>
      <c r="C43" s="360"/>
      <c r="D43" s="360"/>
      <c r="E43" s="352"/>
      <c r="F43" s="87" t="s">
        <v>332</v>
      </c>
      <c r="G43" s="567">
        <f>+AA43+BE43+CE43+CJ43+DN43</f>
        <v>1.0010000000000001</v>
      </c>
      <c r="H43" s="567">
        <v>0.1</v>
      </c>
      <c r="I43" s="567"/>
      <c r="J43" s="568"/>
      <c r="K43" s="567">
        <v>0.1</v>
      </c>
      <c r="L43" s="587">
        <f>L38</f>
        <v>0</v>
      </c>
      <c r="M43" s="567">
        <f>+M38</f>
        <v>0.1</v>
      </c>
      <c r="N43" s="567">
        <f>N38</f>
        <v>0</v>
      </c>
      <c r="O43" s="567" t="s">
        <v>350</v>
      </c>
      <c r="P43" s="567">
        <f t="shared" ref="P43:V43" si="65">+P38</f>
        <v>0.01</v>
      </c>
      <c r="Q43" s="567">
        <f t="shared" si="65"/>
        <v>0.1</v>
      </c>
      <c r="R43" s="567">
        <f t="shared" si="65"/>
        <v>0.01</v>
      </c>
      <c r="S43" s="567">
        <f t="shared" si="65"/>
        <v>0.1</v>
      </c>
      <c r="T43" s="567">
        <f t="shared" si="65"/>
        <v>7.0000000000000007E-2</v>
      </c>
      <c r="U43" s="567">
        <f t="shared" si="65"/>
        <v>0.1</v>
      </c>
      <c r="V43" s="567">
        <f t="shared" si="65"/>
        <v>0.1</v>
      </c>
      <c r="W43" s="568"/>
      <c r="X43" s="568"/>
      <c r="Y43" s="568"/>
      <c r="Z43" s="567">
        <f t="shared" ref="Z43:AZ43" si="66">+Z38</f>
        <v>0.1</v>
      </c>
      <c r="AA43" s="567">
        <f t="shared" si="66"/>
        <v>0.1</v>
      </c>
      <c r="AB43" s="567">
        <f t="shared" si="66"/>
        <v>0.8</v>
      </c>
      <c r="AC43" s="567">
        <f t="shared" si="66"/>
        <v>0.04</v>
      </c>
      <c r="AD43" s="567">
        <f t="shared" si="66"/>
        <v>0.1</v>
      </c>
      <c r="AE43" s="567">
        <f t="shared" si="66"/>
        <v>0.05</v>
      </c>
      <c r="AF43" s="567">
        <f t="shared" si="66"/>
        <v>0.15</v>
      </c>
      <c r="AG43" s="567">
        <f t="shared" si="66"/>
        <v>0.06</v>
      </c>
      <c r="AH43" s="567">
        <f t="shared" si="66"/>
        <v>0.2</v>
      </c>
      <c r="AI43" s="567">
        <f t="shared" si="66"/>
        <v>0.06</v>
      </c>
      <c r="AJ43" s="567">
        <f t="shared" si="66"/>
        <v>2.0999999999999998E-2</v>
      </c>
      <c r="AK43" s="567">
        <f t="shared" si="66"/>
        <v>0.13</v>
      </c>
      <c r="AL43" s="567">
        <f t="shared" si="66"/>
        <v>0.25000000000000006</v>
      </c>
      <c r="AM43" s="567">
        <f t="shared" si="66"/>
        <v>0.06</v>
      </c>
      <c r="AN43" s="567">
        <f t="shared" si="66"/>
        <v>0</v>
      </c>
      <c r="AO43" s="567">
        <f t="shared" si="66"/>
        <v>0.06</v>
      </c>
      <c r="AP43" s="567">
        <f t="shared" si="66"/>
        <v>0</v>
      </c>
      <c r="AQ43" s="567">
        <f t="shared" si="66"/>
        <v>0.06</v>
      </c>
      <c r="AR43" s="567">
        <f t="shared" si="66"/>
        <v>0</v>
      </c>
      <c r="AS43" s="567">
        <f t="shared" si="66"/>
        <v>0.06</v>
      </c>
      <c r="AT43" s="567">
        <f t="shared" si="66"/>
        <v>0.02</v>
      </c>
      <c r="AU43" s="567">
        <f t="shared" si="66"/>
        <v>0.06</v>
      </c>
      <c r="AV43" s="567">
        <f t="shared" si="66"/>
        <v>0.06</v>
      </c>
      <c r="AW43" s="567">
        <f t="shared" si="66"/>
        <v>0.06</v>
      </c>
      <c r="AX43" s="567">
        <f t="shared" si="66"/>
        <v>0</v>
      </c>
      <c r="AY43" s="567">
        <f t="shared" si="66"/>
        <v>0.1</v>
      </c>
      <c r="AZ43" s="567">
        <f t="shared" si="66"/>
        <v>0</v>
      </c>
      <c r="BA43" s="567">
        <f t="shared" si="56"/>
        <v>0.80000000000000016</v>
      </c>
      <c r="BB43" s="567">
        <f t="shared" si="57"/>
        <v>0.80000000000000016</v>
      </c>
      <c r="BC43" s="567">
        <f t="shared" si="57"/>
        <v>0.80100000000000016</v>
      </c>
      <c r="BD43" s="567">
        <f t="shared" si="58"/>
        <v>0.80000000000000016</v>
      </c>
      <c r="BE43" s="567">
        <f t="shared" si="59"/>
        <v>0.80100000000000016</v>
      </c>
      <c r="BF43" s="567">
        <v>9.9999999999999992E-2</v>
      </c>
      <c r="BG43" s="567">
        <v>0</v>
      </c>
      <c r="BH43" s="567">
        <v>0</v>
      </c>
      <c r="BI43" s="567">
        <v>0.01</v>
      </c>
      <c r="BJ43" s="567">
        <v>0.01</v>
      </c>
      <c r="BK43" s="567">
        <v>0.01</v>
      </c>
      <c r="BL43" s="567">
        <v>0.01</v>
      </c>
      <c r="BM43" s="567">
        <v>0.01</v>
      </c>
      <c r="BN43" s="567">
        <v>0.01</v>
      </c>
      <c r="BO43" s="567">
        <v>0.01</v>
      </c>
      <c r="BP43" s="567">
        <v>0.01</v>
      </c>
      <c r="BQ43" s="567">
        <v>0.01</v>
      </c>
      <c r="BR43" s="567">
        <v>0.01</v>
      </c>
      <c r="BS43" s="567">
        <v>0.01</v>
      </c>
      <c r="BT43" s="567">
        <v>0.01</v>
      </c>
      <c r="BU43" s="567">
        <v>0.01</v>
      </c>
      <c r="BV43" s="567">
        <v>0.01</v>
      </c>
      <c r="BW43" s="567">
        <v>0.01</v>
      </c>
      <c r="BX43" s="567">
        <v>0.01</v>
      </c>
      <c r="BY43" s="567">
        <v>0.01</v>
      </c>
      <c r="BZ43" s="567">
        <v>0.01</v>
      </c>
      <c r="CA43" s="567">
        <v>0.01</v>
      </c>
      <c r="CB43" s="567">
        <v>0</v>
      </c>
      <c r="CC43" s="567">
        <v>0</v>
      </c>
      <c r="CD43" s="567">
        <v>9.999999999999995E-3</v>
      </c>
      <c r="CE43" s="567">
        <f>+CC43+CA43+BY43+BW43+BU43+BS43+BQ43+BO43+BM43+BK43+BI43+BG43</f>
        <v>9.9999999999999992E-2</v>
      </c>
      <c r="CF43" s="567">
        <f t="shared" si="60"/>
        <v>9.9999999999999992E-2</v>
      </c>
      <c r="CG43" s="567">
        <f t="shared" si="60"/>
        <v>9.9999999999999992E-2</v>
      </c>
      <c r="CH43" s="567">
        <f t="shared" si="61"/>
        <v>9.9999999999999992E-2</v>
      </c>
      <c r="CI43" s="567">
        <f t="shared" si="62"/>
        <v>9.9999999999999992E-2</v>
      </c>
      <c r="CJ43" s="567">
        <v>0</v>
      </c>
      <c r="CK43" s="567">
        <v>0</v>
      </c>
      <c r="CL43" s="567">
        <v>0</v>
      </c>
      <c r="CM43" s="567">
        <v>0</v>
      </c>
      <c r="CN43" s="567">
        <v>0</v>
      </c>
      <c r="CO43" s="567">
        <v>0</v>
      </c>
      <c r="CP43" s="567">
        <v>0</v>
      </c>
      <c r="CQ43" s="567">
        <v>0</v>
      </c>
      <c r="CR43" s="567">
        <v>0</v>
      </c>
      <c r="CS43" s="567">
        <v>0</v>
      </c>
      <c r="CT43" s="567">
        <v>0</v>
      </c>
      <c r="CU43" s="588">
        <v>0</v>
      </c>
      <c r="CV43" s="588">
        <v>0</v>
      </c>
      <c r="CW43" s="567">
        <v>0</v>
      </c>
      <c r="CX43" s="567">
        <v>0</v>
      </c>
      <c r="CY43" s="567">
        <v>0</v>
      </c>
      <c r="CZ43" s="567">
        <v>0</v>
      </c>
      <c r="DA43" s="567">
        <v>0</v>
      </c>
      <c r="DB43" s="567">
        <v>0</v>
      </c>
      <c r="DC43" s="567">
        <v>0</v>
      </c>
      <c r="DD43" s="567">
        <v>0</v>
      </c>
      <c r="DE43" s="567">
        <v>0</v>
      </c>
      <c r="DF43" s="567">
        <v>0</v>
      </c>
      <c r="DG43" s="567">
        <v>0</v>
      </c>
      <c r="DH43" s="567">
        <v>0</v>
      </c>
      <c r="DI43" s="567">
        <f t="shared" si="63"/>
        <v>0</v>
      </c>
      <c r="DJ43" s="588">
        <f t="shared" si="51"/>
        <v>0</v>
      </c>
      <c r="DK43" s="588">
        <f t="shared" si="10"/>
        <v>0</v>
      </c>
      <c r="DL43" s="588">
        <f t="shared" si="64"/>
        <v>0</v>
      </c>
      <c r="DM43" s="588">
        <f t="shared" si="64"/>
        <v>0</v>
      </c>
      <c r="DN43" s="567">
        <f>+DN38</f>
        <v>0</v>
      </c>
      <c r="DO43" s="569"/>
      <c r="DP43" s="569"/>
      <c r="DQ43" s="569"/>
      <c r="DR43" s="569"/>
      <c r="DS43" s="569"/>
      <c r="DT43" s="569"/>
      <c r="DU43" s="569"/>
      <c r="DV43" s="569"/>
      <c r="DW43" s="569"/>
      <c r="DX43" s="569"/>
      <c r="DY43" s="569"/>
      <c r="DZ43" s="569"/>
      <c r="EA43" s="569"/>
      <c r="EB43" s="569"/>
      <c r="EC43" s="569"/>
      <c r="ED43" s="569"/>
      <c r="EE43" s="569"/>
      <c r="EF43" s="569"/>
      <c r="EG43" s="569"/>
      <c r="EH43" s="569"/>
      <c r="EI43" s="569"/>
      <c r="EJ43" s="569"/>
      <c r="EK43" s="569"/>
      <c r="EL43" s="569"/>
      <c r="EM43" s="566">
        <f>EM38+EM41</f>
        <v>0</v>
      </c>
      <c r="EN43" s="566">
        <f>EN38+EN41</f>
        <v>0</v>
      </c>
      <c r="EO43" s="589">
        <f>EO38+EO41</f>
        <v>0</v>
      </c>
      <c r="EP43" s="566">
        <f>EP38+EP41</f>
        <v>0</v>
      </c>
      <c r="EQ43" s="567">
        <f>EQ38+EQ41</f>
        <v>0</v>
      </c>
      <c r="ER43" s="573">
        <f t="shared" si="13"/>
        <v>0</v>
      </c>
      <c r="ES43" s="573">
        <f t="shared" si="11"/>
        <v>0</v>
      </c>
      <c r="ET43" s="574">
        <f t="shared" si="12"/>
        <v>0</v>
      </c>
      <c r="EU43" s="574">
        <f t="shared" si="23"/>
        <v>1.0009999999999999</v>
      </c>
      <c r="EV43" s="575">
        <f t="shared" si="14"/>
        <v>1</v>
      </c>
      <c r="EW43" s="553"/>
      <c r="EX43" s="553"/>
      <c r="EY43" s="553"/>
      <c r="EZ43" s="553"/>
      <c r="FA43" s="553"/>
      <c r="FB43" s="81"/>
    </row>
    <row r="44" spans="1:158" ht="24.75" customHeight="1" thickBot="1" x14ac:dyDescent="0.3">
      <c r="A44" s="355"/>
      <c r="B44" s="367"/>
      <c r="C44" s="369"/>
      <c r="D44" s="369"/>
      <c r="E44" s="378"/>
      <c r="F44" s="88" t="s">
        <v>333</v>
      </c>
      <c r="G44" s="282">
        <f t="shared" ref="G44:EL44" si="67">G39+G42</f>
        <v>2261658468.04</v>
      </c>
      <c r="H44" s="283">
        <f t="shared" si="67"/>
        <v>100000000</v>
      </c>
      <c r="I44" s="283">
        <f t="shared" si="67"/>
        <v>0</v>
      </c>
      <c r="J44" s="283">
        <f t="shared" si="67"/>
        <v>0</v>
      </c>
      <c r="K44" s="283">
        <f t="shared" si="67"/>
        <v>100000000</v>
      </c>
      <c r="L44" s="283">
        <f t="shared" si="67"/>
        <v>14583000</v>
      </c>
      <c r="M44" s="283">
        <f t="shared" si="67"/>
        <v>100000000</v>
      </c>
      <c r="N44" s="283">
        <f t="shared" si="67"/>
        <v>55399000</v>
      </c>
      <c r="O44" s="283">
        <f t="shared" si="67"/>
        <v>100000000</v>
      </c>
      <c r="P44" s="283">
        <f t="shared" si="67"/>
        <v>69982000</v>
      </c>
      <c r="Q44" s="283">
        <f t="shared" si="67"/>
        <v>100000000</v>
      </c>
      <c r="R44" s="283">
        <f t="shared" si="67"/>
        <v>69982000</v>
      </c>
      <c r="S44" s="283">
        <f t="shared" si="67"/>
        <v>100000000</v>
      </c>
      <c r="T44" s="283">
        <f t="shared" si="67"/>
        <v>72501850</v>
      </c>
      <c r="U44" s="283">
        <f t="shared" si="67"/>
        <v>87566850</v>
      </c>
      <c r="V44" s="283">
        <f t="shared" si="67"/>
        <v>87566850</v>
      </c>
      <c r="W44" s="283">
        <f t="shared" si="67"/>
        <v>0</v>
      </c>
      <c r="X44" s="283">
        <f t="shared" si="67"/>
        <v>0</v>
      </c>
      <c r="Y44" s="283">
        <f t="shared" si="67"/>
        <v>0</v>
      </c>
      <c r="Z44" s="283">
        <f t="shared" si="67"/>
        <v>87566850</v>
      </c>
      <c r="AA44" s="283">
        <f t="shared" si="67"/>
        <v>87566850</v>
      </c>
      <c r="AB44" s="283">
        <f t="shared" si="67"/>
        <v>1989950808.234</v>
      </c>
      <c r="AC44" s="283">
        <f t="shared" si="67"/>
        <v>10204000</v>
      </c>
      <c r="AD44" s="283">
        <f t="shared" si="67"/>
        <v>10204000</v>
      </c>
      <c r="AE44" s="283">
        <f t="shared" si="67"/>
        <v>31417000</v>
      </c>
      <c r="AF44" s="283">
        <f t="shared" si="67"/>
        <v>31417000</v>
      </c>
      <c r="AG44" s="283">
        <f t="shared" si="67"/>
        <v>4374900</v>
      </c>
      <c r="AH44" s="283">
        <f t="shared" si="67"/>
        <v>4374900</v>
      </c>
      <c r="AI44" s="283">
        <f t="shared" si="67"/>
        <v>3371400</v>
      </c>
      <c r="AJ44" s="283">
        <f t="shared" si="67"/>
        <v>3371400</v>
      </c>
      <c r="AK44" s="283">
        <f t="shared" si="67"/>
        <v>1764706</v>
      </c>
      <c r="AL44" s="283">
        <f t="shared" si="67"/>
        <v>1764706.0900000036</v>
      </c>
      <c r="AM44" s="283">
        <f t="shared" si="67"/>
        <v>0</v>
      </c>
      <c r="AN44" s="283">
        <f t="shared" si="67"/>
        <v>38818500</v>
      </c>
      <c r="AO44" s="283">
        <f t="shared" si="67"/>
        <v>4861301.9099999964</v>
      </c>
      <c r="AP44" s="283">
        <f t="shared" si="67"/>
        <v>0</v>
      </c>
      <c r="AQ44" s="283">
        <f t="shared" si="67"/>
        <v>0</v>
      </c>
      <c r="AR44" s="283">
        <f t="shared" si="67"/>
        <v>0</v>
      </c>
      <c r="AS44" s="283">
        <f t="shared" si="67"/>
        <v>33957500</v>
      </c>
      <c r="AT44" s="283">
        <f t="shared" si="67"/>
        <v>0</v>
      </c>
      <c r="AU44" s="283">
        <f t="shared" si="67"/>
        <v>1034002698</v>
      </c>
      <c r="AV44" s="283">
        <f t="shared" si="67"/>
        <v>1034003000</v>
      </c>
      <c r="AW44" s="283">
        <f t="shared" si="67"/>
        <v>0</v>
      </c>
      <c r="AX44" s="283">
        <f t="shared" si="67"/>
        <v>0</v>
      </c>
      <c r="AY44" s="283">
        <f t="shared" si="67"/>
        <v>0</v>
      </c>
      <c r="AZ44" s="283">
        <f t="shared" si="67"/>
        <v>0</v>
      </c>
      <c r="BA44" s="283">
        <f t="shared" si="67"/>
        <v>1123953505.9100001</v>
      </c>
      <c r="BB44" s="283">
        <f t="shared" si="67"/>
        <v>1123953505.9100001</v>
      </c>
      <c r="BC44" s="283">
        <f t="shared" si="67"/>
        <v>1123953506.0899999</v>
      </c>
      <c r="BD44" s="283">
        <f t="shared" si="67"/>
        <v>1123953505.9100001</v>
      </c>
      <c r="BE44" s="283">
        <f t="shared" si="67"/>
        <v>1123953506.0899999</v>
      </c>
      <c r="BF44" s="283">
        <f t="shared" si="67"/>
        <v>994287789.95000005</v>
      </c>
      <c r="BG44" s="283">
        <f t="shared" si="67"/>
        <v>299102728.25</v>
      </c>
      <c r="BH44" s="283">
        <f t="shared" si="67"/>
        <v>297664768</v>
      </c>
      <c r="BI44" s="283">
        <f t="shared" si="67"/>
        <v>0</v>
      </c>
      <c r="BJ44" s="283">
        <f t="shared" si="67"/>
        <v>0</v>
      </c>
      <c r="BK44" s="283">
        <f t="shared" si="67"/>
        <v>0</v>
      </c>
      <c r="BL44" s="283">
        <f t="shared" si="67"/>
        <v>391560</v>
      </c>
      <c r="BM44" s="283">
        <f t="shared" si="67"/>
        <v>17142293.699999999</v>
      </c>
      <c r="BN44" s="283">
        <f t="shared" si="67"/>
        <v>452015</v>
      </c>
      <c r="BO44" s="283">
        <f t="shared" si="67"/>
        <v>0</v>
      </c>
      <c r="BP44" s="283">
        <f t="shared" si="67"/>
        <v>15481532</v>
      </c>
      <c r="BQ44" s="283">
        <f t="shared" si="67"/>
        <v>0</v>
      </c>
      <c r="BR44" s="283">
        <f t="shared" si="67"/>
        <v>803147</v>
      </c>
      <c r="BS44" s="283">
        <f t="shared" si="67"/>
        <v>668548000</v>
      </c>
      <c r="BT44" s="283">
        <f t="shared" si="67"/>
        <v>0</v>
      </c>
      <c r="BU44" s="283">
        <f t="shared" si="67"/>
        <v>0</v>
      </c>
      <c r="BV44" s="283">
        <f t="shared" si="67"/>
        <v>0</v>
      </c>
      <c r="BW44" s="283">
        <f t="shared" si="67"/>
        <v>0</v>
      </c>
      <c r="BX44" s="283">
        <f t="shared" si="67"/>
        <v>0</v>
      </c>
      <c r="BY44" s="283">
        <f t="shared" si="67"/>
        <v>4333333</v>
      </c>
      <c r="BZ44" s="283">
        <f t="shared" si="67"/>
        <v>0</v>
      </c>
      <c r="CA44" s="283">
        <f t="shared" si="67"/>
        <v>0</v>
      </c>
      <c r="CB44" s="283">
        <f t="shared" si="67"/>
        <v>0</v>
      </c>
      <c r="CC44" s="283">
        <f t="shared" si="67"/>
        <v>959667</v>
      </c>
      <c r="CD44" s="283">
        <f t="shared" si="67"/>
        <v>675292034</v>
      </c>
      <c r="CE44" s="283">
        <f t="shared" si="67"/>
        <v>990086021.95000005</v>
      </c>
      <c r="CF44" s="283">
        <f t="shared" si="67"/>
        <v>990086021.95000005</v>
      </c>
      <c r="CG44" s="283">
        <f t="shared" si="67"/>
        <v>990085056</v>
      </c>
      <c r="CH44" s="283">
        <f t="shared" si="67"/>
        <v>990086021.95000005</v>
      </c>
      <c r="CI44" s="283">
        <f t="shared" si="67"/>
        <v>990085056</v>
      </c>
      <c r="CJ44" s="283">
        <f t="shared" si="67"/>
        <v>60053056</v>
      </c>
      <c r="CK44" s="283">
        <f t="shared" si="67"/>
        <v>11999000</v>
      </c>
      <c r="CL44" s="283">
        <f t="shared" si="67"/>
        <v>11999000</v>
      </c>
      <c r="CM44" s="283">
        <f t="shared" si="67"/>
        <v>20570305</v>
      </c>
      <c r="CN44" s="283">
        <f t="shared" si="67"/>
        <v>20570305</v>
      </c>
      <c r="CO44" s="283">
        <f t="shared" si="67"/>
        <v>5094833.2240286693</v>
      </c>
      <c r="CP44" s="283">
        <f t="shared" si="67"/>
        <v>5094833</v>
      </c>
      <c r="CQ44" s="283">
        <f t="shared" si="67"/>
        <v>22388917.775971331</v>
      </c>
      <c r="CR44" s="283">
        <f t="shared" si="67"/>
        <v>8445450</v>
      </c>
      <c r="CS44" s="283">
        <f t="shared" si="67"/>
        <v>0</v>
      </c>
      <c r="CT44" s="283">
        <f t="shared" si="67"/>
        <v>9211566.7751672864</v>
      </c>
      <c r="CU44" s="304">
        <f t="shared" si="67"/>
        <v>0</v>
      </c>
      <c r="CV44" s="304">
        <f t="shared" si="67"/>
        <v>4731900.9339624792</v>
      </c>
      <c r="CW44" s="283">
        <f t="shared" si="67"/>
        <v>0</v>
      </c>
      <c r="CX44" s="283">
        <f t="shared" si="67"/>
        <v>0</v>
      </c>
      <c r="CY44" s="283">
        <f t="shared" si="67"/>
        <v>0</v>
      </c>
      <c r="CZ44" s="283">
        <f t="shared" si="67"/>
        <v>0</v>
      </c>
      <c r="DA44" s="283">
        <f t="shared" si="67"/>
        <v>0</v>
      </c>
      <c r="DB44" s="283">
        <f t="shared" si="67"/>
        <v>0</v>
      </c>
      <c r="DC44" s="283">
        <f t="shared" si="67"/>
        <v>0</v>
      </c>
      <c r="DD44" s="283">
        <f t="shared" si="67"/>
        <v>0</v>
      </c>
      <c r="DE44" s="283">
        <f t="shared" si="67"/>
        <v>0</v>
      </c>
      <c r="DF44" s="283">
        <f t="shared" si="67"/>
        <v>0</v>
      </c>
      <c r="DG44" s="283">
        <f t="shared" si="67"/>
        <v>0</v>
      </c>
      <c r="DH44" s="283">
        <f t="shared" si="67"/>
        <v>0</v>
      </c>
      <c r="DI44" s="283">
        <f t="shared" si="67"/>
        <v>60053056</v>
      </c>
      <c r="DJ44" s="304">
        <f t="shared" si="51"/>
        <v>60053056</v>
      </c>
      <c r="DK44" s="304">
        <f t="shared" si="10"/>
        <v>60053055.709129766</v>
      </c>
      <c r="DL44" s="304">
        <f t="shared" si="67"/>
        <v>60053056</v>
      </c>
      <c r="DM44" s="304">
        <f t="shared" si="67"/>
        <v>60053055.709129766</v>
      </c>
      <c r="DN44" s="287">
        <f t="shared" si="67"/>
        <v>0</v>
      </c>
      <c r="DO44" s="288">
        <f t="shared" si="67"/>
        <v>0</v>
      </c>
      <c r="DP44" s="285">
        <f t="shared" si="67"/>
        <v>0</v>
      </c>
      <c r="DQ44" s="285">
        <f t="shared" si="67"/>
        <v>0</v>
      </c>
      <c r="DR44" s="285">
        <f t="shared" si="67"/>
        <v>0</v>
      </c>
      <c r="DS44" s="285">
        <f t="shared" si="67"/>
        <v>0</v>
      </c>
      <c r="DT44" s="285">
        <f t="shared" si="67"/>
        <v>0</v>
      </c>
      <c r="DU44" s="285">
        <f t="shared" si="67"/>
        <v>0</v>
      </c>
      <c r="DV44" s="285">
        <f t="shared" si="67"/>
        <v>0</v>
      </c>
      <c r="DW44" s="285">
        <f t="shared" si="67"/>
        <v>0</v>
      </c>
      <c r="DX44" s="285">
        <f t="shared" si="67"/>
        <v>0</v>
      </c>
      <c r="DY44" s="285">
        <f t="shared" si="67"/>
        <v>0</v>
      </c>
      <c r="DZ44" s="285">
        <f t="shared" si="67"/>
        <v>0</v>
      </c>
      <c r="EA44" s="285">
        <f t="shared" si="67"/>
        <v>0</v>
      </c>
      <c r="EB44" s="285">
        <f t="shared" si="67"/>
        <v>0</v>
      </c>
      <c r="EC44" s="285">
        <f t="shared" si="67"/>
        <v>0</v>
      </c>
      <c r="ED44" s="285">
        <f t="shared" si="67"/>
        <v>0</v>
      </c>
      <c r="EE44" s="285">
        <f t="shared" si="67"/>
        <v>0</v>
      </c>
      <c r="EF44" s="285">
        <f t="shared" si="67"/>
        <v>0</v>
      </c>
      <c r="EG44" s="285">
        <f t="shared" si="67"/>
        <v>0</v>
      </c>
      <c r="EH44" s="285">
        <f t="shared" si="67"/>
        <v>0</v>
      </c>
      <c r="EI44" s="285">
        <f t="shared" si="67"/>
        <v>0</v>
      </c>
      <c r="EJ44" s="285">
        <f t="shared" si="67"/>
        <v>0</v>
      </c>
      <c r="EK44" s="285">
        <f t="shared" si="67"/>
        <v>0</v>
      </c>
      <c r="EL44" s="285">
        <f t="shared" si="67"/>
        <v>0</v>
      </c>
      <c r="EM44" s="285">
        <f>EK44+EI44+EG44+EE44+EC44+EA44+DY44+DW44+DU44+DS44+DQ44+DH44</f>
        <v>0</v>
      </c>
      <c r="EN44" s="285">
        <f>+EN39+EN42</f>
        <v>0</v>
      </c>
      <c r="EO44" s="285">
        <f>+EO39+EO42</f>
        <v>0</v>
      </c>
      <c r="EP44" s="285">
        <f>+EP39+EP42</f>
        <v>0</v>
      </c>
      <c r="EQ44" s="285">
        <f>+EQ39+EQ42</f>
        <v>0</v>
      </c>
      <c r="ER44" s="311">
        <f t="shared" si="13"/>
        <v>0</v>
      </c>
      <c r="ES44" s="311">
        <f t="shared" si="11"/>
        <v>0.99999999515644578</v>
      </c>
      <c r="ET44" s="312">
        <f t="shared" si="12"/>
        <v>0.99999999515644578</v>
      </c>
      <c r="EU44" s="312">
        <f t="shared" si="23"/>
        <v>0.99999957285307584</v>
      </c>
      <c r="EV44" s="313">
        <f t="shared" si="14"/>
        <v>0.9999999998934983</v>
      </c>
      <c r="EW44" s="553"/>
      <c r="EX44" s="553"/>
      <c r="EY44" s="553"/>
      <c r="EZ44" s="553"/>
      <c r="FA44" s="553"/>
      <c r="FB44" s="89"/>
    </row>
    <row r="45" spans="1:158" ht="24.75" customHeight="1" x14ac:dyDescent="0.25">
      <c r="A45" s="355"/>
      <c r="B45" s="365">
        <v>5</v>
      </c>
      <c r="C45" s="426" t="s">
        <v>749</v>
      </c>
      <c r="D45" s="368" t="s">
        <v>178</v>
      </c>
      <c r="E45" s="377">
        <v>161</v>
      </c>
      <c r="F45" s="80" t="s">
        <v>328</v>
      </c>
      <c r="G45" s="533">
        <f>AA45+BE45+CI45+DL45+DN45</f>
        <v>1188.4000000000001</v>
      </c>
      <c r="H45" s="531">
        <v>0</v>
      </c>
      <c r="I45" s="531"/>
      <c r="J45" s="531"/>
      <c r="K45" s="531">
        <v>0</v>
      </c>
      <c r="L45" s="531">
        <v>0</v>
      </c>
      <c r="M45" s="531">
        <v>0</v>
      </c>
      <c r="N45" s="531">
        <v>0</v>
      </c>
      <c r="O45" s="531">
        <v>0</v>
      </c>
      <c r="P45" s="531">
        <v>0</v>
      </c>
      <c r="Q45" s="531">
        <v>0</v>
      </c>
      <c r="R45" s="531">
        <v>0</v>
      </c>
      <c r="S45" s="531">
        <v>0</v>
      </c>
      <c r="T45" s="531">
        <v>0</v>
      </c>
      <c r="U45" s="531">
        <v>0</v>
      </c>
      <c r="V45" s="531">
        <f>+T45</f>
        <v>0</v>
      </c>
      <c r="W45" s="532"/>
      <c r="X45" s="532"/>
      <c r="Y45" s="532"/>
      <c r="Z45" s="531">
        <v>0</v>
      </c>
      <c r="AA45" s="531">
        <f>+Y45</f>
        <v>0</v>
      </c>
      <c r="AB45" s="531">
        <v>200</v>
      </c>
      <c r="AC45" s="532">
        <v>0</v>
      </c>
      <c r="AD45" s="532">
        <v>0</v>
      </c>
      <c r="AE45" s="532">
        <v>0</v>
      </c>
      <c r="AF45" s="532">
        <v>0</v>
      </c>
      <c r="AG45" s="532">
        <v>0</v>
      </c>
      <c r="AH45" s="533">
        <v>0</v>
      </c>
      <c r="AI45" s="532">
        <v>0</v>
      </c>
      <c r="AJ45" s="533">
        <v>0</v>
      </c>
      <c r="AK45" s="533">
        <v>0</v>
      </c>
      <c r="AL45" s="533">
        <v>0</v>
      </c>
      <c r="AM45" s="533">
        <v>0</v>
      </c>
      <c r="AN45" s="533">
        <v>0</v>
      </c>
      <c r="AO45" s="533">
        <v>0</v>
      </c>
      <c r="AP45" s="533"/>
      <c r="AQ45" s="533">
        <v>10</v>
      </c>
      <c r="AR45" s="533"/>
      <c r="AS45" s="533">
        <v>20</v>
      </c>
      <c r="AT45" s="533"/>
      <c r="AU45" s="533">
        <v>40</v>
      </c>
      <c r="AV45" s="533">
        <v>0</v>
      </c>
      <c r="AW45" s="533">
        <v>40</v>
      </c>
      <c r="AX45" s="533"/>
      <c r="AY45" s="533">
        <v>90</v>
      </c>
      <c r="AZ45" s="533">
        <v>200</v>
      </c>
      <c r="BA45" s="531">
        <f t="shared" ref="BA45:BA50" si="68">AC45+AE45+AG45+AI45+AK45+AM45+AO45+AQ45+AS45+AU45+AW45+AY45</f>
        <v>200</v>
      </c>
      <c r="BB45" s="531">
        <f t="shared" ref="BB45:BC50" si="69">AC45+AE45+AG45+AI45+AK45+AM45+AO45+AQ45+AS45+AU45+AW45+AY45</f>
        <v>200</v>
      </c>
      <c r="BC45" s="531">
        <f t="shared" si="69"/>
        <v>200</v>
      </c>
      <c r="BD45" s="531">
        <f t="shared" ref="BD45:BD50" si="70">BA45</f>
        <v>200</v>
      </c>
      <c r="BE45" s="531">
        <f t="shared" ref="BE45:BE50" si="71">BC45</f>
        <v>200</v>
      </c>
      <c r="BF45" s="531">
        <v>550</v>
      </c>
      <c r="BG45" s="533"/>
      <c r="BH45" s="533"/>
      <c r="BI45" s="533"/>
      <c r="BJ45" s="533"/>
      <c r="BK45" s="533"/>
      <c r="BL45" s="533"/>
      <c r="BM45" s="533"/>
      <c r="BN45" s="533"/>
      <c r="BO45" s="533"/>
      <c r="BP45" s="533">
        <v>53.9</v>
      </c>
      <c r="BQ45" s="533"/>
      <c r="BR45" s="533"/>
      <c r="BS45" s="533">
        <v>200</v>
      </c>
      <c r="BT45" s="533"/>
      <c r="BU45" s="533"/>
      <c r="BV45" s="533">
        <v>0</v>
      </c>
      <c r="BW45" s="533"/>
      <c r="BX45" s="533">
        <v>0</v>
      </c>
      <c r="BY45" s="533"/>
      <c r="BZ45" s="533"/>
      <c r="CA45" s="533">
        <v>350</v>
      </c>
      <c r="CB45" s="533"/>
      <c r="CC45" s="533"/>
      <c r="CD45" s="533">
        <v>507.7</v>
      </c>
      <c r="CE45" s="531">
        <f t="shared" ref="CE45:CE50" si="72">+CC45+CA45+BY45+BW45+BU45+BS45+BQ45+BO45+BM45+BK45+BI45+BG45</f>
        <v>550</v>
      </c>
      <c r="CF45" s="531">
        <f t="shared" ref="CF45:CG50" si="73">BG45+BI45+BK45+BM45+BO45+BQ45+BS45+BU45+BW45+BY45+CA45+CC45</f>
        <v>550</v>
      </c>
      <c r="CG45" s="531">
        <f t="shared" si="73"/>
        <v>561.6</v>
      </c>
      <c r="CH45" s="531">
        <f t="shared" ref="CH45:CH50" si="74">+CC45+CA45+BY45+BW45+BU45+BS45+BQ45+BO45+BM45+BK45+BI45+BG45</f>
        <v>550</v>
      </c>
      <c r="CI45" s="533">
        <f t="shared" ref="CI45:CI50" si="75">CG45</f>
        <v>561.6</v>
      </c>
      <c r="CJ45" s="590">
        <v>238.4</v>
      </c>
      <c r="CK45" s="534"/>
      <c r="CL45" s="534"/>
      <c r="CM45" s="534"/>
      <c r="CN45" s="534"/>
      <c r="CO45" s="534"/>
      <c r="CP45" s="534"/>
      <c r="CQ45" s="534"/>
      <c r="CR45" s="579"/>
      <c r="CS45" s="590">
        <v>238.4</v>
      </c>
      <c r="CT45" s="590">
        <v>219.8</v>
      </c>
      <c r="CU45" s="590">
        <v>188.4</v>
      </c>
      <c r="CV45" s="534">
        <v>207</v>
      </c>
      <c r="CW45" s="534"/>
      <c r="CX45" s="534"/>
      <c r="CY45" s="534"/>
      <c r="CZ45" s="534"/>
      <c r="DA45" s="534"/>
      <c r="DB45" s="534"/>
      <c r="DC45" s="534"/>
      <c r="DD45" s="534"/>
      <c r="DE45" s="534"/>
      <c r="DF45" s="534"/>
      <c r="DG45" s="534"/>
      <c r="DH45" s="534"/>
      <c r="DI45" s="579">
        <v>426.8</v>
      </c>
      <c r="DJ45" s="579">
        <f t="shared" si="51"/>
        <v>426.8</v>
      </c>
      <c r="DK45" s="579">
        <f t="shared" si="10"/>
        <v>426.8</v>
      </c>
      <c r="DL45" s="579">
        <v>426.8</v>
      </c>
      <c r="DM45" s="579">
        <f>+DK45</f>
        <v>426.8</v>
      </c>
      <c r="DN45" s="531">
        <v>0</v>
      </c>
      <c r="DO45" s="531"/>
      <c r="DP45" s="531"/>
      <c r="DQ45" s="531"/>
      <c r="DR45" s="531"/>
      <c r="DS45" s="531"/>
      <c r="DT45" s="531"/>
      <c r="DU45" s="531"/>
      <c r="DV45" s="531"/>
      <c r="DW45" s="531"/>
      <c r="DX45" s="531"/>
      <c r="DY45" s="531"/>
      <c r="DZ45" s="531"/>
      <c r="EA45" s="531"/>
      <c r="EB45" s="531"/>
      <c r="EC45" s="531"/>
      <c r="ED45" s="531"/>
      <c r="EE45" s="531"/>
      <c r="EF45" s="531"/>
      <c r="EG45" s="531"/>
      <c r="EH45" s="531"/>
      <c r="EI45" s="531"/>
      <c r="EJ45" s="531"/>
      <c r="EK45" s="531"/>
      <c r="EL45" s="531"/>
      <c r="EM45" s="531">
        <f>EK45+EI45+EG45+EE45+EC45+EA45+DY45+DW45+DU45+DS45+DQ45+DH45</f>
        <v>0</v>
      </c>
      <c r="EN45" s="531">
        <f t="shared" ref="EN45:EN50" si="76">DH45+DQ45+DS45+DU45</f>
        <v>0</v>
      </c>
      <c r="EO45" s="533">
        <f t="shared" ref="EO45:EO50" si="77">DP45+DR45+DT45+DV45</f>
        <v>0</v>
      </c>
      <c r="EP45" s="535">
        <f>DQ45+DS45+DU45+DW45+DY45+EA45+EC45+EE45+EG45+EI45+EK45+DH45</f>
        <v>0</v>
      </c>
      <c r="EQ45" s="533">
        <f>DP45+DR45+DT45+DV45</f>
        <v>0</v>
      </c>
      <c r="ER45" s="536">
        <f t="shared" si="13"/>
        <v>1.0987261146496814</v>
      </c>
      <c r="ES45" s="536">
        <f t="shared" si="11"/>
        <v>1</v>
      </c>
      <c r="ET45" s="537">
        <f t="shared" si="12"/>
        <v>1</v>
      </c>
      <c r="EU45" s="537">
        <f t="shared" si="23"/>
        <v>1.0098572399728076</v>
      </c>
      <c r="EV45" s="538">
        <f t="shared" si="14"/>
        <v>1</v>
      </c>
      <c r="EW45" s="539" t="s">
        <v>750</v>
      </c>
      <c r="EX45" s="540" t="s">
        <v>180</v>
      </c>
      <c r="EY45" s="540" t="s">
        <v>180</v>
      </c>
      <c r="EZ45" s="539" t="s">
        <v>352</v>
      </c>
      <c r="FA45" s="539" t="s">
        <v>186</v>
      </c>
      <c r="FB45" s="81"/>
    </row>
    <row r="46" spans="1:158" ht="24.75" customHeight="1" x14ac:dyDescent="0.25">
      <c r="A46" s="355"/>
      <c r="B46" s="366"/>
      <c r="C46" s="381"/>
      <c r="D46" s="360"/>
      <c r="E46" s="352"/>
      <c r="F46" s="82" t="s">
        <v>329</v>
      </c>
      <c r="G46" s="541">
        <f>AA46+BE46+CI46+DL46+DN46</f>
        <v>8550092877</v>
      </c>
      <c r="H46" s="543">
        <v>0</v>
      </c>
      <c r="I46" s="543"/>
      <c r="J46" s="543"/>
      <c r="K46" s="543">
        <v>0</v>
      </c>
      <c r="L46" s="543">
        <v>0</v>
      </c>
      <c r="M46" s="543">
        <v>0</v>
      </c>
      <c r="N46" s="543">
        <v>0</v>
      </c>
      <c r="O46" s="543">
        <v>0</v>
      </c>
      <c r="P46" s="543">
        <v>0</v>
      </c>
      <c r="Q46" s="543">
        <v>0</v>
      </c>
      <c r="R46" s="543">
        <v>0</v>
      </c>
      <c r="S46" s="543">
        <v>0</v>
      </c>
      <c r="T46" s="543">
        <v>0</v>
      </c>
      <c r="U46" s="543">
        <v>0</v>
      </c>
      <c r="V46" s="543">
        <f>+T46</f>
        <v>0</v>
      </c>
      <c r="W46" s="543"/>
      <c r="X46" s="543"/>
      <c r="Y46" s="543"/>
      <c r="Z46" s="543">
        <v>0</v>
      </c>
      <c r="AA46" s="543">
        <f>+Y46</f>
        <v>0</v>
      </c>
      <c r="AB46" s="542">
        <v>1490000000</v>
      </c>
      <c r="AC46" s="542">
        <v>0</v>
      </c>
      <c r="AD46" s="542">
        <v>0</v>
      </c>
      <c r="AE46" s="542">
        <v>65822500</v>
      </c>
      <c r="AF46" s="542">
        <v>65822500</v>
      </c>
      <c r="AG46" s="542">
        <v>157174000</v>
      </c>
      <c r="AH46" s="542">
        <v>157174000</v>
      </c>
      <c r="AI46" s="542">
        <v>232029000</v>
      </c>
      <c r="AJ46" s="542">
        <v>232029000</v>
      </c>
      <c r="AK46" s="542">
        <v>0</v>
      </c>
      <c r="AL46" s="542"/>
      <c r="AM46" s="542">
        <v>0</v>
      </c>
      <c r="AN46" s="542">
        <v>33957500</v>
      </c>
      <c r="AO46" s="542"/>
      <c r="AP46" s="542"/>
      <c r="AQ46" s="542"/>
      <c r="AR46" s="542"/>
      <c r="AS46" s="542">
        <v>960774445</v>
      </c>
      <c r="AT46" s="542"/>
      <c r="AU46" s="542"/>
      <c r="AV46" s="542">
        <v>943997000</v>
      </c>
      <c r="AW46" s="542"/>
      <c r="AX46" s="542"/>
      <c r="AY46" s="542">
        <v>357016055</v>
      </c>
      <c r="AZ46" s="542">
        <v>339836000</v>
      </c>
      <c r="BA46" s="543">
        <f t="shared" si="68"/>
        <v>1772816000</v>
      </c>
      <c r="BB46" s="543">
        <f t="shared" si="69"/>
        <v>1772816000</v>
      </c>
      <c r="BC46" s="543">
        <f t="shared" si="69"/>
        <v>1772816000</v>
      </c>
      <c r="BD46" s="543">
        <f t="shared" si="70"/>
        <v>1772816000</v>
      </c>
      <c r="BE46" s="543">
        <f t="shared" si="71"/>
        <v>1772816000</v>
      </c>
      <c r="BF46" s="543">
        <v>4061750000</v>
      </c>
      <c r="BG46" s="543">
        <v>405857667</v>
      </c>
      <c r="BH46" s="543">
        <v>407309666</v>
      </c>
      <c r="BI46" s="543">
        <v>90552000</v>
      </c>
      <c r="BJ46" s="543"/>
      <c r="BK46" s="543"/>
      <c r="BL46" s="543"/>
      <c r="BM46" s="543"/>
      <c r="BN46" s="543"/>
      <c r="BO46" s="543"/>
      <c r="BP46" s="591"/>
      <c r="BQ46" s="543">
        <v>3066000</v>
      </c>
      <c r="BR46" s="591"/>
      <c r="BS46" s="543">
        <v>3554072000</v>
      </c>
      <c r="BT46" s="591"/>
      <c r="BU46" s="543"/>
      <c r="BV46" s="591">
        <v>133572912</v>
      </c>
      <c r="BW46" s="543"/>
      <c r="BX46" s="543"/>
      <c r="BY46" s="543">
        <v>4333333</v>
      </c>
      <c r="BZ46" s="543"/>
      <c r="CA46" s="543"/>
      <c r="CB46" s="543">
        <v>2539000</v>
      </c>
      <c r="CC46" s="543">
        <v>-464333</v>
      </c>
      <c r="CD46" s="543">
        <v>3488638549</v>
      </c>
      <c r="CE46" s="543">
        <f t="shared" si="72"/>
        <v>4057416667</v>
      </c>
      <c r="CF46" s="543">
        <f t="shared" si="73"/>
        <v>4057416667</v>
      </c>
      <c r="CG46" s="543">
        <f t="shared" si="73"/>
        <v>4032060127</v>
      </c>
      <c r="CH46" s="543">
        <f t="shared" si="74"/>
        <v>4057416667</v>
      </c>
      <c r="CI46" s="543">
        <f t="shared" si="75"/>
        <v>4032060127</v>
      </c>
      <c r="CJ46" s="592">
        <v>2243507000</v>
      </c>
      <c r="CK46" s="593">
        <v>168556000</v>
      </c>
      <c r="CL46" s="593">
        <v>168556000</v>
      </c>
      <c r="CM46" s="593">
        <v>679310000</v>
      </c>
      <c r="CN46" s="593">
        <v>679310000</v>
      </c>
      <c r="CO46" s="593">
        <v>102990000</v>
      </c>
      <c r="CP46" s="593">
        <v>102990000</v>
      </c>
      <c r="CQ46" s="593">
        <v>650432000</v>
      </c>
      <c r="CR46" s="546"/>
      <c r="CS46" s="593">
        <v>107800000</v>
      </c>
      <c r="CT46" s="593"/>
      <c r="CU46" s="593">
        <f>501709750+534419000</f>
        <v>1036128750</v>
      </c>
      <c r="CV46" s="593">
        <v>53130000</v>
      </c>
      <c r="CW46" s="593"/>
      <c r="CX46" s="593"/>
      <c r="CY46" s="593"/>
      <c r="CZ46" s="593"/>
      <c r="DA46" s="593"/>
      <c r="DB46" s="593"/>
      <c r="DC46" s="593"/>
      <c r="DD46" s="593"/>
      <c r="DE46" s="593"/>
      <c r="DF46" s="593"/>
      <c r="DG46" s="593"/>
      <c r="DH46" s="593"/>
      <c r="DI46" s="592">
        <f>+DG46+DE46+DC46+DA46+CY46+CW46+CU46+CS46+CQ46+CO46+CM46+CK46</f>
        <v>2745216750</v>
      </c>
      <c r="DJ46" s="592">
        <f t="shared" si="51"/>
        <v>2745216750</v>
      </c>
      <c r="DK46" s="592">
        <f t="shared" si="10"/>
        <v>1003986000</v>
      </c>
      <c r="DL46" s="592">
        <f>+CK46+CM46+CO46+CQ46+CS46+CU46+CW46+CY46+DA46+DC46+DE46+DG46</f>
        <v>2745216750</v>
      </c>
      <c r="DM46" s="592">
        <f>+DK46</f>
        <v>1003986000</v>
      </c>
      <c r="DN46" s="543"/>
      <c r="DO46" s="543"/>
      <c r="DP46" s="543"/>
      <c r="DQ46" s="543"/>
      <c r="DR46" s="543"/>
      <c r="DS46" s="543"/>
      <c r="DT46" s="543"/>
      <c r="DU46" s="543"/>
      <c r="DV46" s="543"/>
      <c r="DW46" s="543"/>
      <c r="DX46" s="543"/>
      <c r="DY46" s="543"/>
      <c r="DZ46" s="543"/>
      <c r="EA46" s="543"/>
      <c r="EB46" s="543"/>
      <c r="EC46" s="543"/>
      <c r="ED46" s="543"/>
      <c r="EE46" s="543"/>
      <c r="EF46" s="543"/>
      <c r="EG46" s="543"/>
      <c r="EH46" s="543"/>
      <c r="EI46" s="543"/>
      <c r="EJ46" s="543"/>
      <c r="EK46" s="543"/>
      <c r="EL46" s="543"/>
      <c r="EM46" s="548">
        <f>EK46+EI46+EG46+EE46+EC46+EA46+DY46+DW46+DU46+DS46+DQ46+DH46</f>
        <v>0</v>
      </c>
      <c r="EN46" s="543">
        <f t="shared" si="76"/>
        <v>0</v>
      </c>
      <c r="EO46" s="543">
        <f t="shared" si="77"/>
        <v>0</v>
      </c>
      <c r="EP46" s="549">
        <f>DQ46+DS46+DU46+DW46+DY46+EA46+EC46+EE46+EG46+EI46+EK46+DH46</f>
        <v>0</v>
      </c>
      <c r="EQ46" s="543">
        <f>DP46+DR46+DT46+DV46</f>
        <v>0</v>
      </c>
      <c r="ER46" s="550">
        <f t="shared" si="13"/>
        <v>5.1277411229058163E-2</v>
      </c>
      <c r="ES46" s="550">
        <f t="shared" si="11"/>
        <v>0.3657219416281064</v>
      </c>
      <c r="ET46" s="551">
        <f t="shared" si="12"/>
        <v>0.3657219416281064</v>
      </c>
      <c r="EU46" s="551">
        <f t="shared" si="23"/>
        <v>0.79399478626765485</v>
      </c>
      <c r="EV46" s="552">
        <f t="shared" si="14"/>
        <v>0.79634949291791179</v>
      </c>
      <c r="EW46" s="553"/>
      <c r="EX46" s="553"/>
      <c r="EY46" s="553"/>
      <c r="EZ46" s="553"/>
      <c r="FA46" s="553"/>
      <c r="FB46" s="89"/>
    </row>
    <row r="47" spans="1:158" ht="24.75" customHeight="1" x14ac:dyDescent="0.25">
      <c r="A47" s="355"/>
      <c r="B47" s="366"/>
      <c r="C47" s="381"/>
      <c r="D47" s="360"/>
      <c r="E47" s="352"/>
      <c r="F47" s="83" t="s">
        <v>188</v>
      </c>
      <c r="G47" s="543"/>
      <c r="H47" s="543"/>
      <c r="I47" s="543"/>
      <c r="J47" s="543"/>
      <c r="K47" s="543"/>
      <c r="L47" s="543"/>
      <c r="M47" s="543"/>
      <c r="N47" s="543"/>
      <c r="O47" s="543"/>
      <c r="P47" s="543"/>
      <c r="Q47" s="543"/>
      <c r="R47" s="543"/>
      <c r="S47" s="543"/>
      <c r="T47" s="543"/>
      <c r="U47" s="543"/>
      <c r="V47" s="543"/>
      <c r="W47" s="557"/>
      <c r="X47" s="557"/>
      <c r="Y47" s="557"/>
      <c r="Z47" s="543"/>
      <c r="AA47" s="543"/>
      <c r="AB47" s="542"/>
      <c r="AC47" s="542">
        <v>0</v>
      </c>
      <c r="AD47" s="542">
        <v>0</v>
      </c>
      <c r="AE47" s="542">
        <v>0</v>
      </c>
      <c r="AF47" s="542">
        <v>0</v>
      </c>
      <c r="AG47" s="542">
        <v>2500000</v>
      </c>
      <c r="AH47" s="542">
        <v>2500000</v>
      </c>
      <c r="AI47" s="542">
        <v>3526933</v>
      </c>
      <c r="AJ47" s="542">
        <v>3526933</v>
      </c>
      <c r="AK47" s="542">
        <v>39600467</v>
      </c>
      <c r="AL47" s="542">
        <v>39600467</v>
      </c>
      <c r="AM47" s="542">
        <v>66204400</v>
      </c>
      <c r="AN47" s="542">
        <v>66204400</v>
      </c>
      <c r="AO47" s="542"/>
      <c r="AP47" s="542">
        <v>51045000</v>
      </c>
      <c r="AQ47" s="542">
        <v>65202729</v>
      </c>
      <c r="AR47" s="542">
        <v>46321618</v>
      </c>
      <c r="AS47" s="542">
        <f>33957500+65202729</f>
        <v>99160229</v>
      </c>
      <c r="AT47" s="542">
        <v>57398633</v>
      </c>
      <c r="AU47" s="542">
        <v>1074402458</v>
      </c>
      <c r="AV47" s="542">
        <v>992843445.96542954</v>
      </c>
      <c r="AW47" s="542">
        <v>65202729</v>
      </c>
      <c r="AX47" s="542">
        <v>59720738</v>
      </c>
      <c r="AY47" s="542">
        <v>357016055</v>
      </c>
      <c r="AZ47" s="542">
        <v>60806777</v>
      </c>
      <c r="BA47" s="543">
        <f t="shared" si="68"/>
        <v>1772816000</v>
      </c>
      <c r="BB47" s="543">
        <f t="shared" si="69"/>
        <v>1772816000</v>
      </c>
      <c r="BC47" s="543">
        <f t="shared" si="69"/>
        <v>1379968011.9654295</v>
      </c>
      <c r="BD47" s="543">
        <f t="shared" si="70"/>
        <v>1772816000</v>
      </c>
      <c r="BE47" s="543">
        <f t="shared" si="71"/>
        <v>1379968011.9654295</v>
      </c>
      <c r="BF47" s="543">
        <v>0</v>
      </c>
      <c r="BG47" s="543"/>
      <c r="BH47" s="543"/>
      <c r="BI47" s="543"/>
      <c r="BJ47" s="543"/>
      <c r="BK47" s="543"/>
      <c r="BL47" s="543">
        <v>31840467</v>
      </c>
      <c r="BM47" s="543"/>
      <c r="BN47" s="543">
        <v>34424000</v>
      </c>
      <c r="BO47" s="543"/>
      <c r="BP47" s="543">
        <v>34424000</v>
      </c>
      <c r="BQ47" s="543"/>
      <c r="BR47" s="543">
        <v>36607500</v>
      </c>
      <c r="BS47" s="543"/>
      <c r="BT47" s="543">
        <v>37335333</v>
      </c>
      <c r="BU47" s="543"/>
      <c r="BV47" s="543">
        <v>34424000</v>
      </c>
      <c r="BW47" s="543"/>
      <c r="BX47" s="543">
        <v>39101124</v>
      </c>
      <c r="BY47" s="543"/>
      <c r="BZ47" s="543">
        <v>39082133</v>
      </c>
      <c r="CA47" s="543"/>
      <c r="CB47" s="543">
        <v>95971191</v>
      </c>
      <c r="CC47" s="543"/>
      <c r="CD47" s="543">
        <v>2599436619.7993593</v>
      </c>
      <c r="CE47" s="543">
        <f t="shared" si="72"/>
        <v>0</v>
      </c>
      <c r="CF47" s="543">
        <f t="shared" si="73"/>
        <v>0</v>
      </c>
      <c r="CG47" s="543">
        <f t="shared" si="73"/>
        <v>2982646367.7993593</v>
      </c>
      <c r="CH47" s="543">
        <f t="shared" si="74"/>
        <v>0</v>
      </c>
      <c r="CI47" s="543">
        <f t="shared" si="75"/>
        <v>2982646367.7993593</v>
      </c>
      <c r="CJ47" s="592">
        <v>0</v>
      </c>
      <c r="CK47" s="592"/>
      <c r="CL47" s="592"/>
      <c r="CM47" s="592"/>
      <c r="CN47" s="592"/>
      <c r="CO47" s="592"/>
      <c r="CP47" s="592">
        <v>13926800</v>
      </c>
      <c r="CQ47" s="592"/>
      <c r="CR47" s="547">
        <v>78740633</v>
      </c>
      <c r="CS47" s="592"/>
      <c r="CT47" s="592">
        <v>78832000</v>
      </c>
      <c r="CU47" s="554"/>
      <c r="CV47" s="592">
        <v>78531000</v>
      </c>
      <c r="CW47" s="592"/>
      <c r="CX47" s="592"/>
      <c r="CY47" s="592"/>
      <c r="CZ47" s="592"/>
      <c r="DA47" s="592"/>
      <c r="DB47" s="592"/>
      <c r="DC47" s="592"/>
      <c r="DD47" s="592"/>
      <c r="DE47" s="592"/>
      <c r="DF47" s="592"/>
      <c r="DG47" s="592"/>
      <c r="DH47" s="592"/>
      <c r="DI47" s="592">
        <f>+DG47+DE47+DC47+DA47+CY47+CW47+CV47+CS47+CQ47+CO47+CM47+CK47</f>
        <v>78531000</v>
      </c>
      <c r="DJ47" s="592">
        <f>+CK47+CM47+CO47+CQ47+CS47+CV47</f>
        <v>78531000</v>
      </c>
      <c r="DK47" s="547">
        <f t="shared" si="10"/>
        <v>250030433</v>
      </c>
      <c r="DL47" s="592">
        <f>+DJ47</f>
        <v>78531000</v>
      </c>
      <c r="DM47" s="592">
        <f>+DK47</f>
        <v>250030433</v>
      </c>
      <c r="DN47" s="543"/>
      <c r="DO47" s="543"/>
      <c r="DP47" s="543"/>
      <c r="DQ47" s="543"/>
      <c r="DR47" s="543"/>
      <c r="DS47" s="543"/>
      <c r="DT47" s="543"/>
      <c r="DU47" s="543"/>
      <c r="DV47" s="543"/>
      <c r="DW47" s="543"/>
      <c r="DX47" s="543"/>
      <c r="DY47" s="543"/>
      <c r="DZ47" s="543"/>
      <c r="EA47" s="543"/>
      <c r="EB47" s="543"/>
      <c r="EC47" s="543"/>
      <c r="ED47" s="543"/>
      <c r="EE47" s="543"/>
      <c r="EF47" s="543"/>
      <c r="EG47" s="543"/>
      <c r="EH47" s="543"/>
      <c r="EI47" s="543"/>
      <c r="EJ47" s="543"/>
      <c r="EK47" s="543"/>
      <c r="EL47" s="543"/>
      <c r="EM47" s="548">
        <f>EI47+EG47+EE47+EC47+EA47+DY47+DW47+DU47+DS47+DQ47+DH47+EK47</f>
        <v>0</v>
      </c>
      <c r="EN47" s="543">
        <f t="shared" si="76"/>
        <v>0</v>
      </c>
      <c r="EO47" s="543">
        <f t="shared" si="77"/>
        <v>0</v>
      </c>
      <c r="EP47" s="549">
        <f>DH47+DQ47+DS47+DU47+DW47+DY47+EA47+EC47+EE47+EG47+EI47+EK47</f>
        <v>0</v>
      </c>
      <c r="EQ47" s="543">
        <f>DP47+DR47+DT47+DV47</f>
        <v>0</v>
      </c>
      <c r="ER47" s="550">
        <f>IFERROR(#REF!/CV47,0)</f>
        <v>0</v>
      </c>
      <c r="ES47" s="550">
        <f t="shared" si="11"/>
        <v>3.1838437432351556</v>
      </c>
      <c r="ET47" s="551">
        <f t="shared" si="12"/>
        <v>3.1838437432351556</v>
      </c>
      <c r="EU47" s="551">
        <f t="shared" si="23"/>
        <v>2.4915074336495473</v>
      </c>
      <c r="EV47" s="552">
        <f t="shared" si="14"/>
        <v>0</v>
      </c>
      <c r="EW47" s="553"/>
      <c r="EX47" s="553"/>
      <c r="EY47" s="553"/>
      <c r="EZ47" s="553"/>
      <c r="FA47" s="553"/>
      <c r="FB47" s="81"/>
    </row>
    <row r="48" spans="1:158" ht="24.75" customHeight="1" x14ac:dyDescent="0.25">
      <c r="A48" s="355"/>
      <c r="B48" s="366"/>
      <c r="C48" s="381"/>
      <c r="D48" s="360"/>
      <c r="E48" s="352"/>
      <c r="F48" s="84" t="s">
        <v>330</v>
      </c>
      <c r="G48" s="556">
        <f>+AA48+BE48+CE48+CJ48+DN48</f>
        <v>0</v>
      </c>
      <c r="H48" s="557">
        <v>0</v>
      </c>
      <c r="I48" s="557"/>
      <c r="J48" s="557"/>
      <c r="K48" s="557">
        <v>0</v>
      </c>
      <c r="L48" s="557">
        <v>0</v>
      </c>
      <c r="M48" s="557">
        <v>0</v>
      </c>
      <c r="N48" s="557">
        <v>0</v>
      </c>
      <c r="O48" s="557">
        <v>0</v>
      </c>
      <c r="P48" s="557">
        <v>0</v>
      </c>
      <c r="Q48" s="557">
        <v>0</v>
      </c>
      <c r="R48" s="557">
        <v>0</v>
      </c>
      <c r="S48" s="557">
        <v>0</v>
      </c>
      <c r="T48" s="557">
        <v>0</v>
      </c>
      <c r="U48" s="557">
        <v>0</v>
      </c>
      <c r="V48" s="557">
        <v>0</v>
      </c>
      <c r="W48" s="557"/>
      <c r="X48" s="557"/>
      <c r="Y48" s="557"/>
      <c r="Z48" s="557">
        <v>0</v>
      </c>
      <c r="AA48" s="557">
        <v>0</v>
      </c>
      <c r="AB48" s="557">
        <v>0</v>
      </c>
      <c r="AC48" s="557">
        <v>0</v>
      </c>
      <c r="AD48" s="557">
        <v>0</v>
      </c>
      <c r="AE48" s="557">
        <v>0</v>
      </c>
      <c r="AF48" s="557">
        <v>0</v>
      </c>
      <c r="AG48" s="557">
        <v>0</v>
      </c>
      <c r="AH48" s="557">
        <v>0</v>
      </c>
      <c r="AI48" s="557">
        <v>0</v>
      </c>
      <c r="AJ48" s="548">
        <v>0</v>
      </c>
      <c r="AK48" s="557">
        <v>0</v>
      </c>
      <c r="AL48" s="548">
        <v>0</v>
      </c>
      <c r="AM48" s="557">
        <v>0</v>
      </c>
      <c r="AN48" s="548">
        <v>0</v>
      </c>
      <c r="AO48" s="548">
        <v>0</v>
      </c>
      <c r="AP48" s="548">
        <v>0</v>
      </c>
      <c r="AQ48" s="548">
        <v>0</v>
      </c>
      <c r="AR48" s="548">
        <v>0</v>
      </c>
      <c r="AS48" s="548">
        <v>0</v>
      </c>
      <c r="AT48" s="548">
        <v>0</v>
      </c>
      <c r="AU48" s="548">
        <v>0</v>
      </c>
      <c r="AV48" s="548">
        <v>0</v>
      </c>
      <c r="AW48" s="548">
        <v>0</v>
      </c>
      <c r="AX48" s="558">
        <v>0</v>
      </c>
      <c r="AY48" s="548">
        <v>0</v>
      </c>
      <c r="AZ48" s="558"/>
      <c r="BA48" s="556">
        <f t="shared" si="68"/>
        <v>0</v>
      </c>
      <c r="BB48" s="556">
        <f t="shared" si="69"/>
        <v>0</v>
      </c>
      <c r="BC48" s="556">
        <f t="shared" si="69"/>
        <v>0</v>
      </c>
      <c r="BD48" s="556">
        <f t="shared" si="70"/>
        <v>0</v>
      </c>
      <c r="BE48" s="556">
        <f t="shared" si="71"/>
        <v>0</v>
      </c>
      <c r="BF48" s="557">
        <v>0</v>
      </c>
      <c r="BG48" s="557">
        <v>0</v>
      </c>
      <c r="BH48" s="557">
        <v>0</v>
      </c>
      <c r="BI48" s="557">
        <v>0</v>
      </c>
      <c r="BJ48" s="557">
        <v>0</v>
      </c>
      <c r="BK48" s="557">
        <v>0</v>
      </c>
      <c r="BL48" s="557">
        <v>0</v>
      </c>
      <c r="BM48" s="557">
        <v>0</v>
      </c>
      <c r="BN48" s="557">
        <v>0</v>
      </c>
      <c r="BO48" s="557">
        <v>0</v>
      </c>
      <c r="BP48" s="557">
        <v>0</v>
      </c>
      <c r="BQ48" s="557">
        <v>0</v>
      </c>
      <c r="BR48" s="557">
        <v>0</v>
      </c>
      <c r="BS48" s="557">
        <v>0</v>
      </c>
      <c r="BT48" s="557">
        <v>0</v>
      </c>
      <c r="BU48" s="557">
        <v>0</v>
      </c>
      <c r="BV48" s="557">
        <v>0</v>
      </c>
      <c r="BW48" s="557">
        <v>0</v>
      </c>
      <c r="BX48" s="557">
        <v>0</v>
      </c>
      <c r="BY48" s="557">
        <v>0</v>
      </c>
      <c r="BZ48" s="557">
        <v>0</v>
      </c>
      <c r="CA48" s="557">
        <v>0</v>
      </c>
      <c r="CB48" s="557">
        <v>0</v>
      </c>
      <c r="CC48" s="557">
        <v>0</v>
      </c>
      <c r="CD48" s="557">
        <v>0</v>
      </c>
      <c r="CE48" s="557">
        <f t="shared" si="72"/>
        <v>0</v>
      </c>
      <c r="CF48" s="557">
        <f t="shared" si="73"/>
        <v>0</v>
      </c>
      <c r="CG48" s="557">
        <f t="shared" si="73"/>
        <v>0</v>
      </c>
      <c r="CH48" s="557">
        <f t="shared" si="74"/>
        <v>0</v>
      </c>
      <c r="CI48" s="557">
        <f t="shared" si="75"/>
        <v>0</v>
      </c>
      <c r="CJ48" s="559">
        <v>0</v>
      </c>
      <c r="CK48" s="559">
        <v>0</v>
      </c>
      <c r="CL48" s="559">
        <v>0</v>
      </c>
      <c r="CM48" s="559">
        <v>0</v>
      </c>
      <c r="CN48" s="559">
        <v>0</v>
      </c>
      <c r="CO48" s="559">
        <v>0</v>
      </c>
      <c r="CP48" s="559">
        <v>0</v>
      </c>
      <c r="CQ48" s="559">
        <v>0</v>
      </c>
      <c r="CR48" s="594">
        <v>0</v>
      </c>
      <c r="CS48" s="559">
        <v>0</v>
      </c>
      <c r="CT48" s="559">
        <v>0</v>
      </c>
      <c r="CU48" s="559">
        <v>0</v>
      </c>
      <c r="CV48" s="559">
        <v>0</v>
      </c>
      <c r="CW48" s="559">
        <v>0</v>
      </c>
      <c r="CX48" s="559">
        <v>0</v>
      </c>
      <c r="CY48" s="559">
        <v>0</v>
      </c>
      <c r="CZ48" s="559">
        <v>0</v>
      </c>
      <c r="DA48" s="559">
        <v>0</v>
      </c>
      <c r="DB48" s="559">
        <v>0</v>
      </c>
      <c r="DC48" s="559">
        <v>0</v>
      </c>
      <c r="DD48" s="559">
        <v>0</v>
      </c>
      <c r="DE48" s="559">
        <v>0</v>
      </c>
      <c r="DF48" s="559">
        <v>0</v>
      </c>
      <c r="DG48" s="559">
        <v>0</v>
      </c>
      <c r="DH48" s="559">
        <v>0</v>
      </c>
      <c r="DI48" s="595">
        <f>+DG48+DE48+DC48+DA48+CY48+CW48+CU48+CS48+CQ48+CO48+CM48+CK48</f>
        <v>0</v>
      </c>
      <c r="DJ48" s="595">
        <f t="shared" ref="DJ48:DJ54" si="78">+CK48+CM48+CO48+CQ48+CS48+CU48</f>
        <v>0</v>
      </c>
      <c r="DK48" s="595">
        <f t="shared" si="10"/>
        <v>0</v>
      </c>
      <c r="DL48" s="559">
        <f>+DJ48</f>
        <v>0</v>
      </c>
      <c r="DM48" s="560">
        <f>+DK48</f>
        <v>0</v>
      </c>
      <c r="DN48" s="557">
        <v>0</v>
      </c>
      <c r="DO48" s="557">
        <v>0</v>
      </c>
      <c r="DP48" s="557">
        <v>0</v>
      </c>
      <c r="DQ48" s="557">
        <v>0</v>
      </c>
      <c r="DR48" s="557">
        <v>0</v>
      </c>
      <c r="DS48" s="557">
        <v>0</v>
      </c>
      <c r="DT48" s="557">
        <v>0</v>
      </c>
      <c r="DU48" s="557">
        <v>0</v>
      </c>
      <c r="DV48" s="557">
        <v>0</v>
      </c>
      <c r="DW48" s="557">
        <v>0</v>
      </c>
      <c r="DX48" s="557">
        <v>0</v>
      </c>
      <c r="DY48" s="557">
        <v>0</v>
      </c>
      <c r="DZ48" s="557">
        <v>0</v>
      </c>
      <c r="EA48" s="557">
        <v>0</v>
      </c>
      <c r="EB48" s="557">
        <v>0</v>
      </c>
      <c r="EC48" s="557">
        <v>0</v>
      </c>
      <c r="ED48" s="557">
        <v>0</v>
      </c>
      <c r="EE48" s="557">
        <v>0</v>
      </c>
      <c r="EF48" s="557">
        <v>0</v>
      </c>
      <c r="EG48" s="557">
        <v>0</v>
      </c>
      <c r="EH48" s="557">
        <v>0</v>
      </c>
      <c r="EI48" s="557">
        <v>0</v>
      </c>
      <c r="EJ48" s="557">
        <v>0</v>
      </c>
      <c r="EK48" s="557">
        <v>0</v>
      </c>
      <c r="EL48" s="557">
        <v>0</v>
      </c>
      <c r="EM48" s="558">
        <f>EI48+EG48+EE48+EC48+EA48+DY48+DW48+DU48+DS48+DQ48+DH48+EK48</f>
        <v>0</v>
      </c>
      <c r="EN48" s="562">
        <f t="shared" si="76"/>
        <v>0</v>
      </c>
      <c r="EO48" s="562">
        <f t="shared" si="77"/>
        <v>0</v>
      </c>
      <c r="EP48" s="563">
        <f>DH48+DQ48+DS48+DU48+DW48+DY48+EA48+EC48+EE48+EG48+EI48+EK48</f>
        <v>0</v>
      </c>
      <c r="EQ48" s="558">
        <f>DP48+DR48+DT48+DV48</f>
        <v>0</v>
      </c>
      <c r="ER48" s="550">
        <f t="shared" si="13"/>
        <v>0</v>
      </c>
      <c r="ES48" s="550">
        <f t="shared" si="11"/>
        <v>0</v>
      </c>
      <c r="ET48" s="551">
        <f t="shared" si="12"/>
        <v>0</v>
      </c>
      <c r="EU48" s="551">
        <f t="shared" si="23"/>
        <v>0</v>
      </c>
      <c r="EV48" s="552">
        <f t="shared" si="14"/>
        <v>0</v>
      </c>
      <c r="EW48" s="553"/>
      <c r="EX48" s="553"/>
      <c r="EY48" s="553"/>
      <c r="EZ48" s="553"/>
      <c r="FA48" s="553"/>
      <c r="FB48" s="81"/>
    </row>
    <row r="49" spans="1:158" ht="24.75" customHeight="1" x14ac:dyDescent="0.25">
      <c r="A49" s="355"/>
      <c r="B49" s="366"/>
      <c r="C49" s="381"/>
      <c r="D49" s="360"/>
      <c r="E49" s="352"/>
      <c r="F49" s="86" t="s">
        <v>331</v>
      </c>
      <c r="G49" s="541">
        <f>AA49+BE49+CI49+DL49+DN49</f>
        <v>1439336747</v>
      </c>
      <c r="H49" s="542">
        <v>0</v>
      </c>
      <c r="I49" s="542"/>
      <c r="J49" s="542"/>
      <c r="K49" s="542">
        <v>0</v>
      </c>
      <c r="L49" s="542">
        <v>0</v>
      </c>
      <c r="M49" s="542">
        <v>0</v>
      </c>
      <c r="N49" s="542">
        <v>0</v>
      </c>
      <c r="O49" s="542">
        <v>0</v>
      </c>
      <c r="P49" s="542">
        <v>0</v>
      </c>
      <c r="Q49" s="542">
        <v>0</v>
      </c>
      <c r="R49" s="542">
        <v>0</v>
      </c>
      <c r="S49" s="542">
        <v>0</v>
      </c>
      <c r="T49" s="542">
        <v>0</v>
      </c>
      <c r="U49" s="542">
        <v>0</v>
      </c>
      <c r="V49" s="542">
        <v>0</v>
      </c>
      <c r="W49" s="542"/>
      <c r="X49" s="542"/>
      <c r="Y49" s="542"/>
      <c r="Z49" s="542">
        <v>0</v>
      </c>
      <c r="AA49" s="542">
        <v>0</v>
      </c>
      <c r="AB49" s="542">
        <v>0</v>
      </c>
      <c r="AC49" s="542">
        <v>0</v>
      </c>
      <c r="AD49" s="542">
        <v>0</v>
      </c>
      <c r="AE49" s="542">
        <v>0</v>
      </c>
      <c r="AF49" s="542">
        <v>0</v>
      </c>
      <c r="AG49" s="542">
        <v>0</v>
      </c>
      <c r="AH49" s="542">
        <v>0</v>
      </c>
      <c r="AI49" s="542">
        <f>+AG49</f>
        <v>0</v>
      </c>
      <c r="AJ49" s="542">
        <v>0</v>
      </c>
      <c r="AK49" s="542">
        <v>0</v>
      </c>
      <c r="AL49" s="542">
        <v>0</v>
      </c>
      <c r="AM49" s="542">
        <v>0</v>
      </c>
      <c r="AN49" s="542">
        <v>0</v>
      </c>
      <c r="AO49" s="542">
        <v>0</v>
      </c>
      <c r="AP49" s="542">
        <v>0</v>
      </c>
      <c r="AQ49" s="542">
        <v>0</v>
      </c>
      <c r="AR49" s="542">
        <v>0</v>
      </c>
      <c r="AS49" s="542">
        <v>0</v>
      </c>
      <c r="AT49" s="542">
        <v>0</v>
      </c>
      <c r="AU49" s="542">
        <v>0</v>
      </c>
      <c r="AV49" s="542">
        <v>0</v>
      </c>
      <c r="AW49" s="542">
        <v>0</v>
      </c>
      <c r="AX49" s="542">
        <v>0</v>
      </c>
      <c r="AY49" s="542">
        <v>0</v>
      </c>
      <c r="AZ49" s="542"/>
      <c r="BA49" s="542">
        <f t="shared" si="68"/>
        <v>0</v>
      </c>
      <c r="BB49" s="542">
        <f t="shared" si="69"/>
        <v>0</v>
      </c>
      <c r="BC49" s="542">
        <f t="shared" si="69"/>
        <v>0</v>
      </c>
      <c r="BD49" s="542">
        <f t="shared" si="70"/>
        <v>0</v>
      </c>
      <c r="BE49" s="542">
        <f t="shared" si="71"/>
        <v>0</v>
      </c>
      <c r="BF49" s="542">
        <v>390952955.94999999</v>
      </c>
      <c r="BG49" s="542">
        <v>21248394.25</v>
      </c>
      <c r="BH49" s="542">
        <v>19484927</v>
      </c>
      <c r="BI49" s="542">
        <v>16825398</v>
      </c>
      <c r="BJ49" s="542">
        <v>12331807</v>
      </c>
      <c r="BK49" s="542">
        <v>0</v>
      </c>
      <c r="BL49" s="542">
        <v>5369560</v>
      </c>
      <c r="BM49" s="542">
        <v>15849195.699999999</v>
      </c>
      <c r="BN49" s="543">
        <v>452015</v>
      </c>
      <c r="BO49" s="543">
        <v>336000000</v>
      </c>
      <c r="BP49" s="543">
        <v>15481532</v>
      </c>
      <c r="BQ49" s="543">
        <v>0</v>
      </c>
      <c r="BR49" s="543">
        <v>31463147</v>
      </c>
      <c r="BS49" s="543">
        <v>0</v>
      </c>
      <c r="BT49" s="543">
        <v>137340000</v>
      </c>
      <c r="BU49" s="543">
        <v>0</v>
      </c>
      <c r="BV49" s="543">
        <v>0</v>
      </c>
      <c r="BW49" s="543">
        <v>0</v>
      </c>
      <c r="BX49" s="543">
        <v>0</v>
      </c>
      <c r="BY49" s="543">
        <v>0</v>
      </c>
      <c r="BZ49" s="543">
        <v>0</v>
      </c>
      <c r="CA49" s="543">
        <v>0</v>
      </c>
      <c r="CB49" s="543">
        <v>0</v>
      </c>
      <c r="CC49" s="543">
        <v>0</v>
      </c>
      <c r="CD49" s="543">
        <v>168000000</v>
      </c>
      <c r="CE49" s="542">
        <f t="shared" si="72"/>
        <v>389922987.94999999</v>
      </c>
      <c r="CF49" s="542">
        <f t="shared" si="73"/>
        <v>389922987.94999999</v>
      </c>
      <c r="CG49" s="542">
        <f t="shared" si="73"/>
        <v>389922988</v>
      </c>
      <c r="CH49" s="542">
        <f t="shared" si="74"/>
        <v>389922987.94999999</v>
      </c>
      <c r="CI49" s="542">
        <f t="shared" si="75"/>
        <v>389922988</v>
      </c>
      <c r="CJ49" s="583">
        <v>1049413759</v>
      </c>
      <c r="CK49" s="583">
        <v>3010000</v>
      </c>
      <c r="CL49" s="583">
        <v>3010000</v>
      </c>
      <c r="CM49" s="583">
        <v>30351137</v>
      </c>
      <c r="CN49" s="583">
        <v>30351137</v>
      </c>
      <c r="CO49" s="583">
        <v>31995833.07052692</v>
      </c>
      <c r="CP49" s="583">
        <v>31995833</v>
      </c>
      <c r="CQ49" s="583">
        <v>35544916.92947308</v>
      </c>
      <c r="CR49" s="547">
        <v>8445450</v>
      </c>
      <c r="CS49" s="583">
        <v>47811456</v>
      </c>
      <c r="CT49" s="583">
        <v>16801566</v>
      </c>
      <c r="CU49" s="583">
        <v>450350208</v>
      </c>
      <c r="CV49" s="583">
        <v>106453037.20064092</v>
      </c>
      <c r="CW49" s="583">
        <v>0</v>
      </c>
      <c r="CX49" s="583">
        <v>0</v>
      </c>
      <c r="CY49" s="583">
        <v>0</v>
      </c>
      <c r="CZ49" s="583">
        <v>0</v>
      </c>
      <c r="DA49" s="583">
        <v>0</v>
      </c>
      <c r="DB49" s="583">
        <v>0</v>
      </c>
      <c r="DC49" s="583">
        <v>0</v>
      </c>
      <c r="DD49" s="583">
        <v>0</v>
      </c>
      <c r="DE49" s="583">
        <v>0</v>
      </c>
      <c r="DF49" s="583">
        <v>0</v>
      </c>
      <c r="DG49" s="583">
        <v>450350208</v>
      </c>
      <c r="DH49" s="583">
        <v>0</v>
      </c>
      <c r="DI49" s="583">
        <f>+DG49+DE49+DC49+DA49+CY49+CW49+CU49+CS49+CQ49+CO49+CM49+CK49</f>
        <v>1049413759</v>
      </c>
      <c r="DJ49" s="583">
        <f t="shared" si="78"/>
        <v>599063551</v>
      </c>
      <c r="DK49" s="583">
        <f t="shared" si="10"/>
        <v>197057023.20064092</v>
      </c>
      <c r="DL49" s="583">
        <f>+CK49+CM49+CO49+CQ49+CS49+CU49+CW49+CY49+DA49+DC49+DE49+DG49</f>
        <v>1049413759</v>
      </c>
      <c r="DM49" s="583">
        <f>+DK49</f>
        <v>197057023.20064092</v>
      </c>
      <c r="DN49" s="542">
        <v>0</v>
      </c>
      <c r="DO49" s="543">
        <v>0</v>
      </c>
      <c r="DP49" s="543">
        <v>0</v>
      </c>
      <c r="DQ49" s="543">
        <v>0</v>
      </c>
      <c r="DR49" s="543">
        <v>0</v>
      </c>
      <c r="DS49" s="543">
        <v>0</v>
      </c>
      <c r="DT49" s="543">
        <v>0</v>
      </c>
      <c r="DU49" s="543">
        <v>0</v>
      </c>
      <c r="DV49" s="543">
        <v>0</v>
      </c>
      <c r="DW49" s="543">
        <v>0</v>
      </c>
      <c r="DX49" s="543">
        <v>0</v>
      </c>
      <c r="DY49" s="543">
        <v>0</v>
      </c>
      <c r="DZ49" s="543">
        <v>0</v>
      </c>
      <c r="EA49" s="543">
        <v>0</v>
      </c>
      <c r="EB49" s="543">
        <v>0</v>
      </c>
      <c r="EC49" s="543">
        <v>0</v>
      </c>
      <c r="ED49" s="543">
        <v>0</v>
      </c>
      <c r="EE49" s="543">
        <v>0</v>
      </c>
      <c r="EF49" s="543">
        <v>0</v>
      </c>
      <c r="EG49" s="543">
        <v>0</v>
      </c>
      <c r="EH49" s="543">
        <v>0</v>
      </c>
      <c r="EI49" s="543">
        <v>0</v>
      </c>
      <c r="EJ49" s="543">
        <v>0</v>
      </c>
      <c r="EK49" s="543">
        <v>0</v>
      </c>
      <c r="EL49" s="543">
        <v>0</v>
      </c>
      <c r="EM49" s="558">
        <f>EI49+EG49+EE49+EC49+EA49+DY49+DW49+DU49+DS49+DQ49+DH49+EK49</f>
        <v>0</v>
      </c>
      <c r="EN49" s="543">
        <f t="shared" si="76"/>
        <v>0</v>
      </c>
      <c r="EO49" s="543">
        <f t="shared" si="77"/>
        <v>0</v>
      </c>
      <c r="EP49" s="565">
        <f>DQ49+DS49+DU49+DW49+DY49+EA49+EC49+EE49+EG49+EI49+EK49+DH49</f>
        <v>0</v>
      </c>
      <c r="EQ49" s="543">
        <f>DP49+DR49+DT49+DV49</f>
        <v>0</v>
      </c>
      <c r="ER49" s="550">
        <f t="shared" si="13"/>
        <v>0.23637834580647271</v>
      </c>
      <c r="ES49" s="550">
        <f t="shared" si="11"/>
        <v>0.32894176731617064</v>
      </c>
      <c r="ET49" s="551">
        <f t="shared" si="12"/>
        <v>0.18777819664611517</v>
      </c>
      <c r="EU49" s="551">
        <f t="shared" si="23"/>
        <v>0.5935166840833177</v>
      </c>
      <c r="EV49" s="552">
        <f t="shared" si="14"/>
        <v>0.4078128432585908</v>
      </c>
      <c r="EW49" s="553"/>
      <c r="EX49" s="553"/>
      <c r="EY49" s="553"/>
      <c r="EZ49" s="553"/>
      <c r="FA49" s="553"/>
      <c r="FB49" s="81"/>
    </row>
    <row r="50" spans="1:158" ht="24.75" customHeight="1" thickBot="1" x14ac:dyDescent="0.3">
      <c r="A50" s="355"/>
      <c r="B50" s="366"/>
      <c r="C50" s="381"/>
      <c r="D50" s="360"/>
      <c r="E50" s="352"/>
      <c r="F50" s="87" t="s">
        <v>332</v>
      </c>
      <c r="G50" s="567">
        <f>AA50+BE50+CI50+DL50+DN50</f>
        <v>1188.4000000000001</v>
      </c>
      <c r="H50" s="567">
        <v>0</v>
      </c>
      <c r="I50" s="567"/>
      <c r="J50" s="567"/>
      <c r="K50" s="567">
        <v>0</v>
      </c>
      <c r="L50" s="567">
        <v>0</v>
      </c>
      <c r="M50" s="567">
        <v>0</v>
      </c>
      <c r="N50" s="567">
        <v>0</v>
      </c>
      <c r="O50" s="567">
        <v>0</v>
      </c>
      <c r="P50" s="567">
        <v>0</v>
      </c>
      <c r="Q50" s="567">
        <v>0</v>
      </c>
      <c r="R50" s="567">
        <v>0</v>
      </c>
      <c r="S50" s="567">
        <v>0</v>
      </c>
      <c r="T50" s="567">
        <v>0</v>
      </c>
      <c r="U50" s="567">
        <f>+U45</f>
        <v>0</v>
      </c>
      <c r="V50" s="567">
        <f>+V45</f>
        <v>0</v>
      </c>
      <c r="W50" s="568"/>
      <c r="X50" s="568"/>
      <c r="Y50" s="568"/>
      <c r="Z50" s="567">
        <f t="shared" ref="Z50:AZ50" si="79">+Z45</f>
        <v>0</v>
      </c>
      <c r="AA50" s="567">
        <f t="shared" si="79"/>
        <v>0</v>
      </c>
      <c r="AB50" s="567">
        <f t="shared" si="79"/>
        <v>200</v>
      </c>
      <c r="AC50" s="567">
        <f t="shared" si="79"/>
        <v>0</v>
      </c>
      <c r="AD50" s="567">
        <f t="shared" si="79"/>
        <v>0</v>
      </c>
      <c r="AE50" s="567">
        <f t="shared" si="79"/>
        <v>0</v>
      </c>
      <c r="AF50" s="567">
        <f t="shared" si="79"/>
        <v>0</v>
      </c>
      <c r="AG50" s="567">
        <f t="shared" si="79"/>
        <v>0</v>
      </c>
      <c r="AH50" s="567">
        <f t="shared" si="79"/>
        <v>0</v>
      </c>
      <c r="AI50" s="567">
        <f t="shared" si="79"/>
        <v>0</v>
      </c>
      <c r="AJ50" s="567">
        <f t="shared" si="79"/>
        <v>0</v>
      </c>
      <c r="AK50" s="567">
        <f t="shared" si="79"/>
        <v>0</v>
      </c>
      <c r="AL50" s="567">
        <f t="shared" si="79"/>
        <v>0</v>
      </c>
      <c r="AM50" s="567">
        <f t="shared" si="79"/>
        <v>0</v>
      </c>
      <c r="AN50" s="567">
        <f t="shared" si="79"/>
        <v>0</v>
      </c>
      <c r="AO50" s="567">
        <f t="shared" si="79"/>
        <v>0</v>
      </c>
      <c r="AP50" s="567">
        <f t="shared" si="79"/>
        <v>0</v>
      </c>
      <c r="AQ50" s="567">
        <f t="shared" si="79"/>
        <v>10</v>
      </c>
      <c r="AR50" s="567">
        <f t="shared" si="79"/>
        <v>0</v>
      </c>
      <c r="AS50" s="567">
        <f t="shared" si="79"/>
        <v>20</v>
      </c>
      <c r="AT50" s="567">
        <f t="shared" si="79"/>
        <v>0</v>
      </c>
      <c r="AU50" s="567">
        <f t="shared" si="79"/>
        <v>40</v>
      </c>
      <c r="AV50" s="567">
        <f t="shared" si="79"/>
        <v>0</v>
      </c>
      <c r="AW50" s="567">
        <f t="shared" si="79"/>
        <v>40</v>
      </c>
      <c r="AX50" s="567">
        <f t="shared" si="79"/>
        <v>0</v>
      </c>
      <c r="AY50" s="567">
        <f t="shared" si="79"/>
        <v>90</v>
      </c>
      <c r="AZ50" s="567">
        <f t="shared" si="79"/>
        <v>200</v>
      </c>
      <c r="BA50" s="567">
        <f t="shared" si="68"/>
        <v>200</v>
      </c>
      <c r="BB50" s="567">
        <f t="shared" si="69"/>
        <v>200</v>
      </c>
      <c r="BC50" s="567">
        <f t="shared" si="69"/>
        <v>200</v>
      </c>
      <c r="BD50" s="567">
        <f t="shared" si="70"/>
        <v>200</v>
      </c>
      <c r="BE50" s="567">
        <f t="shared" si="71"/>
        <v>200</v>
      </c>
      <c r="BF50" s="567">
        <v>550</v>
      </c>
      <c r="BG50" s="567">
        <v>0</v>
      </c>
      <c r="BH50" s="567">
        <v>0</v>
      </c>
      <c r="BI50" s="567">
        <v>0</v>
      </c>
      <c r="BJ50" s="567">
        <v>0</v>
      </c>
      <c r="BK50" s="567">
        <v>0</v>
      </c>
      <c r="BL50" s="567">
        <v>0</v>
      </c>
      <c r="BM50" s="567">
        <v>0</v>
      </c>
      <c r="BN50" s="567">
        <v>0</v>
      </c>
      <c r="BO50" s="567">
        <v>0</v>
      </c>
      <c r="BP50" s="567">
        <v>53.9</v>
      </c>
      <c r="BQ50" s="567">
        <v>0</v>
      </c>
      <c r="BR50" s="567">
        <v>0</v>
      </c>
      <c r="BS50" s="567">
        <v>200</v>
      </c>
      <c r="BT50" s="567">
        <v>0</v>
      </c>
      <c r="BU50" s="567">
        <v>0</v>
      </c>
      <c r="BV50" s="567">
        <v>0</v>
      </c>
      <c r="BW50" s="567">
        <v>0</v>
      </c>
      <c r="BX50" s="567">
        <v>0</v>
      </c>
      <c r="BY50" s="567">
        <v>0</v>
      </c>
      <c r="BZ50" s="567">
        <v>0</v>
      </c>
      <c r="CA50" s="567">
        <v>350</v>
      </c>
      <c r="CB50" s="567">
        <v>0</v>
      </c>
      <c r="CC50" s="567">
        <v>0</v>
      </c>
      <c r="CD50" s="567">
        <v>507.7</v>
      </c>
      <c r="CE50" s="567">
        <f t="shared" si="72"/>
        <v>550</v>
      </c>
      <c r="CF50" s="567">
        <f t="shared" si="73"/>
        <v>550</v>
      </c>
      <c r="CG50" s="567">
        <f t="shared" si="73"/>
        <v>561.6</v>
      </c>
      <c r="CH50" s="567">
        <f t="shared" si="74"/>
        <v>550</v>
      </c>
      <c r="CI50" s="567">
        <f t="shared" si="75"/>
        <v>561.6</v>
      </c>
      <c r="CJ50" s="588">
        <v>238.4</v>
      </c>
      <c r="CK50" s="588">
        <v>0</v>
      </c>
      <c r="CL50" s="588">
        <v>0</v>
      </c>
      <c r="CM50" s="588">
        <v>0</v>
      </c>
      <c r="CN50" s="588">
        <v>0</v>
      </c>
      <c r="CO50" s="588">
        <v>0</v>
      </c>
      <c r="CP50" s="588">
        <v>0</v>
      </c>
      <c r="CQ50" s="588">
        <v>0</v>
      </c>
      <c r="CR50" s="588">
        <v>0</v>
      </c>
      <c r="CS50" s="588">
        <f>CS45</f>
        <v>238.4</v>
      </c>
      <c r="CT50" s="588">
        <f>CT45</f>
        <v>219.8</v>
      </c>
      <c r="CU50" s="588">
        <f>CU45</f>
        <v>188.4</v>
      </c>
      <c r="CV50" s="588">
        <f>CV45</f>
        <v>207</v>
      </c>
      <c r="CW50" s="588">
        <v>0</v>
      </c>
      <c r="CX50" s="588">
        <v>0</v>
      </c>
      <c r="CY50" s="588">
        <v>0</v>
      </c>
      <c r="CZ50" s="588">
        <v>0</v>
      </c>
      <c r="DA50" s="588">
        <v>0</v>
      </c>
      <c r="DB50" s="588">
        <v>0</v>
      </c>
      <c r="DC50" s="588">
        <v>0</v>
      </c>
      <c r="DD50" s="588">
        <v>0</v>
      </c>
      <c r="DE50" s="588">
        <v>0</v>
      </c>
      <c r="DF50" s="588">
        <v>0</v>
      </c>
      <c r="DG50" s="588">
        <v>0</v>
      </c>
      <c r="DH50" s="588">
        <v>0</v>
      </c>
      <c r="DI50" s="588">
        <f>DI45+DI48</f>
        <v>426.8</v>
      </c>
      <c r="DJ50" s="588">
        <f t="shared" si="78"/>
        <v>426.8</v>
      </c>
      <c r="DK50" s="588">
        <f t="shared" si="10"/>
        <v>426.8</v>
      </c>
      <c r="DL50" s="588">
        <f>DL45+DL48</f>
        <v>426.8</v>
      </c>
      <c r="DM50" s="588">
        <f>DM45+DM48</f>
        <v>426.8</v>
      </c>
      <c r="DN50" s="567">
        <f>+DN45</f>
        <v>0</v>
      </c>
      <c r="DO50" s="569"/>
      <c r="DP50" s="569"/>
      <c r="DQ50" s="569"/>
      <c r="DR50" s="569"/>
      <c r="DS50" s="569"/>
      <c r="DT50" s="569"/>
      <c r="DU50" s="569"/>
      <c r="DV50" s="569"/>
      <c r="DW50" s="569"/>
      <c r="DX50" s="569"/>
      <c r="DY50" s="569"/>
      <c r="DZ50" s="569"/>
      <c r="EA50" s="569"/>
      <c r="EB50" s="569"/>
      <c r="EC50" s="569"/>
      <c r="ED50" s="569"/>
      <c r="EE50" s="569"/>
      <c r="EF50" s="569"/>
      <c r="EG50" s="569"/>
      <c r="EH50" s="569"/>
      <c r="EI50" s="569"/>
      <c r="EJ50" s="569"/>
      <c r="EK50" s="569"/>
      <c r="EL50" s="569"/>
      <c r="EM50" s="567">
        <f>EI50+EG50+EE50+EC50+EA50+DY50+DW50+DU50+DS50+DQ50+DH50+EK50</f>
        <v>0</v>
      </c>
      <c r="EN50" s="571">
        <f t="shared" si="76"/>
        <v>0</v>
      </c>
      <c r="EO50" s="571">
        <f t="shared" si="77"/>
        <v>0</v>
      </c>
      <c r="EP50" s="572">
        <f>DQ50+DS50+DU50+DW50+DY50+EA50+EC50+EE50+EG50+EI50+EK50+DH50</f>
        <v>0</v>
      </c>
      <c r="EQ50" s="571">
        <f>DR50+DT50+DV50+DP50</f>
        <v>0</v>
      </c>
      <c r="ER50" s="573">
        <f t="shared" si="13"/>
        <v>1.0987261146496814</v>
      </c>
      <c r="ES50" s="573">
        <f t="shared" si="11"/>
        <v>1</v>
      </c>
      <c r="ET50" s="574">
        <f t="shared" si="12"/>
        <v>1</v>
      </c>
      <c r="EU50" s="574">
        <f t="shared" si="23"/>
        <v>1.0098572399728076</v>
      </c>
      <c r="EV50" s="575">
        <f t="shared" si="14"/>
        <v>1</v>
      </c>
      <c r="EW50" s="553"/>
      <c r="EX50" s="553"/>
      <c r="EY50" s="553"/>
      <c r="EZ50" s="553"/>
      <c r="FA50" s="553"/>
      <c r="FB50" s="81"/>
    </row>
    <row r="51" spans="1:158" ht="24.75" customHeight="1" thickBot="1" x14ac:dyDescent="0.3">
      <c r="A51" s="374"/>
      <c r="B51" s="367"/>
      <c r="C51" s="427"/>
      <c r="D51" s="369"/>
      <c r="E51" s="378"/>
      <c r="F51" s="88" t="s">
        <v>333</v>
      </c>
      <c r="G51" s="282">
        <f t="shared" ref="G51:DN51" si="80">G46+G49</f>
        <v>9989429624</v>
      </c>
      <c r="H51" s="283">
        <f t="shared" si="80"/>
        <v>0</v>
      </c>
      <c r="I51" s="283">
        <f t="shared" si="80"/>
        <v>0</v>
      </c>
      <c r="J51" s="283">
        <f t="shared" si="80"/>
        <v>0</v>
      </c>
      <c r="K51" s="283">
        <f t="shared" si="80"/>
        <v>0</v>
      </c>
      <c r="L51" s="283">
        <f t="shared" si="80"/>
        <v>0</v>
      </c>
      <c r="M51" s="283">
        <f t="shared" si="80"/>
        <v>0</v>
      </c>
      <c r="N51" s="283">
        <f t="shared" si="80"/>
        <v>0</v>
      </c>
      <c r="O51" s="283">
        <f t="shared" si="80"/>
        <v>0</v>
      </c>
      <c r="P51" s="283">
        <f t="shared" si="80"/>
        <v>0</v>
      </c>
      <c r="Q51" s="283">
        <f t="shared" si="80"/>
        <v>0</v>
      </c>
      <c r="R51" s="283">
        <f t="shared" si="80"/>
        <v>0</v>
      </c>
      <c r="S51" s="283">
        <f t="shared" si="80"/>
        <v>0</v>
      </c>
      <c r="T51" s="283">
        <f t="shared" si="80"/>
        <v>0</v>
      </c>
      <c r="U51" s="283">
        <f t="shared" si="80"/>
        <v>0</v>
      </c>
      <c r="V51" s="283">
        <f t="shared" si="80"/>
        <v>0</v>
      </c>
      <c r="W51" s="283">
        <f t="shared" si="80"/>
        <v>0</v>
      </c>
      <c r="X51" s="283">
        <f t="shared" si="80"/>
        <v>0</v>
      </c>
      <c r="Y51" s="283">
        <f t="shared" si="80"/>
        <v>0</v>
      </c>
      <c r="Z51" s="283">
        <f t="shared" si="80"/>
        <v>0</v>
      </c>
      <c r="AA51" s="283">
        <f t="shared" si="80"/>
        <v>0</v>
      </c>
      <c r="AB51" s="283">
        <f t="shared" si="80"/>
        <v>1490000000</v>
      </c>
      <c r="AC51" s="283">
        <f t="shared" si="80"/>
        <v>0</v>
      </c>
      <c r="AD51" s="283">
        <f t="shared" si="80"/>
        <v>0</v>
      </c>
      <c r="AE51" s="283">
        <f t="shared" si="80"/>
        <v>65822500</v>
      </c>
      <c r="AF51" s="283">
        <f t="shared" si="80"/>
        <v>65822500</v>
      </c>
      <c r="AG51" s="283">
        <f t="shared" si="80"/>
        <v>157174000</v>
      </c>
      <c r="AH51" s="283">
        <f t="shared" si="80"/>
        <v>157174000</v>
      </c>
      <c r="AI51" s="283">
        <f t="shared" si="80"/>
        <v>232029000</v>
      </c>
      <c r="AJ51" s="283">
        <f t="shared" si="80"/>
        <v>232029000</v>
      </c>
      <c r="AK51" s="283">
        <f t="shared" si="80"/>
        <v>0</v>
      </c>
      <c r="AL51" s="283">
        <f t="shared" si="80"/>
        <v>0</v>
      </c>
      <c r="AM51" s="283">
        <f t="shared" si="80"/>
        <v>0</v>
      </c>
      <c r="AN51" s="283">
        <f t="shared" si="80"/>
        <v>33957500</v>
      </c>
      <c r="AO51" s="283">
        <f t="shared" si="80"/>
        <v>0</v>
      </c>
      <c r="AP51" s="283">
        <f t="shared" si="80"/>
        <v>0</v>
      </c>
      <c r="AQ51" s="283">
        <f t="shared" si="80"/>
        <v>0</v>
      </c>
      <c r="AR51" s="283">
        <f t="shared" si="80"/>
        <v>0</v>
      </c>
      <c r="AS51" s="283">
        <f t="shared" si="80"/>
        <v>960774445</v>
      </c>
      <c r="AT51" s="283">
        <f t="shared" si="80"/>
        <v>0</v>
      </c>
      <c r="AU51" s="283">
        <f t="shared" si="80"/>
        <v>0</v>
      </c>
      <c r="AV51" s="283">
        <f t="shared" si="80"/>
        <v>943997000</v>
      </c>
      <c r="AW51" s="283">
        <f t="shared" si="80"/>
        <v>0</v>
      </c>
      <c r="AX51" s="283">
        <f t="shared" si="80"/>
        <v>0</v>
      </c>
      <c r="AY51" s="283">
        <f t="shared" si="80"/>
        <v>357016055</v>
      </c>
      <c r="AZ51" s="283">
        <f t="shared" si="80"/>
        <v>339836000</v>
      </c>
      <c r="BA51" s="283">
        <f t="shared" si="80"/>
        <v>1772816000</v>
      </c>
      <c r="BB51" s="283">
        <f t="shared" si="80"/>
        <v>1772816000</v>
      </c>
      <c r="BC51" s="283">
        <f t="shared" si="80"/>
        <v>1772816000</v>
      </c>
      <c r="BD51" s="283">
        <f t="shared" si="80"/>
        <v>1772816000</v>
      </c>
      <c r="BE51" s="283">
        <f t="shared" si="80"/>
        <v>1772816000</v>
      </c>
      <c r="BF51" s="283">
        <f t="shared" si="80"/>
        <v>4452702955.9499998</v>
      </c>
      <c r="BG51" s="283">
        <f t="shared" si="80"/>
        <v>427106061.25</v>
      </c>
      <c r="BH51" s="283">
        <f t="shared" si="80"/>
        <v>426794593</v>
      </c>
      <c r="BI51" s="283">
        <f t="shared" si="80"/>
        <v>107377398</v>
      </c>
      <c r="BJ51" s="283">
        <f t="shared" si="80"/>
        <v>12331807</v>
      </c>
      <c r="BK51" s="283">
        <f t="shared" si="80"/>
        <v>0</v>
      </c>
      <c r="BL51" s="283">
        <f t="shared" si="80"/>
        <v>5369560</v>
      </c>
      <c r="BM51" s="283">
        <f t="shared" si="80"/>
        <v>15849195.699999999</v>
      </c>
      <c r="BN51" s="283">
        <f t="shared" si="80"/>
        <v>452015</v>
      </c>
      <c r="BO51" s="283">
        <f t="shared" si="80"/>
        <v>336000000</v>
      </c>
      <c r="BP51" s="283">
        <f t="shared" si="80"/>
        <v>15481532</v>
      </c>
      <c r="BQ51" s="283">
        <f t="shared" si="80"/>
        <v>3066000</v>
      </c>
      <c r="BR51" s="283">
        <f t="shared" si="80"/>
        <v>31463147</v>
      </c>
      <c r="BS51" s="283">
        <f t="shared" si="80"/>
        <v>3554072000</v>
      </c>
      <c r="BT51" s="283">
        <f t="shared" si="80"/>
        <v>137340000</v>
      </c>
      <c r="BU51" s="283">
        <f t="shared" si="80"/>
        <v>0</v>
      </c>
      <c r="BV51" s="283">
        <f t="shared" si="80"/>
        <v>133572912</v>
      </c>
      <c r="BW51" s="283">
        <f t="shared" si="80"/>
        <v>0</v>
      </c>
      <c r="BX51" s="283">
        <f t="shared" si="80"/>
        <v>0</v>
      </c>
      <c r="BY51" s="283">
        <f t="shared" si="80"/>
        <v>4333333</v>
      </c>
      <c r="BZ51" s="283">
        <f t="shared" si="80"/>
        <v>0</v>
      </c>
      <c r="CA51" s="283">
        <f t="shared" si="80"/>
        <v>0</v>
      </c>
      <c r="CB51" s="283">
        <f t="shared" si="80"/>
        <v>2539000</v>
      </c>
      <c r="CC51" s="283">
        <f t="shared" si="80"/>
        <v>-464333</v>
      </c>
      <c r="CD51" s="283">
        <f t="shared" si="80"/>
        <v>3656638549</v>
      </c>
      <c r="CE51" s="283">
        <f t="shared" si="80"/>
        <v>4447339654.9499998</v>
      </c>
      <c r="CF51" s="283">
        <f t="shared" si="80"/>
        <v>4447339654.9499998</v>
      </c>
      <c r="CG51" s="283">
        <f t="shared" si="80"/>
        <v>4421983115</v>
      </c>
      <c r="CH51" s="283">
        <f t="shared" si="80"/>
        <v>4447339654.9499998</v>
      </c>
      <c r="CI51" s="283">
        <f t="shared" si="80"/>
        <v>4421983115</v>
      </c>
      <c r="CJ51" s="283">
        <f t="shared" si="80"/>
        <v>3292920759</v>
      </c>
      <c r="CK51" s="283">
        <f t="shared" si="80"/>
        <v>171566000</v>
      </c>
      <c r="CL51" s="283">
        <f t="shared" si="80"/>
        <v>171566000</v>
      </c>
      <c r="CM51" s="283">
        <f t="shared" si="80"/>
        <v>709661137</v>
      </c>
      <c r="CN51" s="283">
        <f t="shared" si="80"/>
        <v>709661137</v>
      </c>
      <c r="CO51" s="283">
        <f t="shared" si="80"/>
        <v>134985833.07052693</v>
      </c>
      <c r="CP51" s="283">
        <f t="shared" si="80"/>
        <v>134985833</v>
      </c>
      <c r="CQ51" s="283">
        <f t="shared" si="80"/>
        <v>685976916.92947304</v>
      </c>
      <c r="CR51" s="283">
        <f t="shared" si="80"/>
        <v>8445450</v>
      </c>
      <c r="CS51" s="283">
        <f t="shared" si="80"/>
        <v>155611456</v>
      </c>
      <c r="CT51" s="283">
        <f t="shared" si="80"/>
        <v>16801566</v>
      </c>
      <c r="CU51" s="304">
        <f t="shared" si="80"/>
        <v>1486478958</v>
      </c>
      <c r="CV51" s="304">
        <f t="shared" si="80"/>
        <v>159583037.20064092</v>
      </c>
      <c r="CW51" s="283">
        <f t="shared" si="80"/>
        <v>0</v>
      </c>
      <c r="CX51" s="283">
        <f t="shared" si="80"/>
        <v>0</v>
      </c>
      <c r="CY51" s="283">
        <f t="shared" si="80"/>
        <v>0</v>
      </c>
      <c r="CZ51" s="283">
        <f t="shared" si="80"/>
        <v>0</v>
      </c>
      <c r="DA51" s="283">
        <f t="shared" si="80"/>
        <v>0</v>
      </c>
      <c r="DB51" s="283">
        <f t="shared" si="80"/>
        <v>0</v>
      </c>
      <c r="DC51" s="283">
        <f t="shared" si="80"/>
        <v>0</v>
      </c>
      <c r="DD51" s="283">
        <f t="shared" si="80"/>
        <v>0</v>
      </c>
      <c r="DE51" s="283">
        <f t="shared" si="80"/>
        <v>0</v>
      </c>
      <c r="DF51" s="283">
        <f t="shared" si="80"/>
        <v>0</v>
      </c>
      <c r="DG51" s="283">
        <f t="shared" si="80"/>
        <v>450350208</v>
      </c>
      <c r="DH51" s="283">
        <f t="shared" si="80"/>
        <v>0</v>
      </c>
      <c r="DI51" s="283">
        <f t="shared" si="80"/>
        <v>3794630509</v>
      </c>
      <c r="DJ51" s="304">
        <f t="shared" si="78"/>
        <v>3344280301</v>
      </c>
      <c r="DK51" s="304">
        <f t="shared" si="10"/>
        <v>1201043023.2006409</v>
      </c>
      <c r="DL51" s="304">
        <f t="shared" si="80"/>
        <v>3794630509</v>
      </c>
      <c r="DM51" s="304">
        <f t="shared" si="80"/>
        <v>1201043023.2006409</v>
      </c>
      <c r="DN51" s="287">
        <f t="shared" si="80"/>
        <v>0</v>
      </c>
      <c r="DO51" s="288"/>
      <c r="DP51" s="285"/>
      <c r="DQ51" s="285"/>
      <c r="DR51" s="285"/>
      <c r="DS51" s="285"/>
      <c r="DT51" s="285"/>
      <c r="DU51" s="285"/>
      <c r="DV51" s="285"/>
      <c r="DW51" s="285"/>
      <c r="DX51" s="285"/>
      <c r="DY51" s="285"/>
      <c r="DZ51" s="285"/>
      <c r="EA51" s="285"/>
      <c r="EB51" s="285"/>
      <c r="EC51" s="285"/>
      <c r="ED51" s="285"/>
      <c r="EE51" s="285"/>
      <c r="EF51" s="285"/>
      <c r="EG51" s="285"/>
      <c r="EH51" s="285"/>
      <c r="EI51" s="285"/>
      <c r="EJ51" s="285"/>
      <c r="EK51" s="285"/>
      <c r="EL51" s="285"/>
      <c r="EM51" s="286">
        <f>EK51+EI51+EG51+EE51+EC51+EA51+DY51+DW51+DU51+DS51+DQ51+DH51</f>
        <v>0</v>
      </c>
      <c r="EN51" s="285">
        <f>+EN46+EN49</f>
        <v>0</v>
      </c>
      <c r="EO51" s="285">
        <f>EO46+EO49</f>
        <v>0</v>
      </c>
      <c r="EP51" s="285">
        <f>+EP46+EP49</f>
        <v>0</v>
      </c>
      <c r="EQ51" s="285">
        <f>+EQ46+EQ49</f>
        <v>0</v>
      </c>
      <c r="ER51" s="311">
        <f>IFERROR(CV51/CU51,0)</f>
        <v>0.10735640510872332</v>
      </c>
      <c r="ES51" s="311">
        <f t="shared" si="11"/>
        <v>0.35913348018152291</v>
      </c>
      <c r="ET51" s="312">
        <f>IFERROR(DM51/DL51,0)</f>
        <v>0.31651119136686434</v>
      </c>
      <c r="EU51" s="312">
        <f t="shared" si="23"/>
        <v>0.77326485035426629</v>
      </c>
      <c r="EV51" s="313">
        <f>IFERROR((DM51+CI51+BE51+AA51)/G51,0)</f>
        <v>0.74036680937536581</v>
      </c>
      <c r="EW51" s="553"/>
      <c r="EX51" s="553"/>
      <c r="EY51" s="553"/>
      <c r="EZ51" s="553"/>
      <c r="FA51" s="553"/>
      <c r="FB51" s="89"/>
    </row>
    <row r="52" spans="1:158" ht="24.75" customHeight="1" x14ac:dyDescent="0.25">
      <c r="A52" s="418" t="s">
        <v>353</v>
      </c>
      <c r="B52" s="419"/>
      <c r="C52" s="419"/>
      <c r="D52" s="419"/>
      <c r="E52" s="420"/>
      <c r="F52" s="90" t="s">
        <v>354</v>
      </c>
      <c r="G52" s="289">
        <f t="shared" ref="G52:DN52" si="81">G11+G18+G25+G32+G39+G46</f>
        <v>16705771871</v>
      </c>
      <c r="H52" s="290">
        <f t="shared" si="81"/>
        <v>910000000</v>
      </c>
      <c r="I52" s="290">
        <f t="shared" si="81"/>
        <v>0</v>
      </c>
      <c r="J52" s="290">
        <f t="shared" si="81"/>
        <v>0</v>
      </c>
      <c r="K52" s="290">
        <f t="shared" si="81"/>
        <v>910000000</v>
      </c>
      <c r="L52" s="290">
        <f t="shared" si="81"/>
        <v>24583000</v>
      </c>
      <c r="M52" s="290">
        <f t="shared" si="81"/>
        <v>910000000</v>
      </c>
      <c r="N52" s="290">
        <f t="shared" si="81"/>
        <v>119703000</v>
      </c>
      <c r="O52" s="290">
        <f t="shared" si="81"/>
        <v>910000000</v>
      </c>
      <c r="P52" s="290">
        <f t="shared" si="81"/>
        <v>142254000</v>
      </c>
      <c r="Q52" s="290">
        <f t="shared" si="81"/>
        <v>910000000</v>
      </c>
      <c r="R52" s="290">
        <f t="shared" si="81"/>
        <v>142254000</v>
      </c>
      <c r="S52" s="290">
        <f t="shared" si="81"/>
        <v>910000000</v>
      </c>
      <c r="T52" s="290">
        <f t="shared" si="81"/>
        <v>565091445</v>
      </c>
      <c r="U52" s="290">
        <f t="shared" si="81"/>
        <v>782804445</v>
      </c>
      <c r="V52" s="290">
        <f t="shared" si="81"/>
        <v>782804445</v>
      </c>
      <c r="W52" s="290">
        <f t="shared" si="81"/>
        <v>0</v>
      </c>
      <c r="X52" s="290">
        <f t="shared" si="81"/>
        <v>0</v>
      </c>
      <c r="Y52" s="290">
        <f t="shared" si="81"/>
        <v>0</v>
      </c>
      <c r="Z52" s="290">
        <f t="shared" si="81"/>
        <v>782804445</v>
      </c>
      <c r="AA52" s="290">
        <f t="shared" si="81"/>
        <v>782804445</v>
      </c>
      <c r="AB52" s="290">
        <f t="shared" si="81"/>
        <v>6606000000</v>
      </c>
      <c r="AC52" s="290">
        <f t="shared" si="81"/>
        <v>0</v>
      </c>
      <c r="AD52" s="290">
        <f t="shared" si="81"/>
        <v>0</v>
      </c>
      <c r="AE52" s="290">
        <f t="shared" si="81"/>
        <v>113950000</v>
      </c>
      <c r="AF52" s="290">
        <f t="shared" si="81"/>
        <v>113950000</v>
      </c>
      <c r="AG52" s="290">
        <f t="shared" si="81"/>
        <v>271431000</v>
      </c>
      <c r="AH52" s="290">
        <f t="shared" si="81"/>
        <v>271431000</v>
      </c>
      <c r="AI52" s="290">
        <f t="shared" si="81"/>
        <v>656020000</v>
      </c>
      <c r="AJ52" s="290">
        <f t="shared" si="81"/>
        <v>656020000</v>
      </c>
      <c r="AK52" s="290">
        <f t="shared" si="81"/>
        <v>93208000</v>
      </c>
      <c r="AL52" s="290">
        <f t="shared" si="81"/>
        <v>93208000</v>
      </c>
      <c r="AM52" s="290">
        <f t="shared" si="81"/>
        <v>5000000</v>
      </c>
      <c r="AN52" s="290">
        <f t="shared" si="81"/>
        <v>224830000</v>
      </c>
      <c r="AO52" s="290">
        <f t="shared" si="81"/>
        <v>28957500</v>
      </c>
      <c r="AP52" s="290">
        <f t="shared" si="81"/>
        <v>0</v>
      </c>
      <c r="AQ52" s="290">
        <f t="shared" si="81"/>
        <v>0</v>
      </c>
      <c r="AR52" s="290">
        <f t="shared" si="81"/>
        <v>0</v>
      </c>
      <c r="AS52" s="290">
        <f t="shared" si="81"/>
        <v>1006239945</v>
      </c>
      <c r="AT52" s="290">
        <f t="shared" si="81"/>
        <v>0</v>
      </c>
      <c r="AU52" s="290">
        <f t="shared" si="81"/>
        <v>1177038033</v>
      </c>
      <c r="AV52" s="290">
        <f t="shared" si="81"/>
        <v>1985672000</v>
      </c>
      <c r="AW52" s="290">
        <f t="shared" si="81"/>
        <v>0</v>
      </c>
      <c r="AX52" s="290">
        <f t="shared" si="81"/>
        <v>0</v>
      </c>
      <c r="AY52" s="290">
        <f t="shared" si="81"/>
        <v>357016055</v>
      </c>
      <c r="AZ52" s="290">
        <f t="shared" si="81"/>
        <v>346281400</v>
      </c>
      <c r="BA52" s="290">
        <f t="shared" si="81"/>
        <v>3708860533</v>
      </c>
      <c r="BB52" s="290">
        <f t="shared" si="81"/>
        <v>3708860533</v>
      </c>
      <c r="BC52" s="290">
        <f t="shared" si="81"/>
        <v>3691392400</v>
      </c>
      <c r="BD52" s="290">
        <f t="shared" si="81"/>
        <v>3708860533</v>
      </c>
      <c r="BE52" s="290">
        <f t="shared" si="81"/>
        <v>3691392400</v>
      </c>
      <c r="BF52" s="290">
        <f t="shared" si="81"/>
        <v>6566291000</v>
      </c>
      <c r="BG52" s="290">
        <f t="shared" si="81"/>
        <v>2013884001</v>
      </c>
      <c r="BH52" s="290">
        <f t="shared" si="81"/>
        <v>2013884000</v>
      </c>
      <c r="BI52" s="290">
        <f t="shared" si="81"/>
        <v>90552000</v>
      </c>
      <c r="BJ52" s="290">
        <f t="shared" si="81"/>
        <v>0</v>
      </c>
      <c r="BK52" s="290">
        <f t="shared" si="81"/>
        <v>0</v>
      </c>
      <c r="BL52" s="290">
        <f t="shared" si="81"/>
        <v>0</v>
      </c>
      <c r="BM52" s="290">
        <f t="shared" si="81"/>
        <v>18152533</v>
      </c>
      <c r="BN52" s="290">
        <f t="shared" si="81"/>
        <v>0</v>
      </c>
      <c r="BO52" s="290">
        <f t="shared" si="81"/>
        <v>0</v>
      </c>
      <c r="BP52" s="290">
        <f t="shared" si="81"/>
        <v>0</v>
      </c>
      <c r="BQ52" s="290">
        <f t="shared" si="81"/>
        <v>183996420</v>
      </c>
      <c r="BR52" s="290">
        <f t="shared" si="81"/>
        <v>14128533</v>
      </c>
      <c r="BS52" s="290">
        <f t="shared" si="81"/>
        <v>4222620000</v>
      </c>
      <c r="BT52" s="290">
        <f t="shared" si="81"/>
        <v>0</v>
      </c>
      <c r="BU52" s="290">
        <f t="shared" si="81"/>
        <v>0</v>
      </c>
      <c r="BV52" s="290">
        <f t="shared" si="81"/>
        <v>133572912</v>
      </c>
      <c r="BW52" s="290">
        <f t="shared" si="81"/>
        <v>0</v>
      </c>
      <c r="BX52" s="290">
        <f t="shared" si="81"/>
        <v>23720700</v>
      </c>
      <c r="BY52" s="290">
        <f t="shared" si="81"/>
        <v>24430046</v>
      </c>
      <c r="BZ52" s="290">
        <f t="shared" si="81"/>
        <v>0</v>
      </c>
      <c r="CA52" s="290">
        <f t="shared" si="81"/>
        <v>3494000</v>
      </c>
      <c r="CB52" s="290">
        <f t="shared" si="81"/>
        <v>16080333</v>
      </c>
      <c r="CC52" s="290">
        <f t="shared" si="81"/>
        <v>-6122820</v>
      </c>
      <c r="CD52" s="290">
        <f t="shared" si="81"/>
        <v>4319744798</v>
      </c>
      <c r="CE52" s="290">
        <f t="shared" si="81"/>
        <v>6551006180</v>
      </c>
      <c r="CF52" s="290">
        <f t="shared" si="81"/>
        <v>6551006180</v>
      </c>
      <c r="CG52" s="290">
        <f t="shared" si="81"/>
        <v>6521131276</v>
      </c>
      <c r="CH52" s="290">
        <f t="shared" si="81"/>
        <v>6551006180</v>
      </c>
      <c r="CI52" s="290">
        <f t="shared" si="81"/>
        <v>6521131276</v>
      </c>
      <c r="CJ52" s="290">
        <f t="shared" si="81"/>
        <v>3858734000</v>
      </c>
      <c r="CK52" s="290">
        <f t="shared" si="81"/>
        <v>558000000</v>
      </c>
      <c r="CL52" s="290">
        <f t="shared" si="81"/>
        <v>558000000</v>
      </c>
      <c r="CM52" s="290">
        <f t="shared" si="81"/>
        <v>1355570000</v>
      </c>
      <c r="CN52" s="290">
        <f t="shared" si="81"/>
        <v>1355570000</v>
      </c>
      <c r="CO52" s="290">
        <f t="shared" si="81"/>
        <v>304601000</v>
      </c>
      <c r="CP52" s="290">
        <f t="shared" si="81"/>
        <v>304601000</v>
      </c>
      <c r="CQ52" s="290">
        <f t="shared" si="81"/>
        <v>998344000</v>
      </c>
      <c r="CR52" s="290">
        <f t="shared" si="81"/>
        <v>0</v>
      </c>
      <c r="CS52" s="290">
        <f t="shared" si="81"/>
        <v>107800000</v>
      </c>
      <c r="CT52" s="290">
        <f t="shared" si="81"/>
        <v>0</v>
      </c>
      <c r="CU52" s="305">
        <f t="shared" si="81"/>
        <v>1036128750</v>
      </c>
      <c r="CV52" s="305">
        <f t="shared" si="81"/>
        <v>53130000</v>
      </c>
      <c r="CW52" s="290">
        <f t="shared" si="81"/>
        <v>0</v>
      </c>
      <c r="CX52" s="290">
        <f t="shared" si="81"/>
        <v>0</v>
      </c>
      <c r="CY52" s="290">
        <f t="shared" si="81"/>
        <v>0</v>
      </c>
      <c r="CZ52" s="290">
        <f t="shared" si="81"/>
        <v>0</v>
      </c>
      <c r="DA52" s="290">
        <f t="shared" si="81"/>
        <v>0</v>
      </c>
      <c r="DB52" s="290">
        <f t="shared" si="81"/>
        <v>0</v>
      </c>
      <c r="DC52" s="290">
        <f t="shared" si="81"/>
        <v>0</v>
      </c>
      <c r="DD52" s="290">
        <f t="shared" si="81"/>
        <v>0</v>
      </c>
      <c r="DE52" s="290">
        <f t="shared" si="81"/>
        <v>0</v>
      </c>
      <c r="DF52" s="290">
        <f t="shared" si="81"/>
        <v>0</v>
      </c>
      <c r="DG52" s="290">
        <f t="shared" si="81"/>
        <v>0</v>
      </c>
      <c r="DH52" s="290">
        <f t="shared" si="81"/>
        <v>0</v>
      </c>
      <c r="DI52" s="290">
        <f t="shared" si="81"/>
        <v>4360443750</v>
      </c>
      <c r="DJ52" s="305">
        <f t="shared" si="78"/>
        <v>4360443750</v>
      </c>
      <c r="DK52" s="305">
        <f t="shared" si="10"/>
        <v>2271301000</v>
      </c>
      <c r="DL52" s="305">
        <f t="shared" si="81"/>
        <v>4360443750</v>
      </c>
      <c r="DM52" s="305">
        <f t="shared" si="81"/>
        <v>2271301000</v>
      </c>
      <c r="DN52" s="291">
        <f t="shared" si="81"/>
        <v>1350000000</v>
      </c>
      <c r="DO52" s="596">
        <f t="shared" ref="DO52:EQ52" si="82">DO11+DO25+DO32+DO39+DO46</f>
        <v>0</v>
      </c>
      <c r="DP52" s="597">
        <f t="shared" si="82"/>
        <v>0</v>
      </c>
      <c r="DQ52" s="597">
        <f t="shared" si="82"/>
        <v>0</v>
      </c>
      <c r="DR52" s="597">
        <f t="shared" si="82"/>
        <v>0</v>
      </c>
      <c r="DS52" s="597">
        <f t="shared" si="82"/>
        <v>0</v>
      </c>
      <c r="DT52" s="597">
        <f t="shared" si="82"/>
        <v>0</v>
      </c>
      <c r="DU52" s="597">
        <f t="shared" si="82"/>
        <v>0</v>
      </c>
      <c r="DV52" s="597">
        <f t="shared" si="82"/>
        <v>0</v>
      </c>
      <c r="DW52" s="597">
        <f t="shared" si="82"/>
        <v>0</v>
      </c>
      <c r="DX52" s="597">
        <f t="shared" si="82"/>
        <v>0</v>
      </c>
      <c r="DY52" s="597">
        <f t="shared" si="82"/>
        <v>0</v>
      </c>
      <c r="DZ52" s="597">
        <f t="shared" si="82"/>
        <v>0</v>
      </c>
      <c r="EA52" s="597">
        <f t="shared" si="82"/>
        <v>0</v>
      </c>
      <c r="EB52" s="597">
        <f t="shared" si="82"/>
        <v>0</v>
      </c>
      <c r="EC52" s="597">
        <f t="shared" si="82"/>
        <v>0</v>
      </c>
      <c r="ED52" s="597">
        <f t="shared" si="82"/>
        <v>0</v>
      </c>
      <c r="EE52" s="597">
        <f t="shared" si="82"/>
        <v>0</v>
      </c>
      <c r="EF52" s="597">
        <f t="shared" si="82"/>
        <v>0</v>
      </c>
      <c r="EG52" s="597">
        <f t="shared" si="82"/>
        <v>0</v>
      </c>
      <c r="EH52" s="597">
        <f t="shared" si="82"/>
        <v>0</v>
      </c>
      <c r="EI52" s="597">
        <f t="shared" si="82"/>
        <v>0</v>
      </c>
      <c r="EJ52" s="597">
        <f t="shared" si="82"/>
        <v>0</v>
      </c>
      <c r="EK52" s="597">
        <f t="shared" si="82"/>
        <v>0</v>
      </c>
      <c r="EL52" s="597">
        <f t="shared" si="82"/>
        <v>0</v>
      </c>
      <c r="EM52" s="597">
        <f t="shared" si="82"/>
        <v>0</v>
      </c>
      <c r="EN52" s="597">
        <f t="shared" si="82"/>
        <v>0</v>
      </c>
      <c r="EO52" s="597">
        <f t="shared" si="82"/>
        <v>0</v>
      </c>
      <c r="EP52" s="597">
        <f t="shared" si="82"/>
        <v>0</v>
      </c>
      <c r="EQ52" s="598">
        <f t="shared" si="82"/>
        <v>0</v>
      </c>
      <c r="ER52" s="409"/>
      <c r="ES52" s="410"/>
      <c r="ET52" s="410"/>
      <c r="EU52" s="410"/>
      <c r="EV52" s="410"/>
      <c r="EW52" s="410"/>
      <c r="EX52" s="410"/>
      <c r="EY52" s="410"/>
      <c r="EZ52" s="410"/>
      <c r="FA52" s="411"/>
      <c r="FB52" s="91"/>
    </row>
    <row r="53" spans="1:158" ht="24.75" customHeight="1" x14ac:dyDescent="0.25">
      <c r="A53" s="421"/>
      <c r="B53" s="322"/>
      <c r="C53" s="322"/>
      <c r="D53" s="322"/>
      <c r="E53" s="422"/>
      <c r="F53" s="92" t="s">
        <v>355</v>
      </c>
      <c r="G53" s="292">
        <f t="shared" ref="G53:DN53" si="83">G14+G21+G28+G35+G42+G49</f>
        <v>2335843898.0599999</v>
      </c>
      <c r="H53" s="293">
        <f t="shared" si="83"/>
        <v>0</v>
      </c>
      <c r="I53" s="293">
        <f t="shared" si="83"/>
        <v>0</v>
      </c>
      <c r="J53" s="293">
        <f t="shared" si="83"/>
        <v>0</v>
      </c>
      <c r="K53" s="293">
        <f t="shared" si="83"/>
        <v>0</v>
      </c>
      <c r="L53" s="293">
        <f t="shared" si="83"/>
        <v>0</v>
      </c>
      <c r="M53" s="293">
        <f t="shared" si="83"/>
        <v>0</v>
      </c>
      <c r="N53" s="293">
        <f t="shared" si="83"/>
        <v>0</v>
      </c>
      <c r="O53" s="293">
        <f t="shared" si="83"/>
        <v>0</v>
      </c>
      <c r="P53" s="293">
        <f t="shared" si="83"/>
        <v>0</v>
      </c>
      <c r="Q53" s="293">
        <f t="shared" si="83"/>
        <v>0</v>
      </c>
      <c r="R53" s="293">
        <f t="shared" si="83"/>
        <v>0</v>
      </c>
      <c r="S53" s="293">
        <f t="shared" si="83"/>
        <v>0</v>
      </c>
      <c r="T53" s="293">
        <f t="shared" si="83"/>
        <v>0</v>
      </c>
      <c r="U53" s="293">
        <f t="shared" si="83"/>
        <v>0</v>
      </c>
      <c r="V53" s="293">
        <f t="shared" si="83"/>
        <v>0</v>
      </c>
      <c r="W53" s="293">
        <f t="shared" si="83"/>
        <v>0</v>
      </c>
      <c r="X53" s="293">
        <f t="shared" si="83"/>
        <v>0</v>
      </c>
      <c r="Y53" s="293">
        <f t="shared" si="83"/>
        <v>0</v>
      </c>
      <c r="Z53" s="293">
        <f t="shared" si="83"/>
        <v>0</v>
      </c>
      <c r="AA53" s="293">
        <f t="shared" si="83"/>
        <v>0</v>
      </c>
      <c r="AB53" s="293">
        <f t="shared" si="83"/>
        <v>284098525.48099995</v>
      </c>
      <c r="AC53" s="293">
        <f t="shared" si="83"/>
        <v>23873000</v>
      </c>
      <c r="AD53" s="293">
        <f t="shared" si="83"/>
        <v>23873000</v>
      </c>
      <c r="AE53" s="293">
        <f t="shared" si="83"/>
        <v>45658519</v>
      </c>
      <c r="AF53" s="293">
        <f t="shared" si="83"/>
        <v>45658519</v>
      </c>
      <c r="AG53" s="293">
        <f t="shared" si="83"/>
        <v>81230680</v>
      </c>
      <c r="AH53" s="293">
        <f t="shared" si="83"/>
        <v>81230680</v>
      </c>
      <c r="AI53" s="293">
        <f t="shared" si="83"/>
        <v>26673400</v>
      </c>
      <c r="AJ53" s="293">
        <f t="shared" si="83"/>
        <v>26673400</v>
      </c>
      <c r="AK53" s="293">
        <f t="shared" si="83"/>
        <v>40001767.039999999</v>
      </c>
      <c r="AL53" s="293">
        <f t="shared" si="83"/>
        <v>40001766.960000008</v>
      </c>
      <c r="AM53" s="293">
        <f t="shared" si="83"/>
        <v>60125326.129999995</v>
      </c>
      <c r="AN53" s="293">
        <f t="shared" si="83"/>
        <v>62339267</v>
      </c>
      <c r="AO53" s="293">
        <f t="shared" si="83"/>
        <v>6486275.9099999964</v>
      </c>
      <c r="AP53" s="293">
        <f t="shared" si="83"/>
        <v>0</v>
      </c>
      <c r="AQ53" s="293">
        <f t="shared" si="83"/>
        <v>0</v>
      </c>
      <c r="AR53" s="293">
        <f t="shared" si="83"/>
        <v>4272033</v>
      </c>
      <c r="AS53" s="293">
        <f t="shared" si="83"/>
        <v>0</v>
      </c>
      <c r="AT53" s="293">
        <f t="shared" si="83"/>
        <v>0</v>
      </c>
      <c r="AU53" s="293">
        <f t="shared" si="83"/>
        <v>-302</v>
      </c>
      <c r="AV53" s="293">
        <f t="shared" si="83"/>
        <v>0</v>
      </c>
      <c r="AW53" s="293">
        <f t="shared" si="83"/>
        <v>0</v>
      </c>
      <c r="AX53" s="293">
        <f t="shared" si="83"/>
        <v>0</v>
      </c>
      <c r="AY53" s="293">
        <f t="shared" si="83"/>
        <v>0</v>
      </c>
      <c r="AZ53" s="293">
        <f t="shared" si="83"/>
        <v>0</v>
      </c>
      <c r="BA53" s="293">
        <f t="shared" si="83"/>
        <v>284048666.07999998</v>
      </c>
      <c r="BB53" s="293">
        <f t="shared" si="83"/>
        <v>284048666.07999998</v>
      </c>
      <c r="BC53" s="293">
        <f t="shared" si="83"/>
        <v>284048665.96000004</v>
      </c>
      <c r="BD53" s="293">
        <f t="shared" si="83"/>
        <v>284048666.07999998</v>
      </c>
      <c r="BE53" s="293">
        <f t="shared" si="83"/>
        <v>284048665.96000004</v>
      </c>
      <c r="BF53" s="293">
        <f t="shared" si="83"/>
        <v>550725999</v>
      </c>
      <c r="BG53" s="293">
        <f t="shared" si="83"/>
        <v>61323642</v>
      </c>
      <c r="BH53" s="293">
        <f t="shared" si="83"/>
        <v>57892153</v>
      </c>
      <c r="BI53" s="293">
        <f t="shared" si="83"/>
        <v>39734369</v>
      </c>
      <c r="BJ53" s="293">
        <f t="shared" si="83"/>
        <v>16918789</v>
      </c>
      <c r="BK53" s="293">
        <f t="shared" si="83"/>
        <v>0</v>
      </c>
      <c r="BL53" s="293">
        <f t="shared" si="83"/>
        <v>17663157</v>
      </c>
      <c r="BM53" s="293">
        <f t="shared" si="83"/>
        <v>112506455.00000001</v>
      </c>
      <c r="BN53" s="293">
        <f t="shared" si="83"/>
        <v>2992760</v>
      </c>
      <c r="BO53" s="293">
        <f t="shared" si="83"/>
        <v>336000000</v>
      </c>
      <c r="BP53" s="293">
        <f t="shared" si="83"/>
        <v>102502031</v>
      </c>
      <c r="BQ53" s="293">
        <f t="shared" si="83"/>
        <v>0</v>
      </c>
      <c r="BR53" s="293">
        <f t="shared" si="83"/>
        <v>37542576</v>
      </c>
      <c r="BS53" s="293">
        <f t="shared" si="83"/>
        <v>0</v>
      </c>
      <c r="BT53" s="293">
        <f t="shared" si="83"/>
        <v>138905000</v>
      </c>
      <c r="BU53" s="293">
        <f t="shared" si="83"/>
        <v>0</v>
      </c>
      <c r="BV53" s="293">
        <f t="shared" si="83"/>
        <v>4122333</v>
      </c>
      <c r="BW53" s="293">
        <f t="shared" si="83"/>
        <v>0</v>
      </c>
      <c r="BX53" s="293">
        <f t="shared" si="83"/>
        <v>0</v>
      </c>
      <c r="BY53" s="293">
        <f t="shared" si="83"/>
        <v>0</v>
      </c>
      <c r="BZ53" s="293">
        <f t="shared" si="83"/>
        <v>0</v>
      </c>
      <c r="CA53" s="293">
        <f t="shared" si="83"/>
        <v>0</v>
      </c>
      <c r="CB53" s="293">
        <f t="shared" si="83"/>
        <v>0</v>
      </c>
      <c r="CC53" s="293">
        <f t="shared" si="83"/>
        <v>0</v>
      </c>
      <c r="CD53" s="293">
        <f t="shared" si="83"/>
        <v>168000000</v>
      </c>
      <c r="CE53" s="293">
        <f t="shared" si="83"/>
        <v>549564466</v>
      </c>
      <c r="CF53" s="293">
        <f t="shared" si="83"/>
        <v>549564466</v>
      </c>
      <c r="CG53" s="293">
        <f t="shared" si="83"/>
        <v>546538799</v>
      </c>
      <c r="CH53" s="293">
        <f t="shared" si="83"/>
        <v>549564466</v>
      </c>
      <c r="CI53" s="293">
        <f t="shared" si="83"/>
        <v>546538799</v>
      </c>
      <c r="CJ53" s="293">
        <f t="shared" si="83"/>
        <v>1502230766</v>
      </c>
      <c r="CK53" s="293">
        <f t="shared" si="83"/>
        <v>63704913</v>
      </c>
      <c r="CL53" s="293">
        <f t="shared" si="83"/>
        <v>63704913</v>
      </c>
      <c r="CM53" s="293">
        <f t="shared" si="83"/>
        <v>116709604</v>
      </c>
      <c r="CN53" s="293">
        <f t="shared" si="83"/>
        <v>116709604</v>
      </c>
      <c r="CO53" s="293">
        <f t="shared" si="83"/>
        <v>66397667.000000007</v>
      </c>
      <c r="CP53" s="293">
        <f t="shared" si="83"/>
        <v>66397666</v>
      </c>
      <c r="CQ53" s="293">
        <f t="shared" si="83"/>
        <v>222233453.48141572</v>
      </c>
      <c r="CR53" s="293">
        <f t="shared" si="83"/>
        <v>66632149</v>
      </c>
      <c r="CS53" s="293">
        <f t="shared" si="83"/>
        <v>132484712.51858425</v>
      </c>
      <c r="CT53" s="293">
        <f t="shared" si="83"/>
        <v>73870781.775167286</v>
      </c>
      <c r="CU53" s="306">
        <f t="shared" si="83"/>
        <v>450350208</v>
      </c>
      <c r="CV53" s="306">
        <f t="shared" si="83"/>
        <v>257857015.84373313</v>
      </c>
      <c r="CW53" s="293">
        <f t="shared" si="83"/>
        <v>0</v>
      </c>
      <c r="CX53" s="293">
        <f t="shared" si="83"/>
        <v>0</v>
      </c>
      <c r="CY53" s="293">
        <f t="shared" si="83"/>
        <v>0</v>
      </c>
      <c r="CZ53" s="293">
        <f t="shared" si="83"/>
        <v>0</v>
      </c>
      <c r="DA53" s="293">
        <f t="shared" si="83"/>
        <v>0</v>
      </c>
      <c r="DB53" s="293">
        <f t="shared" si="83"/>
        <v>0</v>
      </c>
      <c r="DC53" s="293">
        <f t="shared" si="83"/>
        <v>0</v>
      </c>
      <c r="DD53" s="293">
        <f t="shared" si="83"/>
        <v>0</v>
      </c>
      <c r="DE53" s="293">
        <f t="shared" si="83"/>
        <v>0</v>
      </c>
      <c r="DF53" s="293">
        <f t="shared" si="83"/>
        <v>0</v>
      </c>
      <c r="DG53" s="293">
        <f t="shared" si="83"/>
        <v>450350208</v>
      </c>
      <c r="DH53" s="293">
        <f t="shared" si="83"/>
        <v>0</v>
      </c>
      <c r="DI53" s="293">
        <f t="shared" si="83"/>
        <v>1502230766</v>
      </c>
      <c r="DJ53" s="306">
        <f t="shared" si="78"/>
        <v>1051880558</v>
      </c>
      <c r="DK53" s="306">
        <f t="shared" si="10"/>
        <v>645172129.61890042</v>
      </c>
      <c r="DL53" s="306">
        <f t="shared" si="83"/>
        <v>1502230766</v>
      </c>
      <c r="DM53" s="306">
        <f t="shared" si="83"/>
        <v>645172129.61890042</v>
      </c>
      <c r="DN53" s="294">
        <f t="shared" si="83"/>
        <v>0</v>
      </c>
      <c r="DO53" s="599">
        <f t="shared" ref="DO53:EQ53" si="84">DO14+DO28+DO35+DO42+DO49</f>
        <v>0</v>
      </c>
      <c r="DP53" s="600">
        <f t="shared" si="84"/>
        <v>0</v>
      </c>
      <c r="DQ53" s="600">
        <f t="shared" si="84"/>
        <v>0</v>
      </c>
      <c r="DR53" s="600">
        <f t="shared" si="84"/>
        <v>0</v>
      </c>
      <c r="DS53" s="600">
        <f t="shared" si="84"/>
        <v>0</v>
      </c>
      <c r="DT53" s="600">
        <f t="shared" si="84"/>
        <v>0</v>
      </c>
      <c r="DU53" s="600">
        <f t="shared" si="84"/>
        <v>0</v>
      </c>
      <c r="DV53" s="600">
        <f t="shared" si="84"/>
        <v>0</v>
      </c>
      <c r="DW53" s="600">
        <f t="shared" si="84"/>
        <v>0</v>
      </c>
      <c r="DX53" s="600">
        <f t="shared" si="84"/>
        <v>0</v>
      </c>
      <c r="DY53" s="600">
        <f t="shared" si="84"/>
        <v>0</v>
      </c>
      <c r="DZ53" s="600">
        <f t="shared" si="84"/>
        <v>0</v>
      </c>
      <c r="EA53" s="600">
        <f t="shared" si="84"/>
        <v>0</v>
      </c>
      <c r="EB53" s="600">
        <f t="shared" si="84"/>
        <v>0</v>
      </c>
      <c r="EC53" s="600">
        <f t="shared" si="84"/>
        <v>0</v>
      </c>
      <c r="ED53" s="600">
        <f t="shared" si="84"/>
        <v>0</v>
      </c>
      <c r="EE53" s="600">
        <f t="shared" si="84"/>
        <v>0</v>
      </c>
      <c r="EF53" s="600">
        <f t="shared" si="84"/>
        <v>0</v>
      </c>
      <c r="EG53" s="600">
        <f t="shared" si="84"/>
        <v>0</v>
      </c>
      <c r="EH53" s="600">
        <f t="shared" si="84"/>
        <v>0</v>
      </c>
      <c r="EI53" s="600">
        <f t="shared" si="84"/>
        <v>0</v>
      </c>
      <c r="EJ53" s="600">
        <f t="shared" si="84"/>
        <v>0</v>
      </c>
      <c r="EK53" s="600">
        <f t="shared" si="84"/>
        <v>0</v>
      </c>
      <c r="EL53" s="600">
        <f t="shared" si="84"/>
        <v>0</v>
      </c>
      <c r="EM53" s="600">
        <f t="shared" si="84"/>
        <v>0</v>
      </c>
      <c r="EN53" s="600">
        <f t="shared" si="84"/>
        <v>0</v>
      </c>
      <c r="EO53" s="600">
        <f t="shared" si="84"/>
        <v>0</v>
      </c>
      <c r="EP53" s="600">
        <f t="shared" si="84"/>
        <v>0</v>
      </c>
      <c r="EQ53" s="601">
        <f t="shared" si="84"/>
        <v>0</v>
      </c>
      <c r="ER53" s="412"/>
      <c r="ES53" s="413"/>
      <c r="ET53" s="413"/>
      <c r="EU53" s="413"/>
      <c r="EV53" s="413"/>
      <c r="EW53" s="413"/>
      <c r="EX53" s="413"/>
      <c r="EY53" s="413"/>
      <c r="EZ53" s="413"/>
      <c r="FA53" s="414"/>
      <c r="FB53" s="91"/>
    </row>
    <row r="54" spans="1:158" ht="24.75" customHeight="1" thickBot="1" x14ac:dyDescent="0.3">
      <c r="A54" s="423"/>
      <c r="B54" s="424"/>
      <c r="C54" s="424"/>
      <c r="D54" s="424"/>
      <c r="E54" s="425"/>
      <c r="F54" s="93" t="s">
        <v>356</v>
      </c>
      <c r="G54" s="295">
        <f t="shared" ref="G54:EQ54" si="85">G52+G53</f>
        <v>19041615769.060001</v>
      </c>
      <c r="H54" s="296">
        <f t="shared" si="85"/>
        <v>910000000</v>
      </c>
      <c r="I54" s="296">
        <f t="shared" si="85"/>
        <v>0</v>
      </c>
      <c r="J54" s="296">
        <f t="shared" si="85"/>
        <v>0</v>
      </c>
      <c r="K54" s="296">
        <f t="shared" si="85"/>
        <v>910000000</v>
      </c>
      <c r="L54" s="296">
        <f t="shared" si="85"/>
        <v>24583000</v>
      </c>
      <c r="M54" s="296">
        <f t="shared" si="85"/>
        <v>910000000</v>
      </c>
      <c r="N54" s="296">
        <f t="shared" si="85"/>
        <v>119703000</v>
      </c>
      <c r="O54" s="296">
        <f t="shared" si="85"/>
        <v>910000000</v>
      </c>
      <c r="P54" s="296">
        <f t="shared" si="85"/>
        <v>142254000</v>
      </c>
      <c r="Q54" s="296">
        <f t="shared" si="85"/>
        <v>910000000</v>
      </c>
      <c r="R54" s="296">
        <f t="shared" si="85"/>
        <v>142254000</v>
      </c>
      <c r="S54" s="296">
        <f t="shared" si="85"/>
        <v>910000000</v>
      </c>
      <c r="T54" s="296">
        <f t="shared" si="85"/>
        <v>565091445</v>
      </c>
      <c r="U54" s="296">
        <f t="shared" si="85"/>
        <v>782804445</v>
      </c>
      <c r="V54" s="296">
        <f t="shared" si="85"/>
        <v>782804445</v>
      </c>
      <c r="W54" s="296">
        <f t="shared" si="85"/>
        <v>0</v>
      </c>
      <c r="X54" s="296">
        <f t="shared" si="85"/>
        <v>0</v>
      </c>
      <c r="Y54" s="296">
        <f t="shared" si="85"/>
        <v>0</v>
      </c>
      <c r="Z54" s="296">
        <f t="shared" si="85"/>
        <v>782804445</v>
      </c>
      <c r="AA54" s="296">
        <f t="shared" si="85"/>
        <v>782804445</v>
      </c>
      <c r="AB54" s="296">
        <f t="shared" si="85"/>
        <v>6890098525.4809999</v>
      </c>
      <c r="AC54" s="296">
        <f t="shared" si="85"/>
        <v>23873000</v>
      </c>
      <c r="AD54" s="296">
        <f t="shared" si="85"/>
        <v>23873000</v>
      </c>
      <c r="AE54" s="296">
        <f t="shared" si="85"/>
        <v>159608519</v>
      </c>
      <c r="AF54" s="296">
        <f t="shared" si="85"/>
        <v>159608519</v>
      </c>
      <c r="AG54" s="296">
        <f t="shared" si="85"/>
        <v>352661680</v>
      </c>
      <c r="AH54" s="296">
        <f t="shared" si="85"/>
        <v>352661680</v>
      </c>
      <c r="AI54" s="296">
        <f t="shared" si="85"/>
        <v>682693400</v>
      </c>
      <c r="AJ54" s="296">
        <f t="shared" si="85"/>
        <v>682693400</v>
      </c>
      <c r="AK54" s="296">
        <f t="shared" si="85"/>
        <v>133209767.03999999</v>
      </c>
      <c r="AL54" s="296">
        <f t="shared" si="85"/>
        <v>133209766.96000001</v>
      </c>
      <c r="AM54" s="296">
        <f t="shared" si="85"/>
        <v>65125326.129999995</v>
      </c>
      <c r="AN54" s="296">
        <f t="shared" si="85"/>
        <v>287169267</v>
      </c>
      <c r="AO54" s="296">
        <f t="shared" si="85"/>
        <v>35443775.909999996</v>
      </c>
      <c r="AP54" s="296">
        <f t="shared" si="85"/>
        <v>0</v>
      </c>
      <c r="AQ54" s="296">
        <f t="shared" si="85"/>
        <v>0</v>
      </c>
      <c r="AR54" s="296">
        <f t="shared" si="85"/>
        <v>4272033</v>
      </c>
      <c r="AS54" s="296">
        <f t="shared" si="85"/>
        <v>1006239945</v>
      </c>
      <c r="AT54" s="296">
        <f t="shared" si="85"/>
        <v>0</v>
      </c>
      <c r="AU54" s="296">
        <f t="shared" si="85"/>
        <v>1177037731</v>
      </c>
      <c r="AV54" s="296">
        <f t="shared" si="85"/>
        <v>1985672000</v>
      </c>
      <c r="AW54" s="296">
        <f t="shared" si="85"/>
        <v>0</v>
      </c>
      <c r="AX54" s="296">
        <f t="shared" si="85"/>
        <v>0</v>
      </c>
      <c r="AY54" s="296">
        <f t="shared" si="85"/>
        <v>357016055</v>
      </c>
      <c r="AZ54" s="296">
        <f t="shared" si="85"/>
        <v>346281400</v>
      </c>
      <c r="BA54" s="296">
        <f t="shared" si="85"/>
        <v>3992909199.0799999</v>
      </c>
      <c r="BB54" s="296">
        <f t="shared" si="85"/>
        <v>3992909199.0799999</v>
      </c>
      <c r="BC54" s="296">
        <f t="shared" si="85"/>
        <v>3975441065.96</v>
      </c>
      <c r="BD54" s="296">
        <f t="shared" si="85"/>
        <v>3992909199.0799999</v>
      </c>
      <c r="BE54" s="296">
        <f t="shared" si="85"/>
        <v>3975441065.96</v>
      </c>
      <c r="BF54" s="296">
        <f t="shared" si="85"/>
        <v>7117016999</v>
      </c>
      <c r="BG54" s="296">
        <f t="shared" si="85"/>
        <v>2075207643</v>
      </c>
      <c r="BH54" s="296">
        <f t="shared" si="85"/>
        <v>2071776153</v>
      </c>
      <c r="BI54" s="296">
        <f t="shared" si="85"/>
        <v>130286369</v>
      </c>
      <c r="BJ54" s="296">
        <f t="shared" si="85"/>
        <v>16918789</v>
      </c>
      <c r="BK54" s="296">
        <f t="shared" si="85"/>
        <v>0</v>
      </c>
      <c r="BL54" s="296">
        <f t="shared" si="85"/>
        <v>17663157</v>
      </c>
      <c r="BM54" s="296">
        <f t="shared" si="85"/>
        <v>130658988.00000001</v>
      </c>
      <c r="BN54" s="296">
        <f t="shared" si="85"/>
        <v>2992760</v>
      </c>
      <c r="BO54" s="296">
        <f t="shared" si="85"/>
        <v>336000000</v>
      </c>
      <c r="BP54" s="296">
        <f t="shared" si="85"/>
        <v>102502031</v>
      </c>
      <c r="BQ54" s="296">
        <f t="shared" si="85"/>
        <v>183996420</v>
      </c>
      <c r="BR54" s="296">
        <f t="shared" si="85"/>
        <v>51671109</v>
      </c>
      <c r="BS54" s="296">
        <f t="shared" si="85"/>
        <v>4222620000</v>
      </c>
      <c r="BT54" s="296">
        <f t="shared" si="85"/>
        <v>138905000</v>
      </c>
      <c r="BU54" s="296">
        <f t="shared" si="85"/>
        <v>0</v>
      </c>
      <c r="BV54" s="296">
        <f t="shared" si="85"/>
        <v>137695245</v>
      </c>
      <c r="BW54" s="296">
        <f t="shared" si="85"/>
        <v>0</v>
      </c>
      <c r="BX54" s="296">
        <f t="shared" si="85"/>
        <v>23720700</v>
      </c>
      <c r="BY54" s="296">
        <f t="shared" si="85"/>
        <v>24430046</v>
      </c>
      <c r="BZ54" s="296">
        <f t="shared" si="85"/>
        <v>0</v>
      </c>
      <c r="CA54" s="296">
        <f t="shared" si="85"/>
        <v>3494000</v>
      </c>
      <c r="CB54" s="296">
        <f t="shared" si="85"/>
        <v>16080333</v>
      </c>
      <c r="CC54" s="296">
        <f t="shared" si="85"/>
        <v>-6122820</v>
      </c>
      <c r="CD54" s="296">
        <f t="shared" si="85"/>
        <v>4487744798</v>
      </c>
      <c r="CE54" s="296">
        <f t="shared" si="85"/>
        <v>7100570646</v>
      </c>
      <c r="CF54" s="296">
        <f t="shared" si="85"/>
        <v>7100570646</v>
      </c>
      <c r="CG54" s="296">
        <f t="shared" si="85"/>
        <v>7067670075</v>
      </c>
      <c r="CH54" s="296">
        <f t="shared" si="85"/>
        <v>7100570646</v>
      </c>
      <c r="CI54" s="296">
        <f t="shared" si="85"/>
        <v>7067670075</v>
      </c>
      <c r="CJ54" s="296">
        <f t="shared" si="85"/>
        <v>5360964766</v>
      </c>
      <c r="CK54" s="296">
        <f t="shared" si="85"/>
        <v>621704913</v>
      </c>
      <c r="CL54" s="296">
        <f t="shared" si="85"/>
        <v>621704913</v>
      </c>
      <c r="CM54" s="296">
        <f t="shared" si="85"/>
        <v>1472279604</v>
      </c>
      <c r="CN54" s="296">
        <f t="shared" si="85"/>
        <v>1472279604</v>
      </c>
      <c r="CO54" s="296">
        <f t="shared" si="85"/>
        <v>370998667</v>
      </c>
      <c r="CP54" s="296">
        <f t="shared" si="85"/>
        <v>370998666</v>
      </c>
      <c r="CQ54" s="296">
        <f t="shared" si="85"/>
        <v>1220577453.4814157</v>
      </c>
      <c r="CR54" s="296">
        <f t="shared" si="85"/>
        <v>66632149</v>
      </c>
      <c r="CS54" s="296">
        <f t="shared" si="85"/>
        <v>240284712.51858425</v>
      </c>
      <c r="CT54" s="296">
        <f t="shared" si="85"/>
        <v>73870781.775167286</v>
      </c>
      <c r="CU54" s="307">
        <f t="shared" si="85"/>
        <v>1486478958</v>
      </c>
      <c r="CV54" s="307">
        <f t="shared" si="85"/>
        <v>310987015.84373313</v>
      </c>
      <c r="CW54" s="296">
        <f t="shared" si="85"/>
        <v>0</v>
      </c>
      <c r="CX54" s="296">
        <f t="shared" si="85"/>
        <v>0</v>
      </c>
      <c r="CY54" s="296">
        <f t="shared" si="85"/>
        <v>0</v>
      </c>
      <c r="CZ54" s="296">
        <f t="shared" si="85"/>
        <v>0</v>
      </c>
      <c r="DA54" s="296">
        <f t="shared" si="85"/>
        <v>0</v>
      </c>
      <c r="DB54" s="296">
        <f t="shared" si="85"/>
        <v>0</v>
      </c>
      <c r="DC54" s="296">
        <f t="shared" si="85"/>
        <v>0</v>
      </c>
      <c r="DD54" s="296">
        <f t="shared" si="85"/>
        <v>0</v>
      </c>
      <c r="DE54" s="296">
        <f t="shared" si="85"/>
        <v>0</v>
      </c>
      <c r="DF54" s="296">
        <f t="shared" si="85"/>
        <v>0</v>
      </c>
      <c r="DG54" s="296">
        <f t="shared" si="85"/>
        <v>450350208</v>
      </c>
      <c r="DH54" s="296">
        <f t="shared" si="85"/>
        <v>0</v>
      </c>
      <c r="DI54" s="296">
        <f t="shared" si="85"/>
        <v>5862674516</v>
      </c>
      <c r="DJ54" s="307">
        <f t="shared" si="78"/>
        <v>5412324308</v>
      </c>
      <c r="DK54" s="307">
        <f t="shared" si="10"/>
        <v>2916473129.6189008</v>
      </c>
      <c r="DL54" s="307">
        <f t="shared" si="85"/>
        <v>5862674516</v>
      </c>
      <c r="DM54" s="307">
        <f t="shared" si="85"/>
        <v>2916473129.6189003</v>
      </c>
      <c r="DN54" s="297">
        <f t="shared" si="85"/>
        <v>1350000000</v>
      </c>
      <c r="DO54" s="599">
        <f t="shared" si="85"/>
        <v>0</v>
      </c>
      <c r="DP54" s="600">
        <f t="shared" si="85"/>
        <v>0</v>
      </c>
      <c r="DQ54" s="600">
        <f t="shared" si="85"/>
        <v>0</v>
      </c>
      <c r="DR54" s="600">
        <f t="shared" si="85"/>
        <v>0</v>
      </c>
      <c r="DS54" s="600">
        <f t="shared" si="85"/>
        <v>0</v>
      </c>
      <c r="DT54" s="600">
        <f t="shared" si="85"/>
        <v>0</v>
      </c>
      <c r="DU54" s="600">
        <f t="shared" si="85"/>
        <v>0</v>
      </c>
      <c r="DV54" s="600">
        <f t="shared" si="85"/>
        <v>0</v>
      </c>
      <c r="DW54" s="600">
        <f t="shared" si="85"/>
        <v>0</v>
      </c>
      <c r="DX54" s="600">
        <f t="shared" si="85"/>
        <v>0</v>
      </c>
      <c r="DY54" s="600">
        <f t="shared" si="85"/>
        <v>0</v>
      </c>
      <c r="DZ54" s="600">
        <f t="shared" si="85"/>
        <v>0</v>
      </c>
      <c r="EA54" s="600">
        <f t="shared" si="85"/>
        <v>0</v>
      </c>
      <c r="EB54" s="600">
        <f t="shared" si="85"/>
        <v>0</v>
      </c>
      <c r="EC54" s="600">
        <f t="shared" si="85"/>
        <v>0</v>
      </c>
      <c r="ED54" s="600">
        <f t="shared" si="85"/>
        <v>0</v>
      </c>
      <c r="EE54" s="600">
        <f t="shared" si="85"/>
        <v>0</v>
      </c>
      <c r="EF54" s="600">
        <f t="shared" si="85"/>
        <v>0</v>
      </c>
      <c r="EG54" s="600">
        <f t="shared" si="85"/>
        <v>0</v>
      </c>
      <c r="EH54" s="600">
        <f t="shared" si="85"/>
        <v>0</v>
      </c>
      <c r="EI54" s="600">
        <f t="shared" si="85"/>
        <v>0</v>
      </c>
      <c r="EJ54" s="600">
        <f t="shared" si="85"/>
        <v>0</v>
      </c>
      <c r="EK54" s="600">
        <f t="shared" si="85"/>
        <v>0</v>
      </c>
      <c r="EL54" s="600">
        <f t="shared" si="85"/>
        <v>0</v>
      </c>
      <c r="EM54" s="600">
        <f t="shared" si="85"/>
        <v>0</v>
      </c>
      <c r="EN54" s="600">
        <f t="shared" si="85"/>
        <v>0</v>
      </c>
      <c r="EO54" s="600">
        <f t="shared" si="85"/>
        <v>0</v>
      </c>
      <c r="EP54" s="600">
        <f t="shared" si="85"/>
        <v>0</v>
      </c>
      <c r="EQ54" s="601">
        <f t="shared" si="85"/>
        <v>0</v>
      </c>
      <c r="ER54" s="415"/>
      <c r="ES54" s="416"/>
      <c r="ET54" s="416"/>
      <c r="EU54" s="416"/>
      <c r="EV54" s="416"/>
      <c r="EW54" s="416"/>
      <c r="EX54" s="416"/>
      <c r="EY54" s="416"/>
      <c r="EZ54" s="416"/>
      <c r="FA54" s="417"/>
      <c r="FB54" s="91"/>
    </row>
    <row r="55" spans="1:158" ht="24.75" customHeight="1" x14ac:dyDescent="0.25">
      <c r="A55" s="52"/>
      <c r="B55" s="52"/>
      <c r="C55" s="52"/>
      <c r="D55" s="50"/>
      <c r="E55" s="50"/>
      <c r="F55" s="94"/>
      <c r="G55" s="47"/>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6"/>
      <c r="CF55" s="96"/>
      <c r="CG55" s="96"/>
      <c r="CH55" s="96"/>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47"/>
      <c r="EH55" s="47"/>
      <c r="EI55" s="47"/>
      <c r="EJ55" s="47"/>
      <c r="EK55" s="47"/>
      <c r="EL55" s="47"/>
      <c r="EM55" s="47"/>
      <c r="EN55" s="47"/>
      <c r="EO55" s="47"/>
      <c r="EP55" s="47"/>
      <c r="EQ55" s="47"/>
      <c r="ER55" s="97"/>
      <c r="ES55" s="98"/>
      <c r="ET55" s="52"/>
      <c r="EU55" s="52"/>
      <c r="EV55" s="52"/>
      <c r="EW55" s="52"/>
      <c r="EX55" s="52"/>
      <c r="EY55" s="52"/>
      <c r="EZ55" s="52"/>
      <c r="FA55" s="52"/>
      <c r="FB55" s="52"/>
    </row>
    <row r="56" spans="1:158" ht="24.75" customHeight="1" x14ac:dyDescent="0.4">
      <c r="A56" s="52"/>
      <c r="B56" s="52"/>
      <c r="C56" s="52"/>
      <c r="D56" s="39" t="s">
        <v>187</v>
      </c>
      <c r="E56" s="50"/>
      <c r="F56" s="4"/>
      <c r="G56" s="40"/>
      <c r="H56" s="40"/>
      <c r="I56" s="41"/>
      <c r="J56" s="41"/>
      <c r="K56" s="41"/>
      <c r="L56" s="41"/>
      <c r="M56" s="41"/>
      <c r="N56" s="41"/>
      <c r="O56" s="41"/>
      <c r="P56" s="41"/>
      <c r="Q56" s="41"/>
      <c r="R56" s="41"/>
      <c r="S56" s="41"/>
      <c r="T56" s="41"/>
      <c r="U56" s="41"/>
      <c r="V56" s="41"/>
      <c r="W56" s="41"/>
      <c r="X56" s="41"/>
      <c r="Y56" s="42"/>
      <c r="Z56" s="43"/>
      <c r="AA56" s="99"/>
      <c r="AB56" s="41"/>
      <c r="AC56" s="43"/>
      <c r="AD56" s="41"/>
      <c r="AE56" s="41"/>
      <c r="AF56" s="41"/>
      <c r="AG56" s="41"/>
      <c r="AH56" s="41"/>
      <c r="AI56" s="41"/>
      <c r="AJ56" s="41"/>
      <c r="AK56" s="41"/>
      <c r="AL56" s="41"/>
      <c r="AM56" s="41"/>
      <c r="AN56" s="41"/>
      <c r="AO56" s="41"/>
      <c r="AP56" s="41"/>
      <c r="AQ56" s="41"/>
      <c r="AR56" s="41"/>
      <c r="AS56" s="41"/>
      <c r="AT56" s="41"/>
      <c r="AU56" s="41"/>
      <c r="AV56" s="100"/>
      <c r="AW56" s="100"/>
      <c r="AX56" s="100"/>
      <c r="AY56" s="100"/>
      <c r="AZ56" s="100"/>
      <c r="BA56" s="100"/>
      <c r="BB56" s="100"/>
      <c r="BC56" s="100"/>
      <c r="BD56" s="100"/>
      <c r="BE56" s="36"/>
      <c r="BF56" s="36"/>
      <c r="BG56" s="36"/>
      <c r="BH56" s="4"/>
      <c r="BI56" s="4"/>
      <c r="BJ56" s="4"/>
      <c r="BK56" s="4"/>
      <c r="BL56" s="4"/>
      <c r="BM56" s="4"/>
      <c r="BN56" s="101"/>
      <c r="BO56" s="4"/>
      <c r="BP56" s="4"/>
      <c r="BQ56" s="4"/>
      <c r="BR56" s="4"/>
      <c r="BS56" s="4"/>
      <c r="BT56" s="4"/>
      <c r="BU56" s="4"/>
      <c r="BV56" s="41"/>
      <c r="BW56" s="41"/>
      <c r="BX56" s="41"/>
      <c r="BY56" s="41"/>
      <c r="BZ56" s="41"/>
      <c r="CA56" s="41"/>
      <c r="CB56" s="41"/>
      <c r="CC56" s="41"/>
      <c r="CD56" s="41"/>
      <c r="CE56" s="102"/>
      <c r="CF56" s="102"/>
      <c r="CG56" s="102"/>
      <c r="CH56" s="41"/>
      <c r="CI56" s="102"/>
      <c r="CJ56" s="41"/>
      <c r="CK56" s="103"/>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103"/>
      <c r="DJ56" s="103"/>
      <c r="DK56" s="103"/>
      <c r="DL56" s="103"/>
      <c r="DM56" s="103"/>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52"/>
      <c r="EU56" s="52"/>
      <c r="EV56" s="52"/>
      <c r="EW56" s="52"/>
      <c r="EX56" s="52"/>
      <c r="EY56" s="52"/>
      <c r="EZ56" s="52"/>
      <c r="FA56" s="52"/>
      <c r="FB56" s="52"/>
    </row>
    <row r="57" spans="1:158" ht="24.75" customHeight="1" x14ac:dyDescent="0.25">
      <c r="A57" s="52"/>
      <c r="B57" s="52"/>
      <c r="C57" s="52"/>
      <c r="D57" s="46" t="s">
        <v>189</v>
      </c>
      <c r="E57" s="349" t="s">
        <v>190</v>
      </c>
      <c r="F57" s="346"/>
      <c r="G57" s="346"/>
      <c r="H57" s="346"/>
      <c r="I57" s="346"/>
      <c r="J57" s="346"/>
      <c r="K57" s="347"/>
      <c r="L57" s="350" t="s">
        <v>191</v>
      </c>
      <c r="M57" s="346"/>
      <c r="N57" s="346"/>
      <c r="O57" s="346"/>
      <c r="P57" s="346"/>
      <c r="Q57" s="346"/>
      <c r="R57" s="3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104"/>
      <c r="BF57" s="104"/>
      <c r="BG57" s="104"/>
      <c r="BH57" s="104"/>
      <c r="BI57" s="104"/>
      <c r="BJ57" s="104"/>
      <c r="BK57" s="104"/>
      <c r="BL57" s="104"/>
      <c r="BM57" s="104"/>
      <c r="BN57" s="104"/>
      <c r="BO57" s="104"/>
      <c r="BP57" s="104"/>
      <c r="BQ57" s="104"/>
      <c r="BR57" s="104"/>
      <c r="BS57" s="104"/>
      <c r="BT57" s="104"/>
      <c r="BU57" s="104"/>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108"/>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105"/>
      <c r="ES57" s="106"/>
      <c r="ET57" s="52"/>
      <c r="EU57" s="52"/>
      <c r="EV57" s="52"/>
      <c r="EW57" s="52"/>
      <c r="EX57" s="52"/>
      <c r="EY57" s="52"/>
      <c r="EZ57" s="52"/>
      <c r="FA57" s="52"/>
      <c r="FB57" s="52"/>
    </row>
    <row r="58" spans="1:158" ht="24.75" customHeight="1" x14ac:dyDescent="0.25">
      <c r="A58" s="52"/>
      <c r="B58" s="52"/>
      <c r="C58" s="52"/>
      <c r="D58" s="49">
        <v>13</v>
      </c>
      <c r="E58" s="345" t="s">
        <v>192</v>
      </c>
      <c r="F58" s="346"/>
      <c r="G58" s="346"/>
      <c r="H58" s="346"/>
      <c r="I58" s="346"/>
      <c r="J58" s="346"/>
      <c r="K58" s="347"/>
      <c r="L58" s="345" t="s">
        <v>193</v>
      </c>
      <c r="M58" s="346"/>
      <c r="N58" s="346"/>
      <c r="O58" s="346"/>
      <c r="P58" s="346"/>
      <c r="Q58" s="346"/>
      <c r="R58" s="3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107"/>
      <c r="BF58" s="107"/>
      <c r="BG58" s="107"/>
      <c r="BH58" s="107"/>
      <c r="BI58" s="107"/>
      <c r="BJ58" s="107"/>
      <c r="BK58" s="107"/>
      <c r="BL58" s="107"/>
      <c r="BM58" s="107"/>
      <c r="BN58" s="107"/>
      <c r="BO58" s="107"/>
      <c r="BP58" s="107"/>
      <c r="BQ58" s="107"/>
      <c r="BR58" s="107"/>
      <c r="BS58" s="107"/>
      <c r="BT58" s="107"/>
      <c r="BU58" s="107"/>
      <c r="BV58" s="108"/>
      <c r="BW58" s="108"/>
      <c r="BX58" s="108"/>
      <c r="BY58" s="108"/>
      <c r="BZ58" s="108"/>
      <c r="CA58" s="108"/>
      <c r="CB58" s="108"/>
      <c r="CC58" s="108"/>
      <c r="CD58" s="108"/>
      <c r="CE58" s="108"/>
      <c r="CF58" s="108"/>
      <c r="CG58" s="108"/>
      <c r="CH58" s="108"/>
      <c r="CI58" s="108"/>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105"/>
      <c r="ES58" s="106"/>
      <c r="ET58" s="52"/>
      <c r="EU58" s="52"/>
      <c r="EV58" s="52"/>
      <c r="EW58" s="52"/>
      <c r="EX58" s="52"/>
      <c r="EY58" s="52"/>
      <c r="EZ58" s="52"/>
      <c r="FA58" s="52"/>
      <c r="FB58" s="52"/>
    </row>
    <row r="59" spans="1:158" ht="24.75" customHeight="1" x14ac:dyDescent="0.25">
      <c r="A59" s="52"/>
      <c r="B59" s="52"/>
      <c r="C59" s="52"/>
      <c r="D59" s="49">
        <v>14</v>
      </c>
      <c r="E59" s="345" t="s">
        <v>194</v>
      </c>
      <c r="F59" s="346"/>
      <c r="G59" s="346"/>
      <c r="H59" s="346"/>
      <c r="I59" s="346"/>
      <c r="J59" s="346"/>
      <c r="K59" s="347"/>
      <c r="L59" s="348" t="s">
        <v>195</v>
      </c>
      <c r="M59" s="346"/>
      <c r="N59" s="346"/>
      <c r="O59" s="346"/>
      <c r="P59" s="346"/>
      <c r="Q59" s="346"/>
      <c r="R59" s="3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104"/>
      <c r="BF59" s="104"/>
      <c r="BG59" s="104"/>
      <c r="BH59" s="104"/>
      <c r="BI59" s="104"/>
      <c r="BJ59" s="104"/>
      <c r="BK59" s="104"/>
      <c r="BL59" s="104"/>
      <c r="BM59" s="104"/>
      <c r="BN59" s="104"/>
      <c r="BO59" s="104"/>
      <c r="BP59" s="104"/>
      <c r="BQ59" s="109"/>
      <c r="BR59" s="107"/>
      <c r="BS59" s="104"/>
      <c r="BT59" s="104"/>
      <c r="BU59" s="104"/>
      <c r="BV59" s="47"/>
      <c r="BW59" s="47"/>
      <c r="BX59" s="47"/>
      <c r="BY59" s="47"/>
      <c r="BZ59" s="47"/>
      <c r="CA59" s="47"/>
      <c r="CB59" s="47"/>
      <c r="CC59" s="47"/>
      <c r="CD59" s="47"/>
      <c r="CE59" s="95"/>
      <c r="CF59" s="47"/>
      <c r="CG59" s="47"/>
      <c r="CH59" s="47"/>
      <c r="CI59" s="108"/>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05"/>
      <c r="ES59" s="106"/>
      <c r="ET59" s="52"/>
      <c r="EU59" s="52"/>
      <c r="EV59" s="52"/>
      <c r="EW59" s="52"/>
      <c r="EX59" s="52"/>
      <c r="EY59" s="52"/>
      <c r="EZ59" s="52"/>
      <c r="FA59" s="52"/>
      <c r="FB59" s="52"/>
    </row>
    <row r="60" spans="1:158" ht="24.75" customHeight="1" x14ac:dyDescent="0.25">
      <c r="A60" s="52"/>
      <c r="B60" s="52"/>
      <c r="C60" s="52"/>
      <c r="D60" s="50"/>
      <c r="E60" s="50"/>
      <c r="F60" s="50"/>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104"/>
      <c r="BF60" s="104"/>
      <c r="BG60" s="104"/>
      <c r="BH60" s="104"/>
      <c r="BI60" s="104"/>
      <c r="BJ60" s="104"/>
      <c r="BK60" s="104"/>
      <c r="BL60" s="104"/>
      <c r="BM60" s="104"/>
      <c r="BN60" s="104"/>
      <c r="BO60" s="104"/>
      <c r="BP60" s="104"/>
      <c r="BQ60" s="109"/>
      <c r="BR60" s="107"/>
      <c r="BS60" s="104"/>
      <c r="BT60" s="104"/>
      <c r="BU60" s="104"/>
      <c r="BV60" s="47"/>
      <c r="BW60" s="47"/>
      <c r="BX60" s="47"/>
      <c r="BY60" s="47"/>
      <c r="BZ60" s="47"/>
      <c r="CA60" s="47"/>
      <c r="CB60" s="47"/>
      <c r="CC60" s="47"/>
      <c r="CD60" s="47"/>
      <c r="CE60" s="95"/>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110"/>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105"/>
      <c r="ES60" s="106"/>
      <c r="ET60" s="52"/>
      <c r="EU60" s="52"/>
      <c r="EV60" s="52"/>
      <c r="EW60" s="52"/>
      <c r="EX60" s="52"/>
      <c r="EY60" s="52"/>
      <c r="EZ60" s="52"/>
      <c r="FA60" s="52"/>
      <c r="FB60" s="52"/>
    </row>
    <row r="61" spans="1:158" ht="24.75" customHeight="1" x14ac:dyDescent="0.25">
      <c r="A61" s="52"/>
      <c r="B61" s="52"/>
      <c r="C61" s="52"/>
      <c r="D61" s="50"/>
      <c r="E61" s="50"/>
      <c r="F61" s="50"/>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104"/>
      <c r="BF61" s="104"/>
      <c r="BG61" s="104"/>
      <c r="BH61" s="104"/>
      <c r="BI61" s="104"/>
      <c r="BJ61" s="104"/>
      <c r="BK61" s="104"/>
      <c r="BL61" s="104"/>
      <c r="BM61" s="104"/>
      <c r="BN61" s="104"/>
      <c r="BO61" s="104"/>
      <c r="BP61" s="104"/>
      <c r="BQ61" s="109"/>
      <c r="BR61" s="107"/>
      <c r="BS61" s="104"/>
      <c r="BT61" s="104"/>
      <c r="BU61" s="104"/>
      <c r="BV61" s="47"/>
      <c r="BW61" s="47"/>
      <c r="BX61" s="47"/>
      <c r="BY61" s="47"/>
      <c r="BZ61" s="47"/>
      <c r="CA61" s="47"/>
      <c r="CB61" s="47"/>
      <c r="CC61" s="47"/>
      <c r="CD61" s="47"/>
      <c r="CE61" s="95"/>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111"/>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105"/>
      <c r="ES61" s="106"/>
      <c r="ET61" s="52"/>
      <c r="EU61" s="52"/>
      <c r="EV61" s="52"/>
      <c r="EW61" s="52"/>
      <c r="EX61" s="52"/>
      <c r="EY61" s="52"/>
      <c r="EZ61" s="52"/>
      <c r="FA61" s="52"/>
      <c r="FB61" s="52"/>
    </row>
    <row r="62" spans="1:158" ht="24.75" customHeight="1" x14ac:dyDescent="0.25">
      <c r="A62" s="52"/>
      <c r="B62" s="52"/>
      <c r="C62" s="52"/>
      <c r="D62" s="50"/>
      <c r="E62" s="50"/>
      <c r="F62" s="50"/>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109"/>
      <c r="BF62" s="104"/>
      <c r="BG62" s="104"/>
      <c r="BH62" s="104"/>
      <c r="BI62" s="104"/>
      <c r="BJ62" s="104"/>
      <c r="BK62" s="104"/>
      <c r="BL62" s="104"/>
      <c r="BM62" s="104"/>
      <c r="BN62" s="104"/>
      <c r="BO62" s="104"/>
      <c r="BP62" s="104"/>
      <c r="BQ62" s="109"/>
      <c r="BR62" s="107"/>
      <c r="BS62" s="104"/>
      <c r="BT62" s="104"/>
      <c r="BU62" s="104"/>
      <c r="BV62" s="47"/>
      <c r="BW62" s="47"/>
      <c r="BX62" s="47"/>
      <c r="BY62" s="47"/>
      <c r="BZ62" s="47"/>
      <c r="CA62" s="47"/>
      <c r="CB62" s="47"/>
      <c r="CC62" s="47"/>
      <c r="CD62" s="47"/>
      <c r="CE62" s="95"/>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112"/>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105"/>
      <c r="ES62" s="106"/>
      <c r="ET62" s="52"/>
      <c r="EU62" s="52"/>
      <c r="EV62" s="52"/>
      <c r="EW62" s="52"/>
      <c r="EX62" s="52"/>
      <c r="EY62" s="52"/>
      <c r="EZ62" s="52"/>
      <c r="FA62" s="52"/>
      <c r="FB62" s="52"/>
    </row>
    <row r="63" spans="1:158" ht="24.75" customHeight="1" x14ac:dyDescent="0.25">
      <c r="A63" s="52"/>
      <c r="B63" s="52"/>
      <c r="C63" s="52"/>
      <c r="D63" s="50"/>
      <c r="E63" s="50"/>
      <c r="F63" s="50"/>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104"/>
      <c r="BF63" s="104"/>
      <c r="BG63" s="104"/>
      <c r="BH63" s="104"/>
      <c r="BI63" s="104"/>
      <c r="BJ63" s="104"/>
      <c r="BK63" s="104"/>
      <c r="BL63" s="104"/>
      <c r="BM63" s="104"/>
      <c r="BN63" s="104"/>
      <c r="BO63" s="104"/>
      <c r="BP63" s="104"/>
      <c r="BQ63" s="109"/>
      <c r="BR63" s="107"/>
      <c r="BS63" s="104"/>
      <c r="BT63" s="104"/>
      <c r="BU63" s="104"/>
      <c r="BV63" s="47"/>
      <c r="BW63" s="47"/>
      <c r="BX63" s="47"/>
      <c r="BY63" s="47"/>
      <c r="BZ63" s="47"/>
      <c r="CA63" s="47"/>
      <c r="CB63" s="47"/>
      <c r="CC63" s="47"/>
      <c r="CD63" s="47"/>
      <c r="CE63" s="95"/>
      <c r="CF63" s="47"/>
      <c r="CG63" s="47"/>
      <c r="CH63" s="95"/>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113"/>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105"/>
      <c r="ES63" s="106"/>
      <c r="ET63" s="52"/>
      <c r="EU63" s="52"/>
      <c r="EV63" s="52"/>
      <c r="EW63" s="52"/>
      <c r="EX63" s="52"/>
      <c r="EY63" s="52"/>
      <c r="EZ63" s="52"/>
      <c r="FA63" s="52"/>
      <c r="FB63" s="52"/>
    </row>
    <row r="64" spans="1:158" ht="24.75" customHeight="1" x14ac:dyDescent="0.25">
      <c r="A64" s="52"/>
      <c r="B64" s="52"/>
      <c r="C64" s="52"/>
      <c r="D64" s="50"/>
      <c r="E64" s="50"/>
      <c r="F64" s="50"/>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114"/>
      <c r="BR64" s="115"/>
      <c r="BS64" s="47"/>
      <c r="BT64" s="47"/>
      <c r="BU64" s="47"/>
      <c r="BV64" s="47"/>
      <c r="BW64" s="47"/>
      <c r="BX64" s="47"/>
      <c r="BY64" s="47"/>
      <c r="BZ64" s="47"/>
      <c r="CA64" s="47"/>
      <c r="CB64" s="47"/>
      <c r="CC64" s="47"/>
      <c r="CD64" s="47"/>
      <c r="CE64" s="95"/>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116"/>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105"/>
      <c r="ES64" s="106"/>
      <c r="ET64" s="52"/>
      <c r="EU64" s="52"/>
      <c r="EV64" s="52"/>
      <c r="EW64" s="52"/>
      <c r="EX64" s="52"/>
      <c r="EY64" s="52"/>
      <c r="EZ64" s="52"/>
      <c r="FA64" s="52"/>
      <c r="FB64" s="52"/>
    </row>
    <row r="65" spans="1:158" ht="24.75" customHeight="1" x14ac:dyDescent="0.25">
      <c r="A65" s="52"/>
      <c r="B65" s="52"/>
      <c r="C65" s="52"/>
      <c r="D65" s="50"/>
      <c r="E65" s="50"/>
      <c r="F65" s="50"/>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11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105"/>
      <c r="ES65" s="106"/>
      <c r="ET65" s="52"/>
      <c r="EU65" s="52"/>
      <c r="EV65" s="52"/>
      <c r="EW65" s="52"/>
      <c r="EX65" s="52"/>
      <c r="EY65" s="52"/>
      <c r="EZ65" s="52"/>
      <c r="FA65" s="52"/>
      <c r="FB65" s="52"/>
    </row>
    <row r="66" spans="1:158" ht="24.75" customHeight="1" x14ac:dyDescent="0.25">
      <c r="A66" s="52"/>
      <c r="B66" s="52"/>
      <c r="C66" s="52"/>
      <c r="D66" s="50"/>
      <c r="E66" s="50"/>
      <c r="F66" s="50"/>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118"/>
      <c r="CH66" s="119"/>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111"/>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105"/>
      <c r="ES66" s="98"/>
      <c r="ET66" s="52"/>
      <c r="EU66" s="52"/>
      <c r="EV66" s="52"/>
      <c r="EW66" s="52"/>
      <c r="EX66" s="52"/>
      <c r="EY66" s="52"/>
      <c r="EZ66" s="52"/>
      <c r="FA66" s="52"/>
      <c r="FB66" s="52"/>
    </row>
    <row r="67" spans="1:158" ht="24.75" customHeight="1" x14ac:dyDescent="0.25">
      <c r="A67" s="52"/>
      <c r="B67" s="52"/>
      <c r="C67" s="52"/>
      <c r="D67" s="50"/>
      <c r="E67" s="50"/>
      <c r="F67" s="50"/>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28"/>
      <c r="CH67" s="121"/>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113"/>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105"/>
      <c r="ES67" s="98"/>
      <c r="ET67" s="52"/>
      <c r="EU67" s="52"/>
      <c r="EV67" s="52"/>
      <c r="EW67" s="52"/>
      <c r="EX67" s="52"/>
      <c r="EY67" s="52"/>
      <c r="EZ67" s="52"/>
      <c r="FA67" s="52"/>
      <c r="FB67" s="52"/>
    </row>
    <row r="68" spans="1:158" ht="24.75" customHeight="1" x14ac:dyDescent="0.25">
      <c r="A68" s="52"/>
      <c r="B68" s="52"/>
      <c r="C68" s="52"/>
      <c r="D68" s="50"/>
      <c r="E68" s="50"/>
      <c r="F68" s="50"/>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322"/>
      <c r="CH68" s="121"/>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122"/>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105"/>
      <c r="ES68" s="98"/>
      <c r="ET68" s="52"/>
      <c r="EU68" s="52"/>
      <c r="EV68" s="52"/>
      <c r="EW68" s="52"/>
      <c r="EX68" s="52"/>
      <c r="EY68" s="52"/>
      <c r="EZ68" s="52"/>
      <c r="FA68" s="52"/>
      <c r="FB68" s="52"/>
    </row>
    <row r="69" spans="1:158" ht="24.75" customHeight="1" x14ac:dyDescent="0.25">
      <c r="A69" s="52"/>
      <c r="B69" s="52"/>
      <c r="C69" s="52"/>
      <c r="D69" s="50"/>
      <c r="E69" s="50"/>
      <c r="F69" s="50"/>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322"/>
      <c r="CH69" s="123"/>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112"/>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105"/>
      <c r="ES69" s="98"/>
      <c r="ET69" s="52"/>
      <c r="EU69" s="52"/>
      <c r="EV69" s="52"/>
      <c r="EW69" s="52"/>
      <c r="EX69" s="52"/>
      <c r="EY69" s="52"/>
      <c r="EZ69" s="52"/>
      <c r="FA69" s="52"/>
      <c r="FB69" s="52"/>
    </row>
    <row r="70" spans="1:158" ht="24.75" customHeight="1" x14ac:dyDescent="0.25">
      <c r="A70" s="52"/>
      <c r="B70" s="52"/>
      <c r="C70" s="52"/>
      <c r="D70" s="50"/>
      <c r="E70" s="50"/>
      <c r="F70" s="50"/>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124"/>
      <c r="CB70" s="47"/>
      <c r="CC70" s="47"/>
      <c r="CD70" s="47"/>
      <c r="CE70" s="47"/>
      <c r="CF70" s="47"/>
      <c r="CG70" s="322"/>
      <c r="CH70" s="121"/>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113"/>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105"/>
      <c r="ES70" s="98"/>
      <c r="ET70" s="52"/>
      <c r="EU70" s="52"/>
      <c r="EV70" s="52"/>
      <c r="EW70" s="52"/>
      <c r="EX70" s="52"/>
      <c r="EY70" s="52"/>
      <c r="EZ70" s="52"/>
      <c r="FA70" s="52"/>
      <c r="FB70" s="52"/>
    </row>
    <row r="71" spans="1:158" ht="24.75" customHeight="1" x14ac:dyDescent="0.25">
      <c r="A71" s="52"/>
      <c r="B71" s="52"/>
      <c r="C71" s="52"/>
      <c r="D71" s="50"/>
      <c r="E71" s="50"/>
      <c r="F71" s="50"/>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124"/>
      <c r="CB71" s="47"/>
      <c r="CC71" s="47"/>
      <c r="CD71" s="47"/>
      <c r="CE71" s="47"/>
      <c r="CF71" s="47"/>
      <c r="CG71" s="322"/>
      <c r="CH71" s="120"/>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116"/>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105"/>
      <c r="ES71" s="98"/>
      <c r="ET71" s="52"/>
      <c r="EU71" s="52"/>
      <c r="EV71" s="52"/>
      <c r="EW71" s="52"/>
      <c r="EX71" s="52"/>
      <c r="EY71" s="52"/>
      <c r="EZ71" s="52"/>
      <c r="FA71" s="52"/>
      <c r="FB71" s="52"/>
    </row>
    <row r="72" spans="1:158" ht="24.75" customHeight="1" x14ac:dyDescent="0.25">
      <c r="A72" s="52"/>
      <c r="B72" s="52"/>
      <c r="C72" s="52"/>
      <c r="D72" s="50"/>
      <c r="E72" s="50"/>
      <c r="F72" s="50"/>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124"/>
      <c r="CB72" s="47"/>
      <c r="CC72" s="47"/>
      <c r="CD72" s="47"/>
      <c r="CE72" s="47"/>
      <c r="CF72" s="47"/>
      <c r="CG72" s="322"/>
      <c r="CH72" s="120"/>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11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105"/>
      <c r="ES72" s="98"/>
      <c r="ET72" s="52"/>
      <c r="EU72" s="52"/>
      <c r="EV72" s="52"/>
      <c r="EW72" s="52"/>
      <c r="EX72" s="52"/>
      <c r="EY72" s="52"/>
      <c r="EZ72" s="52"/>
      <c r="FA72" s="52"/>
      <c r="FB72" s="52"/>
    </row>
    <row r="73" spans="1:158" ht="24.75" customHeight="1" x14ac:dyDescent="0.25">
      <c r="A73" s="52"/>
      <c r="B73" s="52"/>
      <c r="C73" s="52"/>
      <c r="D73" s="50"/>
      <c r="E73" s="50"/>
      <c r="F73" s="50"/>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124"/>
      <c r="CB73" s="47"/>
      <c r="CC73" s="47"/>
      <c r="CD73" s="47"/>
      <c r="CE73" s="47"/>
      <c r="CF73" s="47"/>
      <c r="CG73" s="322"/>
      <c r="CH73" s="125"/>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111"/>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105"/>
      <c r="ES73" s="98"/>
      <c r="ET73" s="52"/>
      <c r="EU73" s="52"/>
      <c r="EV73" s="52"/>
      <c r="EW73" s="52"/>
      <c r="EX73" s="52"/>
      <c r="EY73" s="52"/>
      <c r="EZ73" s="52"/>
      <c r="FA73" s="52"/>
      <c r="FB73" s="52"/>
    </row>
    <row r="74" spans="1:158" ht="24.75" customHeight="1" x14ac:dyDescent="0.25">
      <c r="A74" s="52"/>
      <c r="B74" s="52"/>
      <c r="C74" s="52"/>
      <c r="D74" s="50"/>
      <c r="E74" s="50"/>
      <c r="F74" s="50"/>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124"/>
      <c r="CB74" s="47"/>
      <c r="CC74" s="47"/>
      <c r="CD74" s="47"/>
      <c r="CE74" s="47"/>
      <c r="CF74" s="47"/>
      <c r="CG74" s="428"/>
      <c r="CH74" s="120"/>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113"/>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97"/>
      <c r="ES74" s="98"/>
      <c r="ET74" s="52"/>
      <c r="EU74" s="52"/>
      <c r="EV74" s="52"/>
      <c r="EW74" s="52"/>
      <c r="EX74" s="52"/>
      <c r="EY74" s="52"/>
      <c r="EZ74" s="52"/>
      <c r="FA74" s="52"/>
      <c r="FB74" s="52"/>
    </row>
    <row r="75" spans="1:158" ht="24.75" customHeight="1" x14ac:dyDescent="0.25">
      <c r="A75" s="52"/>
      <c r="B75" s="52"/>
      <c r="C75" s="52"/>
      <c r="D75" s="50"/>
      <c r="E75" s="50"/>
      <c r="F75" s="50"/>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322"/>
      <c r="CH75" s="126"/>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111"/>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97"/>
      <c r="ES75" s="98"/>
      <c r="ET75" s="52"/>
      <c r="EU75" s="52"/>
      <c r="EV75" s="52"/>
      <c r="EW75" s="52"/>
      <c r="EX75" s="52"/>
      <c r="EY75" s="52"/>
      <c r="EZ75" s="52"/>
      <c r="FA75" s="52"/>
      <c r="FB75" s="52"/>
    </row>
    <row r="76" spans="1:158" ht="24.75" customHeight="1" x14ac:dyDescent="0.25">
      <c r="A76" s="52"/>
      <c r="B76" s="52"/>
      <c r="C76" s="52"/>
      <c r="D76" s="50"/>
      <c r="E76" s="50"/>
      <c r="F76" s="50"/>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322"/>
      <c r="CH76" s="123"/>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112"/>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97"/>
      <c r="ES76" s="98"/>
      <c r="ET76" s="52"/>
      <c r="EU76" s="52"/>
      <c r="EV76" s="52"/>
      <c r="EW76" s="52"/>
      <c r="EX76" s="52"/>
      <c r="EY76" s="52"/>
      <c r="EZ76" s="52"/>
      <c r="FA76" s="52"/>
      <c r="FB76" s="52"/>
    </row>
    <row r="77" spans="1:158" ht="24.75" customHeight="1" x14ac:dyDescent="0.25">
      <c r="A77" s="52"/>
      <c r="B77" s="52"/>
      <c r="C77" s="52"/>
      <c r="D77" s="50"/>
      <c r="E77" s="50"/>
      <c r="F77" s="50"/>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322"/>
      <c r="CH77" s="120"/>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113"/>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97"/>
      <c r="ES77" s="98"/>
      <c r="ET77" s="52"/>
      <c r="EU77" s="52"/>
      <c r="EV77" s="52"/>
      <c r="EW77" s="52"/>
      <c r="EX77" s="52"/>
      <c r="EY77" s="52"/>
      <c r="EZ77" s="52"/>
      <c r="FA77" s="52"/>
      <c r="FB77" s="52"/>
    </row>
    <row r="78" spans="1:158" ht="24.75" customHeight="1" x14ac:dyDescent="0.25">
      <c r="A78" s="52"/>
      <c r="B78" s="52"/>
      <c r="C78" s="52"/>
      <c r="D78" s="50"/>
      <c r="E78" s="50"/>
      <c r="F78" s="50"/>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322"/>
      <c r="CH78" s="120"/>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116"/>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97"/>
      <c r="ES78" s="98"/>
      <c r="ET78" s="52"/>
      <c r="EU78" s="52"/>
      <c r="EV78" s="52"/>
      <c r="EW78" s="52"/>
      <c r="EX78" s="52"/>
      <c r="EY78" s="52"/>
      <c r="EZ78" s="52"/>
      <c r="FA78" s="52"/>
      <c r="FB78" s="52"/>
    </row>
    <row r="79" spans="1:158" ht="24.75" customHeight="1" x14ac:dyDescent="0.25">
      <c r="A79" s="52"/>
      <c r="B79" s="52"/>
      <c r="C79" s="52"/>
      <c r="D79" s="50"/>
      <c r="E79" s="50"/>
      <c r="F79" s="50"/>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322"/>
      <c r="CH79" s="120"/>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11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97"/>
      <c r="ES79" s="98"/>
      <c r="ET79" s="52"/>
      <c r="EU79" s="52"/>
      <c r="EV79" s="52"/>
      <c r="EW79" s="52"/>
      <c r="EX79" s="52"/>
      <c r="EY79" s="52"/>
      <c r="EZ79" s="52"/>
      <c r="FA79" s="52"/>
      <c r="FB79" s="52"/>
    </row>
    <row r="80" spans="1:158" ht="24.75" customHeight="1" x14ac:dyDescent="0.25">
      <c r="A80" s="52"/>
      <c r="B80" s="52"/>
      <c r="C80" s="52"/>
      <c r="D80" s="50"/>
      <c r="E80" s="50"/>
      <c r="F80" s="50"/>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322"/>
      <c r="CH80" s="125"/>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111"/>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97"/>
      <c r="ES80" s="98"/>
      <c r="ET80" s="52"/>
      <c r="EU80" s="52"/>
      <c r="EV80" s="52"/>
      <c r="EW80" s="52"/>
      <c r="EX80" s="52"/>
      <c r="EY80" s="52"/>
      <c r="EZ80" s="52"/>
      <c r="FA80" s="52"/>
      <c r="FB80" s="52"/>
    </row>
    <row r="81" spans="1:158" ht="24.75" customHeight="1" x14ac:dyDescent="0.25">
      <c r="A81" s="52"/>
      <c r="B81" s="52"/>
      <c r="C81" s="52"/>
      <c r="D81" s="50"/>
      <c r="E81" s="50"/>
      <c r="F81" s="50"/>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28"/>
      <c r="CH81" s="120"/>
      <c r="CI81" s="47"/>
      <c r="CJ81" s="12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113"/>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97"/>
      <c r="ES81" s="98"/>
      <c r="ET81" s="52"/>
      <c r="EU81" s="52"/>
      <c r="EV81" s="52"/>
      <c r="EW81" s="52"/>
      <c r="EX81" s="52"/>
      <c r="EY81" s="52"/>
      <c r="EZ81" s="52"/>
      <c r="FA81" s="52"/>
      <c r="FB81" s="52"/>
    </row>
    <row r="82" spans="1:158" ht="24.75" customHeight="1" x14ac:dyDescent="0.25">
      <c r="A82" s="52"/>
      <c r="B82" s="52"/>
      <c r="C82" s="52"/>
      <c r="D82" s="50"/>
      <c r="E82" s="50"/>
      <c r="F82" s="50"/>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322"/>
      <c r="CH82" s="120"/>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111"/>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97"/>
      <c r="ES82" s="98"/>
      <c r="ET82" s="52"/>
      <c r="EU82" s="52"/>
      <c r="EV82" s="52"/>
      <c r="EW82" s="52"/>
      <c r="EX82" s="52"/>
      <c r="EY82" s="52"/>
      <c r="EZ82" s="52"/>
      <c r="FA82" s="52"/>
      <c r="FB82" s="52"/>
    </row>
    <row r="83" spans="1:158" ht="24.75" customHeight="1" x14ac:dyDescent="0.25">
      <c r="A83" s="52"/>
      <c r="B83" s="52"/>
      <c r="C83" s="52"/>
      <c r="D83" s="50"/>
      <c r="E83" s="50"/>
      <c r="F83" s="50"/>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322"/>
      <c r="CH83" s="123"/>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112"/>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97"/>
      <c r="ES83" s="98"/>
      <c r="ET83" s="52"/>
      <c r="EU83" s="52"/>
      <c r="EV83" s="52"/>
      <c r="EW83" s="52"/>
      <c r="EX83" s="52"/>
      <c r="EY83" s="52"/>
      <c r="EZ83" s="52"/>
      <c r="FA83" s="52"/>
      <c r="FB83" s="52"/>
    </row>
    <row r="84" spans="1:158" ht="24.75" customHeight="1" x14ac:dyDescent="0.25">
      <c r="A84" s="52"/>
      <c r="B84" s="52"/>
      <c r="C84" s="52"/>
      <c r="D84" s="50"/>
      <c r="E84" s="50"/>
      <c r="F84" s="50"/>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322"/>
      <c r="CH84" s="120"/>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113"/>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97"/>
      <c r="ES84" s="98"/>
      <c r="ET84" s="52"/>
      <c r="EU84" s="52"/>
      <c r="EV84" s="52"/>
      <c r="EW84" s="52"/>
      <c r="EX84" s="52"/>
      <c r="EY84" s="52"/>
      <c r="EZ84" s="52"/>
      <c r="FA84" s="52"/>
      <c r="FB84" s="52"/>
    </row>
    <row r="85" spans="1:158" ht="24.75" customHeight="1" x14ac:dyDescent="0.25">
      <c r="A85" s="52"/>
      <c r="B85" s="52"/>
      <c r="C85" s="52"/>
      <c r="D85" s="50"/>
      <c r="E85" s="50"/>
      <c r="F85" s="50"/>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322"/>
      <c r="CH85" s="120"/>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116"/>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97"/>
      <c r="ES85" s="98"/>
      <c r="ET85" s="52"/>
      <c r="EU85" s="52"/>
      <c r="EV85" s="52"/>
      <c r="EW85" s="52"/>
      <c r="EX85" s="52"/>
      <c r="EY85" s="52"/>
      <c r="EZ85" s="52"/>
      <c r="FA85" s="52"/>
      <c r="FB85" s="52"/>
    </row>
    <row r="86" spans="1:158" ht="24.75" customHeight="1" x14ac:dyDescent="0.25">
      <c r="A86" s="52"/>
      <c r="B86" s="52"/>
      <c r="C86" s="52"/>
      <c r="D86" s="50"/>
      <c r="E86" s="50"/>
      <c r="F86" s="50"/>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322"/>
      <c r="CH86" s="120"/>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112"/>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97"/>
      <c r="ES86" s="98"/>
      <c r="ET86" s="52"/>
      <c r="EU86" s="52"/>
      <c r="EV86" s="52"/>
      <c r="EW86" s="52"/>
      <c r="EX86" s="52"/>
      <c r="EY86" s="52"/>
      <c r="EZ86" s="52"/>
      <c r="FA86" s="52"/>
      <c r="FB86" s="52"/>
    </row>
    <row r="87" spans="1:158" ht="24.75" customHeight="1" x14ac:dyDescent="0.25">
      <c r="A87" s="52"/>
      <c r="B87" s="52"/>
      <c r="C87" s="52"/>
      <c r="D87" s="50"/>
      <c r="E87" s="50"/>
      <c r="F87" s="50"/>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322"/>
      <c r="CH87" s="125"/>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111"/>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97"/>
      <c r="ES87" s="98"/>
      <c r="ET87" s="52"/>
      <c r="EU87" s="52"/>
      <c r="EV87" s="52"/>
      <c r="EW87" s="52"/>
      <c r="EX87" s="52"/>
      <c r="EY87" s="52"/>
      <c r="EZ87" s="52"/>
      <c r="FA87" s="52"/>
      <c r="FB87" s="52"/>
    </row>
    <row r="88" spans="1:158" ht="24.75" customHeight="1" x14ac:dyDescent="0.25">
      <c r="A88" s="52"/>
      <c r="B88" s="52"/>
      <c r="C88" s="52"/>
      <c r="D88" s="50"/>
      <c r="E88" s="50"/>
      <c r="F88" s="50"/>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28"/>
      <c r="CH88" s="120"/>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113"/>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97"/>
      <c r="ES88" s="98"/>
      <c r="ET88" s="52"/>
      <c r="EU88" s="52"/>
      <c r="EV88" s="52"/>
      <c r="EW88" s="52"/>
      <c r="EX88" s="52"/>
      <c r="EY88" s="52"/>
      <c r="EZ88" s="52"/>
      <c r="FA88" s="52"/>
      <c r="FB88" s="52"/>
    </row>
    <row r="89" spans="1:158" ht="24.75" customHeight="1" x14ac:dyDescent="0.25">
      <c r="A89" s="52"/>
      <c r="B89" s="52"/>
      <c r="C89" s="52"/>
      <c r="D89" s="50"/>
      <c r="E89" s="50"/>
      <c r="F89" s="50"/>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322"/>
      <c r="CH89" s="120"/>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111"/>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97"/>
      <c r="ES89" s="98"/>
      <c r="ET89" s="52"/>
      <c r="EU89" s="52"/>
      <c r="EV89" s="52"/>
      <c r="EW89" s="52"/>
      <c r="EX89" s="52"/>
      <c r="EY89" s="52"/>
      <c r="EZ89" s="52"/>
      <c r="FA89" s="52"/>
      <c r="FB89" s="52"/>
    </row>
    <row r="90" spans="1:158" ht="24.75" customHeight="1" x14ac:dyDescent="0.25">
      <c r="A90" s="52"/>
      <c r="B90" s="52"/>
      <c r="C90" s="52"/>
      <c r="D90" s="50"/>
      <c r="E90" s="50"/>
      <c r="F90" s="50"/>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322"/>
      <c r="CH90" s="123"/>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112"/>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97"/>
      <c r="ES90" s="98"/>
      <c r="ET90" s="52"/>
      <c r="EU90" s="52"/>
      <c r="EV90" s="52"/>
      <c r="EW90" s="52"/>
      <c r="EX90" s="52"/>
      <c r="EY90" s="52"/>
      <c r="EZ90" s="52"/>
      <c r="FA90" s="52"/>
      <c r="FB90" s="52"/>
    </row>
    <row r="91" spans="1:158" ht="24.75" customHeight="1" x14ac:dyDescent="0.25">
      <c r="A91" s="52"/>
      <c r="B91" s="52"/>
      <c r="C91" s="52"/>
      <c r="D91" s="50"/>
      <c r="E91" s="50"/>
      <c r="F91" s="50"/>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322"/>
      <c r="CH91" s="120"/>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113"/>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97"/>
      <c r="ES91" s="98"/>
      <c r="ET91" s="52"/>
      <c r="EU91" s="52"/>
      <c r="EV91" s="52"/>
      <c r="EW91" s="52"/>
      <c r="EX91" s="52"/>
      <c r="EY91" s="52"/>
      <c r="EZ91" s="52"/>
      <c r="FA91" s="52"/>
      <c r="FB91" s="52"/>
    </row>
    <row r="92" spans="1:158" ht="24.75" customHeight="1" x14ac:dyDescent="0.25">
      <c r="A92" s="52"/>
      <c r="B92" s="52"/>
      <c r="C92" s="52"/>
      <c r="D92" s="50"/>
      <c r="E92" s="50"/>
      <c r="F92" s="50"/>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322"/>
      <c r="CH92" s="120"/>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116"/>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97"/>
      <c r="ES92" s="98"/>
      <c r="ET92" s="52"/>
      <c r="EU92" s="52"/>
      <c r="EV92" s="52"/>
      <c r="EW92" s="52"/>
      <c r="EX92" s="52"/>
      <c r="EY92" s="52"/>
      <c r="EZ92" s="52"/>
      <c r="FA92" s="52"/>
      <c r="FB92" s="52"/>
    </row>
    <row r="93" spans="1:158" ht="24.75" customHeight="1" x14ac:dyDescent="0.25">
      <c r="A93" s="52"/>
      <c r="B93" s="52"/>
      <c r="C93" s="52"/>
      <c r="D93" s="50"/>
      <c r="E93" s="50"/>
      <c r="F93" s="50"/>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322"/>
      <c r="CH93" s="120"/>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113"/>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97"/>
      <c r="ES93" s="98"/>
      <c r="ET93" s="52"/>
      <c r="EU93" s="52"/>
      <c r="EV93" s="52"/>
      <c r="EW93" s="52"/>
      <c r="EX93" s="52"/>
      <c r="EY93" s="52"/>
      <c r="EZ93" s="52"/>
      <c r="FA93" s="52"/>
      <c r="FB93" s="52"/>
    </row>
    <row r="94" spans="1:158" ht="24.75" customHeight="1" x14ac:dyDescent="0.25">
      <c r="A94" s="52"/>
      <c r="B94" s="52"/>
      <c r="C94" s="52"/>
      <c r="D94" s="50"/>
      <c r="E94" s="50"/>
      <c r="F94" s="50"/>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322"/>
      <c r="CH94" s="128"/>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111"/>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97"/>
      <c r="ES94" s="98"/>
      <c r="ET94" s="52"/>
      <c r="EU94" s="52"/>
      <c r="EV94" s="52"/>
      <c r="EW94" s="52"/>
      <c r="EX94" s="52"/>
      <c r="EY94" s="52"/>
      <c r="EZ94" s="52"/>
      <c r="FA94" s="52"/>
      <c r="FB94" s="52"/>
    </row>
    <row r="95" spans="1:158" ht="24.75" customHeight="1" x14ac:dyDescent="0.25">
      <c r="A95" s="52"/>
      <c r="B95" s="52"/>
      <c r="C95" s="52"/>
      <c r="D95" s="50"/>
      <c r="E95" s="50"/>
      <c r="F95" s="50"/>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28"/>
      <c r="CH95" s="120"/>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113"/>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97"/>
      <c r="ES95" s="98"/>
      <c r="ET95" s="52"/>
      <c r="EU95" s="52"/>
      <c r="EV95" s="52"/>
      <c r="EW95" s="52"/>
      <c r="EX95" s="52"/>
      <c r="EY95" s="52"/>
      <c r="EZ95" s="52"/>
      <c r="FA95" s="52"/>
      <c r="FB95" s="52"/>
    </row>
    <row r="96" spans="1:158" ht="24.75" customHeight="1" x14ac:dyDescent="0.25">
      <c r="A96" s="52"/>
      <c r="B96" s="52"/>
      <c r="C96" s="52"/>
      <c r="D96" s="50"/>
      <c r="E96" s="50"/>
      <c r="F96" s="50"/>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322"/>
      <c r="CH96" s="126"/>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111"/>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97"/>
      <c r="ES96" s="98"/>
      <c r="ET96" s="52"/>
      <c r="EU96" s="52"/>
      <c r="EV96" s="52"/>
      <c r="EW96" s="52"/>
      <c r="EX96" s="52"/>
      <c r="EY96" s="52"/>
      <c r="EZ96" s="52"/>
      <c r="FA96" s="52"/>
      <c r="FB96" s="52"/>
    </row>
    <row r="97" spans="1:158" ht="24.75" customHeight="1" x14ac:dyDescent="0.25">
      <c r="A97" s="52"/>
      <c r="B97" s="52"/>
      <c r="C97" s="52"/>
      <c r="D97" s="50"/>
      <c r="E97" s="50"/>
      <c r="F97" s="50"/>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322"/>
      <c r="CH97" s="123"/>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112"/>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97"/>
      <c r="ES97" s="98"/>
      <c r="ET97" s="52"/>
      <c r="EU97" s="52"/>
      <c r="EV97" s="52"/>
      <c r="EW97" s="52"/>
      <c r="EX97" s="52"/>
      <c r="EY97" s="52"/>
      <c r="EZ97" s="52"/>
      <c r="FA97" s="52"/>
      <c r="FB97" s="52"/>
    </row>
    <row r="98" spans="1:158" ht="24.75" customHeight="1" x14ac:dyDescent="0.25">
      <c r="A98" s="52"/>
      <c r="B98" s="52"/>
      <c r="C98" s="52"/>
      <c r="D98" s="50"/>
      <c r="E98" s="50"/>
      <c r="F98" s="50"/>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322"/>
      <c r="CH98" s="120"/>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113"/>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97"/>
      <c r="ES98" s="98"/>
      <c r="ET98" s="52"/>
      <c r="EU98" s="52"/>
      <c r="EV98" s="52"/>
      <c r="EW98" s="52"/>
      <c r="EX98" s="52"/>
      <c r="EY98" s="52"/>
      <c r="EZ98" s="52"/>
      <c r="FA98" s="52"/>
      <c r="FB98" s="52"/>
    </row>
    <row r="99" spans="1:158" ht="24.75" customHeight="1" x14ac:dyDescent="0.25">
      <c r="A99" s="52"/>
      <c r="B99" s="52"/>
      <c r="C99" s="52"/>
      <c r="D99" s="50"/>
      <c r="E99" s="50"/>
      <c r="F99" s="50"/>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322"/>
      <c r="CH99" s="120"/>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116"/>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97"/>
      <c r="ES99" s="98"/>
      <c r="ET99" s="52"/>
      <c r="EU99" s="52"/>
      <c r="EV99" s="52"/>
      <c r="EW99" s="52"/>
      <c r="EX99" s="52"/>
      <c r="EY99" s="52"/>
      <c r="EZ99" s="52"/>
      <c r="FA99" s="52"/>
      <c r="FB99" s="52"/>
    </row>
    <row r="100" spans="1:158" ht="24.75" customHeight="1" x14ac:dyDescent="0.25">
      <c r="A100" s="52"/>
      <c r="B100" s="52"/>
      <c r="C100" s="52"/>
      <c r="D100" s="50"/>
      <c r="E100" s="50"/>
      <c r="F100" s="50"/>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322"/>
      <c r="CH100" s="120"/>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113"/>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97"/>
      <c r="ES100" s="98"/>
      <c r="ET100" s="52"/>
      <c r="EU100" s="52"/>
      <c r="EV100" s="52"/>
      <c r="EW100" s="52"/>
      <c r="EX100" s="52"/>
      <c r="EY100" s="52"/>
      <c r="EZ100" s="52"/>
      <c r="FA100" s="52"/>
      <c r="FB100" s="52"/>
    </row>
    <row r="101" spans="1:158" ht="24.75" customHeight="1" x14ac:dyDescent="0.25">
      <c r="A101" s="52"/>
      <c r="B101" s="52"/>
      <c r="C101" s="52"/>
      <c r="D101" s="50"/>
      <c r="E101" s="50"/>
      <c r="F101" s="50"/>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322"/>
      <c r="CH101" s="128"/>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111"/>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97"/>
      <c r="ES101" s="98"/>
      <c r="ET101" s="52"/>
      <c r="EU101" s="52"/>
      <c r="EV101" s="52"/>
      <c r="EW101" s="52"/>
      <c r="EX101" s="52"/>
      <c r="EY101" s="52"/>
      <c r="EZ101" s="52"/>
      <c r="FA101" s="52"/>
      <c r="FB101" s="52"/>
    </row>
    <row r="102" spans="1:158" ht="24.75" customHeight="1" x14ac:dyDescent="0.25">
      <c r="A102" s="52"/>
      <c r="B102" s="52"/>
      <c r="C102" s="52"/>
      <c r="D102" s="50"/>
      <c r="E102" s="50"/>
      <c r="F102" s="50"/>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128"/>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113"/>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97"/>
      <c r="ES102" s="98"/>
      <c r="ET102" s="52"/>
      <c r="EU102" s="52"/>
      <c r="EV102" s="52"/>
      <c r="EW102" s="52"/>
      <c r="EX102" s="52"/>
      <c r="EY102" s="52"/>
      <c r="EZ102" s="52"/>
      <c r="FA102" s="52"/>
      <c r="FB102" s="52"/>
    </row>
    <row r="103" spans="1:158" ht="24.75" customHeight="1" x14ac:dyDescent="0.25">
      <c r="A103" s="52"/>
      <c r="B103" s="52"/>
      <c r="C103" s="52"/>
      <c r="D103" s="50"/>
      <c r="E103" s="50"/>
      <c r="F103" s="50"/>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125"/>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113"/>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97"/>
      <c r="ES103" s="98"/>
      <c r="ET103" s="52"/>
      <c r="EU103" s="52"/>
      <c r="EV103" s="52"/>
      <c r="EW103" s="52"/>
      <c r="EX103" s="52"/>
      <c r="EY103" s="52"/>
      <c r="EZ103" s="52"/>
      <c r="FA103" s="52"/>
      <c r="FB103" s="52"/>
    </row>
    <row r="104" spans="1:158" ht="24.75" customHeight="1" x14ac:dyDescent="0.25">
      <c r="A104" s="52"/>
      <c r="B104" s="52"/>
      <c r="C104" s="52"/>
      <c r="D104" s="50"/>
      <c r="E104" s="50"/>
      <c r="F104" s="50"/>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128"/>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113"/>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97"/>
      <c r="ES104" s="98"/>
      <c r="ET104" s="52"/>
      <c r="EU104" s="52"/>
      <c r="EV104" s="52"/>
      <c r="EW104" s="52"/>
      <c r="EX104" s="52"/>
      <c r="EY104" s="52"/>
      <c r="EZ104" s="52"/>
      <c r="FA104" s="52"/>
      <c r="FB104" s="52"/>
    </row>
    <row r="105" spans="1:158" ht="24.75" customHeight="1" x14ac:dyDescent="0.25">
      <c r="A105" s="52"/>
      <c r="B105" s="52"/>
      <c r="C105" s="52"/>
      <c r="D105" s="50"/>
      <c r="E105" s="50"/>
      <c r="F105" s="50"/>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95"/>
      <c r="CD105" s="95"/>
      <c r="CE105" s="95"/>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113"/>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97"/>
      <c r="ES105" s="98"/>
      <c r="ET105" s="52"/>
      <c r="EU105" s="52"/>
      <c r="EV105" s="52"/>
      <c r="EW105" s="52"/>
      <c r="EX105" s="52"/>
      <c r="EY105" s="52"/>
      <c r="EZ105" s="52"/>
      <c r="FA105" s="52"/>
      <c r="FB105" s="52"/>
    </row>
    <row r="106" spans="1:158" ht="24.75" customHeight="1" x14ac:dyDescent="0.25">
      <c r="A106" s="52"/>
      <c r="B106" s="52"/>
      <c r="C106" s="52"/>
      <c r="D106" s="50"/>
      <c r="E106" s="50"/>
      <c r="F106" s="50"/>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95"/>
      <c r="CD106" s="95"/>
      <c r="CE106" s="95"/>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97"/>
      <c r="ES106" s="98"/>
      <c r="ET106" s="52"/>
      <c r="EU106" s="52"/>
      <c r="EV106" s="52"/>
      <c r="EW106" s="52"/>
      <c r="EX106" s="52"/>
      <c r="EY106" s="52"/>
      <c r="EZ106" s="52"/>
      <c r="FA106" s="52"/>
      <c r="FB106" s="52"/>
    </row>
    <row r="107" spans="1:158" ht="24.75" customHeight="1" x14ac:dyDescent="0.25">
      <c r="A107" s="52"/>
      <c r="B107" s="52"/>
      <c r="C107" s="52"/>
      <c r="D107" s="50"/>
      <c r="E107" s="50"/>
      <c r="F107" s="50"/>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95"/>
      <c r="CD107" s="95"/>
      <c r="CE107" s="95"/>
      <c r="CF107" s="47"/>
      <c r="CG107" s="95"/>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97"/>
      <c r="ES107" s="98"/>
      <c r="ET107" s="52"/>
      <c r="EU107" s="52"/>
      <c r="EV107" s="52"/>
      <c r="EW107" s="52"/>
      <c r="EX107" s="52"/>
      <c r="EY107" s="52"/>
      <c r="EZ107" s="52"/>
      <c r="FA107" s="52"/>
      <c r="FB107" s="52"/>
    </row>
    <row r="108" spans="1:158" ht="24.75" customHeight="1" x14ac:dyDescent="0.25">
      <c r="A108" s="52"/>
      <c r="B108" s="52"/>
      <c r="C108" s="52"/>
      <c r="D108" s="50"/>
      <c r="E108" s="50"/>
      <c r="F108" s="50"/>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127"/>
      <c r="BK108" s="127"/>
      <c r="BL108" s="127"/>
      <c r="BM108" s="127"/>
      <c r="BN108" s="47"/>
      <c r="BO108" s="47"/>
      <c r="BP108" s="47"/>
      <c r="BQ108" s="47"/>
      <c r="BR108" s="47"/>
      <c r="BS108" s="47"/>
      <c r="BT108" s="47"/>
      <c r="BU108" s="47"/>
      <c r="BV108" s="47"/>
      <c r="BW108" s="47"/>
      <c r="BX108" s="47"/>
      <c r="BY108" s="47"/>
      <c r="BZ108" s="47"/>
      <c r="CA108" s="47"/>
      <c r="CB108" s="47"/>
      <c r="CC108" s="95"/>
      <c r="CD108" s="95"/>
      <c r="CE108" s="95"/>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97"/>
      <c r="ES108" s="98"/>
      <c r="ET108" s="52"/>
      <c r="EU108" s="52"/>
      <c r="EV108" s="52"/>
      <c r="EW108" s="52"/>
      <c r="EX108" s="52"/>
      <c r="EY108" s="52"/>
      <c r="EZ108" s="52"/>
      <c r="FA108" s="52"/>
      <c r="FB108" s="52"/>
    </row>
    <row r="109" spans="1:158" ht="24.75" customHeight="1" x14ac:dyDescent="0.25">
      <c r="A109" s="52"/>
      <c r="B109" s="52"/>
      <c r="C109" s="52"/>
      <c r="D109" s="50"/>
      <c r="E109" s="50"/>
      <c r="F109" s="50"/>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127"/>
      <c r="BL109" s="127"/>
      <c r="BM109" s="127"/>
      <c r="BN109" s="127"/>
      <c r="BO109" s="127"/>
      <c r="BP109" s="127"/>
      <c r="BQ109" s="47"/>
      <c r="BR109" s="127"/>
      <c r="BS109" s="47"/>
      <c r="BT109" s="127"/>
      <c r="BU109" s="47"/>
      <c r="BV109" s="127"/>
      <c r="BW109" s="47"/>
      <c r="BX109" s="127"/>
      <c r="BY109" s="47"/>
      <c r="BZ109" s="127"/>
      <c r="CA109" s="47"/>
      <c r="CB109" s="127"/>
      <c r="CC109" s="95"/>
      <c r="CD109" s="95"/>
      <c r="CE109" s="95"/>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97"/>
      <c r="ES109" s="98"/>
      <c r="ET109" s="52"/>
      <c r="EU109" s="52"/>
      <c r="EV109" s="52"/>
      <c r="EW109" s="52"/>
      <c r="EX109" s="52"/>
      <c r="EY109" s="52"/>
      <c r="EZ109" s="52"/>
      <c r="FA109" s="52"/>
      <c r="FB109" s="52"/>
    </row>
    <row r="110" spans="1:158" ht="24.75" customHeight="1" x14ac:dyDescent="0.25">
      <c r="A110" s="52"/>
      <c r="B110" s="52"/>
      <c r="C110" s="52"/>
      <c r="D110" s="50"/>
      <c r="E110" s="50"/>
      <c r="F110" s="50"/>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127"/>
      <c r="BM110" s="127"/>
      <c r="BN110" s="127"/>
      <c r="BO110" s="127"/>
      <c r="BP110" s="127"/>
      <c r="BQ110" s="47"/>
      <c r="BR110" s="127"/>
      <c r="BS110" s="47"/>
      <c r="BT110" s="127"/>
      <c r="BU110" s="47"/>
      <c r="BV110" s="127"/>
      <c r="BW110" s="47"/>
      <c r="BX110" s="127"/>
      <c r="BY110" s="47"/>
      <c r="BZ110" s="127"/>
      <c r="CA110" s="47"/>
      <c r="CB110" s="127"/>
      <c r="CC110" s="95"/>
      <c r="CD110" s="95"/>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97"/>
      <c r="ES110" s="98"/>
      <c r="ET110" s="52"/>
      <c r="EU110" s="52"/>
      <c r="EV110" s="52"/>
      <c r="EW110" s="52"/>
      <c r="EX110" s="52"/>
      <c r="EY110" s="52"/>
      <c r="EZ110" s="52"/>
      <c r="FA110" s="52"/>
      <c r="FB110" s="52"/>
    </row>
    <row r="111" spans="1:158" ht="24.75" customHeight="1" x14ac:dyDescent="0.25">
      <c r="A111" s="52"/>
      <c r="B111" s="52"/>
      <c r="C111" s="52"/>
      <c r="D111" s="50"/>
      <c r="E111" s="50"/>
      <c r="F111" s="50"/>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127"/>
      <c r="BM111" s="127"/>
      <c r="BN111" s="127"/>
      <c r="BO111" s="127"/>
      <c r="BP111" s="127"/>
      <c r="BQ111" s="47"/>
      <c r="BR111" s="127"/>
      <c r="BS111" s="47"/>
      <c r="BT111" s="127"/>
      <c r="BU111" s="47"/>
      <c r="BV111" s="127"/>
      <c r="BW111" s="47"/>
      <c r="BX111" s="127"/>
      <c r="BY111" s="47"/>
      <c r="BZ111" s="127"/>
      <c r="CA111" s="47"/>
      <c r="CB111" s="127"/>
      <c r="CC111" s="47"/>
      <c r="CD111" s="47"/>
      <c r="CE111" s="47"/>
      <c r="CF111" s="108"/>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97"/>
      <c r="ES111" s="98"/>
      <c r="ET111" s="52"/>
      <c r="EU111" s="52"/>
      <c r="EV111" s="52"/>
      <c r="EW111" s="52"/>
      <c r="EX111" s="52"/>
      <c r="EY111" s="52"/>
      <c r="EZ111" s="52"/>
      <c r="FA111" s="52"/>
      <c r="FB111" s="52"/>
    </row>
    <row r="112" spans="1:158" ht="24.75" customHeight="1" x14ac:dyDescent="0.25">
      <c r="A112" s="52"/>
      <c r="B112" s="52"/>
      <c r="C112" s="52"/>
      <c r="D112" s="50"/>
      <c r="E112" s="50"/>
      <c r="F112" s="50"/>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127"/>
      <c r="BM112" s="127"/>
      <c r="BN112" s="127"/>
      <c r="BO112" s="127"/>
      <c r="BP112" s="127"/>
      <c r="BQ112" s="47"/>
      <c r="BR112" s="127"/>
      <c r="BS112" s="47"/>
      <c r="BT112" s="127"/>
      <c r="BU112" s="47"/>
      <c r="BV112" s="127"/>
      <c r="BW112" s="47"/>
      <c r="BX112" s="127"/>
      <c r="BY112" s="47"/>
      <c r="BZ112" s="127"/>
      <c r="CA112" s="47"/>
      <c r="CB112" s="127"/>
      <c r="CC112" s="47"/>
      <c r="CD112" s="47"/>
      <c r="CE112" s="47"/>
      <c r="CF112" s="47"/>
      <c r="CG112" s="47"/>
      <c r="CH112" s="47"/>
      <c r="CI112" s="47"/>
      <c r="CJ112" s="47"/>
      <c r="CK112" s="108"/>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95"/>
      <c r="DJ112" s="47"/>
      <c r="DK112" s="129"/>
      <c r="DL112" s="47"/>
      <c r="DM112" s="130"/>
      <c r="DN112" s="108"/>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97"/>
      <c r="ES112" s="98"/>
      <c r="ET112" s="52"/>
      <c r="EU112" s="52"/>
      <c r="EV112" s="52"/>
      <c r="EW112" s="52"/>
      <c r="EX112" s="52"/>
      <c r="EY112" s="52"/>
      <c r="EZ112" s="52"/>
      <c r="FA112" s="52"/>
      <c r="FB112" s="52"/>
    </row>
    <row r="113" spans="1:158" ht="24.75" customHeight="1" x14ac:dyDescent="0.25">
      <c r="A113" s="52"/>
      <c r="B113" s="52"/>
      <c r="C113" s="52"/>
      <c r="D113" s="50"/>
      <c r="E113" s="50"/>
      <c r="F113" s="50"/>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127"/>
      <c r="BM113" s="127"/>
      <c r="BN113" s="127"/>
      <c r="BO113" s="127"/>
      <c r="BP113" s="127"/>
      <c r="BQ113" s="47"/>
      <c r="BR113" s="127"/>
      <c r="BS113" s="47"/>
      <c r="BT113" s="127"/>
      <c r="BU113" s="47"/>
      <c r="BV113" s="127"/>
      <c r="BW113" s="47"/>
      <c r="BX113" s="127"/>
      <c r="BY113" s="47"/>
      <c r="BZ113" s="127"/>
      <c r="CA113" s="47"/>
      <c r="CB113" s="12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97"/>
      <c r="ES113" s="98"/>
      <c r="ET113" s="52"/>
      <c r="EU113" s="52"/>
      <c r="EV113" s="52"/>
      <c r="EW113" s="52"/>
      <c r="EX113" s="52"/>
      <c r="EY113" s="52"/>
      <c r="EZ113" s="52"/>
      <c r="FA113" s="52"/>
      <c r="FB113" s="52"/>
    </row>
    <row r="114" spans="1:158" ht="24.75" customHeight="1" x14ac:dyDescent="0.25">
      <c r="A114" s="52"/>
      <c r="B114" s="52"/>
      <c r="C114" s="52"/>
      <c r="D114" s="50"/>
      <c r="E114" s="50"/>
      <c r="F114" s="50"/>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127"/>
      <c r="BM114" s="127"/>
      <c r="BN114" s="127"/>
      <c r="BO114" s="127"/>
      <c r="BP114" s="127"/>
      <c r="BQ114" s="47"/>
      <c r="BR114" s="127"/>
      <c r="BS114" s="47"/>
      <c r="BT114" s="127"/>
      <c r="BU114" s="47"/>
      <c r="BV114" s="127"/>
      <c r="BW114" s="47"/>
      <c r="BX114" s="127"/>
      <c r="BY114" s="47"/>
      <c r="BZ114" s="127"/>
      <c r="CA114" s="47"/>
      <c r="CB114" s="12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131"/>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97"/>
      <c r="ES114" s="98"/>
      <c r="ET114" s="52"/>
      <c r="EU114" s="52"/>
      <c r="EV114" s="52"/>
      <c r="EW114" s="52"/>
      <c r="EX114" s="52"/>
      <c r="EY114" s="52"/>
      <c r="EZ114" s="52"/>
      <c r="FA114" s="52"/>
      <c r="FB114" s="52"/>
    </row>
    <row r="115" spans="1:158" ht="24.75" customHeight="1" x14ac:dyDescent="0.25">
      <c r="A115" s="52"/>
      <c r="B115" s="52"/>
      <c r="C115" s="52"/>
      <c r="D115" s="50"/>
      <c r="E115" s="50"/>
      <c r="F115" s="50"/>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127"/>
      <c r="BM115" s="127"/>
      <c r="BN115" s="127"/>
      <c r="BO115" s="127"/>
      <c r="BP115" s="127"/>
      <c r="BQ115" s="47"/>
      <c r="BR115" s="127"/>
      <c r="BS115" s="47"/>
      <c r="BT115" s="127"/>
      <c r="BU115" s="47"/>
      <c r="BV115" s="127"/>
      <c r="BW115" s="47"/>
      <c r="BX115" s="127"/>
      <c r="BY115" s="47"/>
      <c r="BZ115" s="127"/>
      <c r="CA115" s="47"/>
      <c r="CB115" s="12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108"/>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97"/>
      <c r="ES115" s="98"/>
      <c r="ET115" s="52"/>
      <c r="EU115" s="52"/>
      <c r="EV115" s="52"/>
      <c r="EW115" s="52"/>
      <c r="EX115" s="52"/>
      <c r="EY115" s="52"/>
      <c r="EZ115" s="52"/>
      <c r="FA115" s="52"/>
      <c r="FB115" s="52"/>
    </row>
    <row r="116" spans="1:158" ht="24.75" customHeight="1" x14ac:dyDescent="0.25">
      <c r="A116" s="52"/>
      <c r="B116" s="52"/>
      <c r="C116" s="52"/>
      <c r="D116" s="50"/>
      <c r="E116" s="50"/>
      <c r="F116" s="50"/>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127"/>
      <c r="BM116" s="127"/>
      <c r="BN116" s="127"/>
      <c r="BO116" s="127"/>
      <c r="BP116" s="127"/>
      <c r="BQ116" s="47"/>
      <c r="BR116" s="127"/>
      <c r="BS116" s="47"/>
      <c r="BT116" s="127"/>
      <c r="BU116" s="47"/>
      <c r="BV116" s="127"/>
      <c r="BW116" s="47"/>
      <c r="BX116" s="127"/>
      <c r="BY116" s="47"/>
      <c r="BZ116" s="127"/>
      <c r="CA116" s="47"/>
      <c r="CB116" s="12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108"/>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97"/>
      <c r="ES116" s="98"/>
      <c r="ET116" s="52"/>
      <c r="EU116" s="52"/>
      <c r="EV116" s="52"/>
      <c r="EW116" s="52"/>
      <c r="EX116" s="52"/>
      <c r="EY116" s="52"/>
      <c r="EZ116" s="52"/>
      <c r="FA116" s="52"/>
      <c r="FB116" s="52"/>
    </row>
    <row r="117" spans="1:158" ht="24.75" customHeight="1" x14ac:dyDescent="0.25">
      <c r="A117" s="52"/>
      <c r="B117" s="52"/>
      <c r="C117" s="52"/>
      <c r="D117" s="50"/>
      <c r="E117" s="50"/>
      <c r="F117" s="50"/>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127"/>
      <c r="BM117" s="127"/>
      <c r="BN117" s="127"/>
      <c r="BO117" s="127"/>
      <c r="BP117" s="127"/>
      <c r="BQ117" s="47"/>
      <c r="BR117" s="127"/>
      <c r="BS117" s="47"/>
      <c r="BT117" s="127"/>
      <c r="BU117" s="47"/>
      <c r="BV117" s="127"/>
      <c r="BW117" s="47"/>
      <c r="BX117" s="127"/>
      <c r="BY117" s="47"/>
      <c r="BZ117" s="127"/>
      <c r="CA117" s="47"/>
      <c r="CB117" s="12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97"/>
      <c r="ES117" s="98"/>
      <c r="ET117" s="52"/>
      <c r="EU117" s="52"/>
      <c r="EV117" s="52"/>
      <c r="EW117" s="52"/>
      <c r="EX117" s="52"/>
      <c r="EY117" s="52"/>
      <c r="EZ117" s="52"/>
      <c r="FA117" s="52"/>
      <c r="FB117" s="52"/>
    </row>
    <row r="118" spans="1:158" ht="24.75" customHeight="1" x14ac:dyDescent="0.25">
      <c r="A118" s="52"/>
      <c r="B118" s="52"/>
      <c r="C118" s="52"/>
      <c r="D118" s="50"/>
      <c r="E118" s="50"/>
      <c r="F118" s="50"/>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127"/>
      <c r="BM118" s="127"/>
      <c r="BN118" s="127"/>
      <c r="BO118" s="127"/>
      <c r="BP118" s="127"/>
      <c r="BQ118" s="47"/>
      <c r="BR118" s="127"/>
      <c r="BS118" s="47"/>
      <c r="BT118" s="127"/>
      <c r="BU118" s="47"/>
      <c r="BV118" s="127"/>
      <c r="BW118" s="47"/>
      <c r="BX118" s="127"/>
      <c r="BY118" s="47"/>
      <c r="BZ118" s="127"/>
      <c r="CA118" s="47"/>
      <c r="CB118" s="12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97"/>
      <c r="ES118" s="98"/>
      <c r="ET118" s="52"/>
      <c r="EU118" s="52"/>
      <c r="EV118" s="52"/>
      <c r="EW118" s="52"/>
      <c r="EX118" s="52"/>
      <c r="EY118" s="52"/>
      <c r="EZ118" s="52"/>
      <c r="FA118" s="52"/>
      <c r="FB118" s="52"/>
    </row>
    <row r="119" spans="1:158" ht="24.75" customHeight="1" x14ac:dyDescent="0.25">
      <c r="A119" s="52"/>
      <c r="B119" s="52"/>
      <c r="C119" s="52"/>
      <c r="D119" s="50"/>
      <c r="E119" s="50"/>
      <c r="F119" s="50"/>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127"/>
      <c r="BM119" s="127"/>
      <c r="BN119" s="127"/>
      <c r="BO119" s="127"/>
      <c r="BP119" s="127"/>
      <c r="BQ119" s="47"/>
      <c r="BR119" s="127"/>
      <c r="BS119" s="47"/>
      <c r="BT119" s="127"/>
      <c r="BU119" s="47"/>
      <c r="BV119" s="127"/>
      <c r="BW119" s="47"/>
      <c r="BX119" s="127"/>
      <c r="BY119" s="47"/>
      <c r="BZ119" s="127"/>
      <c r="CA119" s="47"/>
      <c r="CB119" s="12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97"/>
      <c r="ES119" s="98"/>
      <c r="ET119" s="52"/>
      <c r="EU119" s="52"/>
      <c r="EV119" s="52"/>
      <c r="EW119" s="52"/>
      <c r="EX119" s="52"/>
      <c r="EY119" s="52"/>
      <c r="EZ119" s="52"/>
      <c r="FA119" s="52"/>
      <c r="FB119" s="52"/>
    </row>
    <row r="120" spans="1:158" ht="24.75" customHeight="1" x14ac:dyDescent="0.25">
      <c r="A120" s="52"/>
      <c r="B120" s="52"/>
      <c r="C120" s="52"/>
      <c r="D120" s="50"/>
      <c r="E120" s="50"/>
      <c r="F120" s="50"/>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127"/>
      <c r="BM120" s="127"/>
      <c r="BN120" s="127"/>
      <c r="BO120" s="127"/>
      <c r="BP120" s="127"/>
      <c r="BQ120" s="47"/>
      <c r="BR120" s="127"/>
      <c r="BS120" s="47"/>
      <c r="BT120" s="127"/>
      <c r="BU120" s="47"/>
      <c r="BV120" s="127"/>
      <c r="BW120" s="47"/>
      <c r="BX120" s="127"/>
      <c r="BY120" s="47"/>
      <c r="BZ120" s="127"/>
      <c r="CA120" s="47"/>
      <c r="CB120" s="12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97"/>
      <c r="ES120" s="98"/>
      <c r="ET120" s="52"/>
      <c r="EU120" s="52"/>
      <c r="EV120" s="52"/>
      <c r="EW120" s="52"/>
      <c r="EX120" s="52"/>
      <c r="EY120" s="52"/>
      <c r="EZ120" s="52"/>
      <c r="FA120" s="52"/>
      <c r="FB120" s="52"/>
    </row>
    <row r="121" spans="1:158" ht="24.75" customHeight="1" x14ac:dyDescent="0.25">
      <c r="A121" s="52"/>
      <c r="B121" s="52"/>
      <c r="C121" s="52"/>
      <c r="D121" s="50"/>
      <c r="E121" s="50"/>
      <c r="F121" s="50"/>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127"/>
      <c r="BM121" s="127"/>
      <c r="BN121" s="127"/>
      <c r="BO121" s="127"/>
      <c r="BP121" s="127"/>
      <c r="BQ121" s="47"/>
      <c r="BR121" s="127"/>
      <c r="BS121" s="47"/>
      <c r="BT121" s="127"/>
      <c r="BU121" s="47"/>
      <c r="BV121" s="127"/>
      <c r="BW121" s="47"/>
      <c r="BX121" s="127"/>
      <c r="BY121" s="47"/>
      <c r="BZ121" s="127"/>
      <c r="CA121" s="47"/>
      <c r="CB121" s="12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97"/>
      <c r="ES121" s="98"/>
      <c r="ET121" s="52"/>
      <c r="EU121" s="52"/>
      <c r="EV121" s="52"/>
      <c r="EW121" s="52"/>
      <c r="EX121" s="52"/>
      <c r="EY121" s="52"/>
      <c r="EZ121" s="52"/>
      <c r="FA121" s="52"/>
      <c r="FB121" s="52"/>
    </row>
    <row r="122" spans="1:158" ht="24.75" customHeight="1" x14ac:dyDescent="0.25">
      <c r="A122" s="52"/>
      <c r="B122" s="52"/>
      <c r="C122" s="52"/>
      <c r="D122" s="50"/>
      <c r="E122" s="50"/>
      <c r="F122" s="50"/>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127"/>
      <c r="BM122" s="127"/>
      <c r="BN122" s="127"/>
      <c r="BO122" s="127"/>
      <c r="BP122" s="127"/>
      <c r="BQ122" s="47"/>
      <c r="BR122" s="127"/>
      <c r="BS122" s="47"/>
      <c r="BT122" s="127"/>
      <c r="BU122" s="47"/>
      <c r="BV122" s="127"/>
      <c r="BW122" s="47"/>
      <c r="BX122" s="127"/>
      <c r="BY122" s="47"/>
      <c r="BZ122" s="127"/>
      <c r="CA122" s="47"/>
      <c r="CB122" s="12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97"/>
      <c r="ES122" s="98"/>
      <c r="ET122" s="52"/>
      <c r="EU122" s="52"/>
      <c r="EV122" s="52"/>
      <c r="EW122" s="52"/>
      <c r="EX122" s="52"/>
      <c r="EY122" s="52"/>
      <c r="EZ122" s="52"/>
      <c r="FA122" s="52"/>
      <c r="FB122" s="52"/>
    </row>
    <row r="123" spans="1:158" ht="24.75" customHeight="1" x14ac:dyDescent="0.25">
      <c r="A123" s="52"/>
      <c r="B123" s="52"/>
      <c r="C123" s="52"/>
      <c r="D123" s="50"/>
      <c r="E123" s="50"/>
      <c r="F123" s="50"/>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127"/>
      <c r="BM123" s="127"/>
      <c r="BN123" s="127"/>
      <c r="BO123" s="127"/>
      <c r="BP123" s="127"/>
      <c r="BQ123" s="47"/>
      <c r="BR123" s="127"/>
      <c r="BS123" s="47"/>
      <c r="BT123" s="127"/>
      <c r="BU123" s="47"/>
      <c r="BV123" s="127"/>
      <c r="BW123" s="47"/>
      <c r="BX123" s="127"/>
      <c r="BY123" s="47"/>
      <c r="BZ123" s="127"/>
      <c r="CA123" s="47"/>
      <c r="CB123" s="12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97"/>
      <c r="ES123" s="98"/>
      <c r="ET123" s="52"/>
      <c r="EU123" s="52"/>
      <c r="EV123" s="52"/>
      <c r="EW123" s="52"/>
      <c r="EX123" s="52"/>
      <c r="EY123" s="52"/>
      <c r="EZ123" s="52"/>
      <c r="FA123" s="52"/>
      <c r="FB123" s="52"/>
    </row>
    <row r="124" spans="1:158" ht="24.75" customHeight="1" x14ac:dyDescent="0.25">
      <c r="A124" s="52"/>
      <c r="B124" s="52"/>
      <c r="C124" s="52"/>
      <c r="D124" s="50"/>
      <c r="E124" s="50"/>
      <c r="F124" s="50"/>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127"/>
      <c r="BM124" s="127"/>
      <c r="BN124" s="127"/>
      <c r="BO124" s="127"/>
      <c r="BP124" s="127"/>
      <c r="BQ124" s="47"/>
      <c r="BR124" s="127"/>
      <c r="BS124" s="47"/>
      <c r="BT124" s="127"/>
      <c r="BU124" s="47"/>
      <c r="BV124" s="127"/>
      <c r="BW124" s="47"/>
      <c r="BX124" s="127"/>
      <c r="BY124" s="47"/>
      <c r="BZ124" s="127"/>
      <c r="CA124" s="47"/>
      <c r="CB124" s="12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97"/>
      <c r="ES124" s="98"/>
      <c r="ET124" s="52"/>
      <c r="EU124" s="52"/>
      <c r="EV124" s="52"/>
      <c r="EW124" s="52"/>
      <c r="EX124" s="52"/>
      <c r="EY124" s="52"/>
      <c r="EZ124" s="52"/>
      <c r="FA124" s="52"/>
      <c r="FB124" s="52"/>
    </row>
    <row r="125" spans="1:158" ht="24.75" customHeight="1" x14ac:dyDescent="0.25">
      <c r="A125" s="52"/>
      <c r="B125" s="52"/>
      <c r="C125" s="52"/>
      <c r="D125" s="50"/>
      <c r="E125" s="50"/>
      <c r="F125" s="50"/>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127"/>
      <c r="BM125" s="127"/>
      <c r="BN125" s="127"/>
      <c r="BO125" s="127"/>
      <c r="BP125" s="127"/>
      <c r="BQ125" s="47"/>
      <c r="BR125" s="127"/>
      <c r="BS125" s="47"/>
      <c r="BT125" s="127"/>
      <c r="BU125" s="47"/>
      <c r="BV125" s="127"/>
      <c r="BW125" s="47"/>
      <c r="BX125" s="127"/>
      <c r="BY125" s="47"/>
      <c r="BZ125" s="127"/>
      <c r="CA125" s="47"/>
      <c r="CB125" s="12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97"/>
      <c r="ES125" s="98"/>
      <c r="ET125" s="52"/>
      <c r="EU125" s="52"/>
      <c r="EV125" s="52"/>
      <c r="EW125" s="52"/>
      <c r="EX125" s="52"/>
      <c r="EY125" s="52"/>
      <c r="EZ125" s="52"/>
      <c r="FA125" s="52"/>
      <c r="FB125" s="52"/>
    </row>
    <row r="126" spans="1:158" ht="24.75" customHeight="1" x14ac:dyDescent="0.25">
      <c r="A126" s="52"/>
      <c r="B126" s="52"/>
      <c r="C126" s="52"/>
      <c r="D126" s="50"/>
      <c r="E126" s="50"/>
      <c r="F126" s="50"/>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127"/>
      <c r="BM126" s="127"/>
      <c r="BN126" s="127"/>
      <c r="BO126" s="127"/>
      <c r="BP126" s="127"/>
      <c r="BQ126" s="47"/>
      <c r="BR126" s="127"/>
      <c r="BS126" s="47"/>
      <c r="BT126" s="127"/>
      <c r="BU126" s="47"/>
      <c r="BV126" s="127"/>
      <c r="BW126" s="47"/>
      <c r="BX126" s="127"/>
      <c r="BY126" s="47"/>
      <c r="BZ126" s="127"/>
      <c r="CA126" s="47"/>
      <c r="CB126" s="12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97"/>
      <c r="ES126" s="98"/>
      <c r="ET126" s="52"/>
      <c r="EU126" s="52"/>
      <c r="EV126" s="52"/>
      <c r="EW126" s="52"/>
      <c r="EX126" s="52"/>
      <c r="EY126" s="52"/>
      <c r="EZ126" s="52"/>
      <c r="FA126" s="52"/>
      <c r="FB126" s="52"/>
    </row>
    <row r="127" spans="1:158" ht="24.75" customHeight="1" x14ac:dyDescent="0.25">
      <c r="A127" s="52"/>
      <c r="B127" s="52"/>
      <c r="C127" s="52"/>
      <c r="D127" s="50"/>
      <c r="E127" s="50"/>
      <c r="F127" s="50"/>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127"/>
      <c r="BM127" s="127"/>
      <c r="BN127" s="127"/>
      <c r="BO127" s="127"/>
      <c r="BP127" s="127"/>
      <c r="BQ127" s="47"/>
      <c r="BR127" s="127"/>
      <c r="BS127" s="47"/>
      <c r="BT127" s="127"/>
      <c r="BU127" s="47"/>
      <c r="BV127" s="127"/>
      <c r="BW127" s="47"/>
      <c r="BX127" s="127"/>
      <c r="BY127" s="47"/>
      <c r="BZ127" s="127"/>
      <c r="CA127" s="47"/>
      <c r="CB127" s="12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97"/>
      <c r="ES127" s="98"/>
      <c r="ET127" s="52"/>
      <c r="EU127" s="52"/>
      <c r="EV127" s="52"/>
      <c r="EW127" s="52"/>
      <c r="EX127" s="52"/>
      <c r="EY127" s="52"/>
      <c r="EZ127" s="52"/>
      <c r="FA127" s="52"/>
      <c r="FB127" s="52"/>
    </row>
    <row r="128" spans="1:158" ht="24.75" customHeight="1" x14ac:dyDescent="0.25">
      <c r="A128" s="52"/>
      <c r="B128" s="52"/>
      <c r="C128" s="52"/>
      <c r="D128" s="50"/>
      <c r="E128" s="50"/>
      <c r="F128" s="50"/>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127"/>
      <c r="BM128" s="127"/>
      <c r="BN128" s="127"/>
      <c r="BO128" s="127"/>
      <c r="BP128" s="127"/>
      <c r="BQ128" s="47"/>
      <c r="BR128" s="127"/>
      <c r="BS128" s="47"/>
      <c r="BT128" s="127"/>
      <c r="BU128" s="47"/>
      <c r="BV128" s="127"/>
      <c r="BW128" s="47"/>
      <c r="BX128" s="127"/>
      <c r="BY128" s="47"/>
      <c r="BZ128" s="127"/>
      <c r="CA128" s="47"/>
      <c r="CB128" s="12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97"/>
      <c r="ES128" s="98"/>
      <c r="ET128" s="52"/>
      <c r="EU128" s="52"/>
      <c r="EV128" s="52"/>
      <c r="EW128" s="52"/>
      <c r="EX128" s="52"/>
      <c r="EY128" s="52"/>
      <c r="EZ128" s="52"/>
      <c r="FA128" s="52"/>
      <c r="FB128" s="52"/>
    </row>
    <row r="129" spans="1:158" ht="24.75" customHeight="1" x14ac:dyDescent="0.25">
      <c r="A129" s="52"/>
      <c r="B129" s="52"/>
      <c r="C129" s="52"/>
      <c r="D129" s="50"/>
      <c r="E129" s="50"/>
      <c r="F129" s="50"/>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127"/>
      <c r="BM129" s="127"/>
      <c r="BN129" s="127"/>
      <c r="BO129" s="127"/>
      <c r="BP129" s="127"/>
      <c r="BQ129" s="47"/>
      <c r="BR129" s="127"/>
      <c r="BS129" s="47"/>
      <c r="BT129" s="127"/>
      <c r="BU129" s="47"/>
      <c r="BV129" s="127"/>
      <c r="BW129" s="47"/>
      <c r="BX129" s="127"/>
      <c r="BY129" s="47"/>
      <c r="BZ129" s="127"/>
      <c r="CA129" s="47"/>
      <c r="CB129" s="12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97"/>
      <c r="ES129" s="98"/>
      <c r="ET129" s="52"/>
      <c r="EU129" s="52"/>
      <c r="EV129" s="52"/>
      <c r="EW129" s="52"/>
      <c r="EX129" s="52"/>
      <c r="EY129" s="52"/>
      <c r="EZ129" s="52"/>
      <c r="FA129" s="52"/>
      <c r="FB129" s="52"/>
    </row>
    <row r="130" spans="1:158" ht="24.75" customHeight="1" x14ac:dyDescent="0.25">
      <c r="A130" s="52"/>
      <c r="B130" s="52"/>
      <c r="C130" s="52"/>
      <c r="D130" s="50"/>
      <c r="E130" s="50"/>
      <c r="F130" s="50"/>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127"/>
      <c r="BM130" s="127"/>
      <c r="BN130" s="127"/>
      <c r="BO130" s="127"/>
      <c r="BP130" s="127"/>
      <c r="BQ130" s="47"/>
      <c r="BR130" s="127"/>
      <c r="BS130" s="47"/>
      <c r="BT130" s="127"/>
      <c r="BU130" s="47"/>
      <c r="BV130" s="127"/>
      <c r="BW130" s="47"/>
      <c r="BX130" s="127"/>
      <c r="BY130" s="47"/>
      <c r="BZ130" s="127"/>
      <c r="CA130" s="47"/>
      <c r="CB130" s="12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97"/>
      <c r="ES130" s="98"/>
      <c r="ET130" s="52"/>
      <c r="EU130" s="52"/>
      <c r="EV130" s="52"/>
      <c r="EW130" s="52"/>
      <c r="EX130" s="52"/>
      <c r="EY130" s="52"/>
      <c r="EZ130" s="52"/>
      <c r="FA130" s="52"/>
      <c r="FB130" s="52"/>
    </row>
    <row r="131" spans="1:158" ht="24.75" customHeight="1" x14ac:dyDescent="0.25">
      <c r="A131" s="52"/>
      <c r="B131" s="52"/>
      <c r="C131" s="52"/>
      <c r="D131" s="50"/>
      <c r="E131" s="50"/>
      <c r="F131" s="50"/>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127"/>
      <c r="BM131" s="127"/>
      <c r="BN131" s="127"/>
      <c r="BO131" s="127"/>
      <c r="BP131" s="127"/>
      <c r="BQ131" s="47"/>
      <c r="BR131" s="127"/>
      <c r="BS131" s="47"/>
      <c r="BT131" s="127"/>
      <c r="BU131" s="47"/>
      <c r="BV131" s="127"/>
      <c r="BW131" s="47"/>
      <c r="BX131" s="127"/>
      <c r="BY131" s="47"/>
      <c r="BZ131" s="127"/>
      <c r="CA131" s="47"/>
      <c r="CB131" s="12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97"/>
      <c r="ES131" s="98"/>
      <c r="ET131" s="52"/>
      <c r="EU131" s="52"/>
      <c r="EV131" s="52"/>
      <c r="EW131" s="52"/>
      <c r="EX131" s="52"/>
      <c r="EY131" s="52"/>
      <c r="EZ131" s="52"/>
      <c r="FA131" s="52"/>
      <c r="FB131" s="52"/>
    </row>
  </sheetData>
  <mergeCells count="95">
    <mergeCell ref="CG81:CG87"/>
    <mergeCell ref="CG88:CG94"/>
    <mergeCell ref="CG95:CG101"/>
    <mergeCell ref="AB8:BE8"/>
    <mergeCell ref="BF8:CI8"/>
    <mergeCell ref="CG67:CG73"/>
    <mergeCell ref="CG74:CG80"/>
    <mergeCell ref="E58:K58"/>
    <mergeCell ref="L58:R58"/>
    <mergeCell ref="E59:K59"/>
    <mergeCell ref="L59:R59"/>
    <mergeCell ref="E17:E23"/>
    <mergeCell ref="E38:E44"/>
    <mergeCell ref="E57:K57"/>
    <mergeCell ref="L57:R57"/>
    <mergeCell ref="A52:E54"/>
    <mergeCell ref="B45:B51"/>
    <mergeCell ref="C45:C51"/>
    <mergeCell ref="D45:D51"/>
    <mergeCell ref="EW17:EW23"/>
    <mergeCell ref="EW45:EW51"/>
    <mergeCell ref="EW38:EW44"/>
    <mergeCell ref="EW24:EW30"/>
    <mergeCell ref="E45:E51"/>
    <mergeCell ref="EX38:EX44"/>
    <mergeCell ref="FA31:FA37"/>
    <mergeCell ref="FA24:FA30"/>
    <mergeCell ref="ER52:FA54"/>
    <mergeCell ref="FA45:FA51"/>
    <mergeCell ref="EW31:EW37"/>
    <mergeCell ref="FA38:FA44"/>
    <mergeCell ref="EZ45:EZ51"/>
    <mergeCell ref="EZ38:EZ44"/>
    <mergeCell ref="EY24:EY30"/>
    <mergeCell ref="EZ24:EZ30"/>
    <mergeCell ref="EX45:EX51"/>
    <mergeCell ref="EY45:EY51"/>
    <mergeCell ref="EX24:EX30"/>
    <mergeCell ref="EX31:EX37"/>
    <mergeCell ref="FA10:FA16"/>
    <mergeCell ref="EY31:EY37"/>
    <mergeCell ref="EZ31:EZ37"/>
    <mergeCell ref="FA17:FA23"/>
    <mergeCell ref="EY38:EY44"/>
    <mergeCell ref="EZ10:EZ16"/>
    <mergeCell ref="EX17:EX23"/>
    <mergeCell ref="EY17:EY23"/>
    <mergeCell ref="EZ17:EZ23"/>
    <mergeCell ref="F1:FA1"/>
    <mergeCell ref="F2:FA2"/>
    <mergeCell ref="H7:EQ7"/>
    <mergeCell ref="H8:AA8"/>
    <mergeCell ref="ER3:FA3"/>
    <mergeCell ref="FA7:FA9"/>
    <mergeCell ref="EZ7:EZ9"/>
    <mergeCell ref="ET7:ET9"/>
    <mergeCell ref="ES7:ES9"/>
    <mergeCell ref="ER7:ER9"/>
    <mergeCell ref="EU7:EU9"/>
    <mergeCell ref="CJ8:DM8"/>
    <mergeCell ref="DN8:EQ8"/>
    <mergeCell ref="EX10:EX16"/>
    <mergeCell ref="EX7:EX9"/>
    <mergeCell ref="EW10:EW16"/>
    <mergeCell ref="EV7:EV9"/>
    <mergeCell ref="EW7:EW9"/>
    <mergeCell ref="A1:E3"/>
    <mergeCell ref="A4:E4"/>
    <mergeCell ref="A5:E5"/>
    <mergeCell ref="A7:G8"/>
    <mergeCell ref="A38:A51"/>
    <mergeCell ref="A10:A37"/>
    <mergeCell ref="C10:C16"/>
    <mergeCell ref="D10:D16"/>
    <mergeCell ref="E10:E16"/>
    <mergeCell ref="E31:E37"/>
    <mergeCell ref="E24:E30"/>
    <mergeCell ref="F3:EQ3"/>
    <mergeCell ref="F5:FA5"/>
    <mergeCell ref="F4:FA4"/>
    <mergeCell ref="EY10:EY16"/>
    <mergeCell ref="EY7:EY9"/>
    <mergeCell ref="B10:B16"/>
    <mergeCell ref="B17:B23"/>
    <mergeCell ref="C17:C23"/>
    <mergeCell ref="D17:D23"/>
    <mergeCell ref="B38:B44"/>
    <mergeCell ref="C38:C44"/>
    <mergeCell ref="B31:B37"/>
    <mergeCell ref="B24:B30"/>
    <mergeCell ref="C24:C30"/>
    <mergeCell ref="D24:D30"/>
    <mergeCell ref="D38:D44"/>
    <mergeCell ref="C31:C37"/>
    <mergeCell ref="D31:D37"/>
  </mergeCells>
  <dataValidations count="1">
    <dataValidation type="list" allowBlank="1" showErrorMessage="1" sqref="D10 D24 D31 D38 D45" xr:uid="{00000000-0002-0000-0100-000000000000}">
      <formula1>"suma,creciente"</formula1>
    </dataValidation>
  </dataValidations>
  <printOptions horizontalCentered="1" verticalCentered="1"/>
  <pageMargins left="0" right="0" top="0.74803149606299213" bottom="0" header="0" footer="0"/>
  <pageSetup scale="1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9"/>
  <sheetViews>
    <sheetView zoomScale="68" zoomScaleNormal="68" workbookViewId="0">
      <selection activeCell="C7" sqref="C7:C8"/>
    </sheetView>
  </sheetViews>
  <sheetFormatPr baseColWidth="10" defaultColWidth="14.28515625" defaultRowHeight="15" customHeight="1" x14ac:dyDescent="0.25"/>
  <cols>
    <col min="1" max="1" width="14.140625" customWidth="1"/>
    <col min="2" max="2" width="25.5703125" customWidth="1"/>
    <col min="3" max="3" width="33.140625" customWidth="1"/>
    <col min="4" max="4" width="8.42578125" customWidth="1"/>
    <col min="5" max="5" width="7.28515625" customWidth="1"/>
    <col min="6" max="6" width="8.28515625" customWidth="1"/>
    <col min="7" max="18" width="10.140625" customWidth="1"/>
    <col min="19" max="19" width="8" customWidth="1"/>
    <col min="20" max="20" width="10.85546875" customWidth="1"/>
    <col min="21" max="21" width="9.85546875" customWidth="1"/>
    <col min="22" max="22" width="41.42578125" customWidth="1"/>
    <col min="23" max="23" width="53" customWidth="1"/>
  </cols>
  <sheetData>
    <row r="1" spans="1:23" ht="28.5" customHeight="1" x14ac:dyDescent="0.25">
      <c r="A1" s="436"/>
      <c r="B1" s="319"/>
      <c r="C1" s="319"/>
      <c r="D1" s="448" t="s">
        <v>0</v>
      </c>
      <c r="E1" s="316"/>
      <c r="F1" s="316"/>
      <c r="G1" s="316"/>
      <c r="H1" s="316"/>
      <c r="I1" s="316"/>
      <c r="J1" s="316"/>
      <c r="K1" s="316"/>
      <c r="L1" s="316"/>
      <c r="M1" s="316"/>
      <c r="N1" s="316"/>
      <c r="O1" s="316"/>
      <c r="P1" s="316"/>
      <c r="Q1" s="316"/>
      <c r="R1" s="316"/>
      <c r="S1" s="316"/>
      <c r="T1" s="316"/>
      <c r="U1" s="316"/>
      <c r="V1" s="389"/>
      <c r="W1" s="132"/>
    </row>
    <row r="2" spans="1:23" ht="28.5" customHeight="1" x14ac:dyDescent="0.25">
      <c r="A2" s="321"/>
      <c r="B2" s="322"/>
      <c r="C2" s="322"/>
      <c r="D2" s="449" t="s">
        <v>357</v>
      </c>
      <c r="E2" s="346"/>
      <c r="F2" s="346"/>
      <c r="G2" s="346"/>
      <c r="H2" s="346"/>
      <c r="I2" s="346"/>
      <c r="J2" s="346"/>
      <c r="K2" s="346"/>
      <c r="L2" s="346"/>
      <c r="M2" s="346"/>
      <c r="N2" s="346"/>
      <c r="O2" s="346"/>
      <c r="P2" s="346"/>
      <c r="Q2" s="346"/>
      <c r="R2" s="346"/>
      <c r="S2" s="346"/>
      <c r="T2" s="346"/>
      <c r="U2" s="346"/>
      <c r="V2" s="450"/>
      <c r="W2" s="132"/>
    </row>
    <row r="3" spans="1:23" ht="28.5" customHeight="1" x14ac:dyDescent="0.25">
      <c r="A3" s="324"/>
      <c r="B3" s="325"/>
      <c r="C3" s="325"/>
      <c r="D3" s="451" t="s">
        <v>358</v>
      </c>
      <c r="E3" s="333"/>
      <c r="F3" s="333"/>
      <c r="G3" s="333"/>
      <c r="H3" s="333"/>
      <c r="I3" s="333"/>
      <c r="J3" s="333"/>
      <c r="K3" s="333"/>
      <c r="L3" s="333"/>
      <c r="M3" s="333"/>
      <c r="N3" s="333"/>
      <c r="O3" s="333"/>
      <c r="P3" s="333"/>
      <c r="Q3" s="333"/>
      <c r="R3" s="333"/>
      <c r="S3" s="333"/>
      <c r="T3" s="333"/>
      <c r="U3" s="433"/>
      <c r="V3" s="133" t="s">
        <v>359</v>
      </c>
      <c r="W3" s="132"/>
    </row>
    <row r="4" spans="1:23" ht="28.5" customHeight="1" x14ac:dyDescent="0.25">
      <c r="A4" s="439" t="s">
        <v>4</v>
      </c>
      <c r="B4" s="316"/>
      <c r="C4" s="389"/>
      <c r="D4" s="430" t="s">
        <v>5</v>
      </c>
      <c r="E4" s="342"/>
      <c r="F4" s="342"/>
      <c r="G4" s="342"/>
      <c r="H4" s="342"/>
      <c r="I4" s="342"/>
      <c r="J4" s="342"/>
      <c r="K4" s="342"/>
      <c r="L4" s="342"/>
      <c r="M4" s="342"/>
      <c r="N4" s="342"/>
      <c r="O4" s="342"/>
      <c r="P4" s="342"/>
      <c r="Q4" s="342"/>
      <c r="R4" s="342"/>
      <c r="S4" s="342"/>
      <c r="T4" s="342"/>
      <c r="U4" s="342"/>
      <c r="V4" s="343"/>
      <c r="W4" s="132"/>
    </row>
    <row r="5" spans="1:23" ht="28.5" customHeight="1" x14ac:dyDescent="0.25">
      <c r="A5" s="437" t="s">
        <v>6</v>
      </c>
      <c r="B5" s="333"/>
      <c r="C5" s="438"/>
      <c r="D5" s="431" t="s">
        <v>7</v>
      </c>
      <c r="E5" s="328"/>
      <c r="F5" s="328"/>
      <c r="G5" s="328"/>
      <c r="H5" s="328"/>
      <c r="I5" s="328"/>
      <c r="J5" s="328"/>
      <c r="K5" s="328"/>
      <c r="L5" s="328"/>
      <c r="M5" s="328"/>
      <c r="N5" s="328"/>
      <c r="O5" s="328"/>
      <c r="P5" s="328"/>
      <c r="Q5" s="328"/>
      <c r="R5" s="328"/>
      <c r="S5" s="328"/>
      <c r="T5" s="328"/>
      <c r="U5" s="328"/>
      <c r="V5" s="329"/>
      <c r="W5" s="132"/>
    </row>
    <row r="6" spans="1:23" ht="28.5" customHeight="1" x14ac:dyDescent="0.25">
      <c r="A6" s="441"/>
      <c r="B6" s="328"/>
      <c r="C6" s="328"/>
      <c r="D6" s="328"/>
      <c r="E6" s="328"/>
      <c r="F6" s="328"/>
      <c r="G6" s="328"/>
      <c r="H6" s="328"/>
      <c r="I6" s="328"/>
      <c r="J6" s="328"/>
      <c r="K6" s="328"/>
      <c r="L6" s="328"/>
      <c r="M6" s="328"/>
      <c r="N6" s="328"/>
      <c r="O6" s="328"/>
      <c r="P6" s="328"/>
      <c r="Q6" s="328"/>
      <c r="R6" s="328"/>
      <c r="S6" s="328"/>
      <c r="T6" s="328"/>
      <c r="U6" s="328"/>
      <c r="V6" s="329"/>
      <c r="W6" s="132"/>
    </row>
    <row r="7" spans="1:23" ht="37.5" customHeight="1" x14ac:dyDescent="0.25">
      <c r="A7" s="434" t="s">
        <v>360</v>
      </c>
      <c r="B7" s="440" t="s">
        <v>361</v>
      </c>
      <c r="C7" s="440" t="s">
        <v>362</v>
      </c>
      <c r="D7" s="446" t="s">
        <v>363</v>
      </c>
      <c r="E7" s="443"/>
      <c r="F7" s="447" t="s">
        <v>364</v>
      </c>
      <c r="G7" s="316"/>
      <c r="H7" s="316"/>
      <c r="I7" s="316"/>
      <c r="J7" s="316"/>
      <c r="K7" s="316"/>
      <c r="L7" s="316"/>
      <c r="M7" s="316"/>
      <c r="N7" s="316"/>
      <c r="O7" s="316"/>
      <c r="P7" s="316"/>
      <c r="Q7" s="316"/>
      <c r="R7" s="316"/>
      <c r="S7" s="443"/>
      <c r="T7" s="442" t="s">
        <v>365</v>
      </c>
      <c r="U7" s="443"/>
      <c r="V7" s="444" t="s">
        <v>737</v>
      </c>
      <c r="W7" s="134"/>
    </row>
    <row r="8" spans="1:23" ht="51.75" customHeight="1" x14ac:dyDescent="0.25">
      <c r="A8" s="435"/>
      <c r="B8" s="369"/>
      <c r="C8" s="369"/>
      <c r="D8" s="135" t="s">
        <v>366</v>
      </c>
      <c r="E8" s="135" t="s">
        <v>367</v>
      </c>
      <c r="F8" s="135" t="s">
        <v>368</v>
      </c>
      <c r="G8" s="136" t="s">
        <v>369</v>
      </c>
      <c r="H8" s="136" t="s">
        <v>370</v>
      </c>
      <c r="I8" s="136" t="s">
        <v>371</v>
      </c>
      <c r="J8" s="136" t="s">
        <v>372</v>
      </c>
      <c r="K8" s="136" t="s">
        <v>373</v>
      </c>
      <c r="L8" s="136" t="s">
        <v>374</v>
      </c>
      <c r="M8" s="136" t="s">
        <v>375</v>
      </c>
      <c r="N8" s="136" t="s">
        <v>376</v>
      </c>
      <c r="O8" s="136" t="s">
        <v>377</v>
      </c>
      <c r="P8" s="136" t="s">
        <v>378</v>
      </c>
      <c r="Q8" s="136" t="s">
        <v>379</v>
      </c>
      <c r="R8" s="136" t="s">
        <v>380</v>
      </c>
      <c r="S8" s="137" t="s">
        <v>381</v>
      </c>
      <c r="T8" s="137" t="s">
        <v>382</v>
      </c>
      <c r="U8" s="137" t="s">
        <v>383</v>
      </c>
      <c r="V8" s="445"/>
      <c r="W8" s="134"/>
    </row>
    <row r="9" spans="1:23" ht="49.5" customHeight="1" x14ac:dyDescent="0.25">
      <c r="A9" s="491" t="s">
        <v>384</v>
      </c>
      <c r="B9" s="492" t="s">
        <v>334</v>
      </c>
      <c r="C9" s="493" t="s">
        <v>385</v>
      </c>
      <c r="D9" s="494" t="s">
        <v>386</v>
      </c>
      <c r="E9" s="494"/>
      <c r="F9" s="511" t="s">
        <v>387</v>
      </c>
      <c r="G9" s="495">
        <v>0</v>
      </c>
      <c r="H9" s="495">
        <v>0.1</v>
      </c>
      <c r="I9" s="495">
        <v>0.1</v>
      </c>
      <c r="J9" s="495">
        <v>0.1</v>
      </c>
      <c r="K9" s="495">
        <v>0.1</v>
      </c>
      <c r="L9" s="496">
        <v>0.1</v>
      </c>
      <c r="M9" s="495">
        <v>0.1</v>
      </c>
      <c r="N9" s="495">
        <v>0.1</v>
      </c>
      <c r="O9" s="495">
        <v>0.1</v>
      </c>
      <c r="P9" s="495">
        <v>0.1</v>
      </c>
      <c r="Q9" s="495">
        <v>0.1</v>
      </c>
      <c r="R9" s="495"/>
      <c r="S9" s="138">
        <f t="shared" ref="S9:S22" si="0">SUM(G9:R9)</f>
        <v>0.99999999999999989</v>
      </c>
      <c r="T9" s="509">
        <v>0.15</v>
      </c>
      <c r="U9" s="505">
        <v>15</v>
      </c>
      <c r="V9" s="506" t="s">
        <v>738</v>
      </c>
      <c r="W9" s="134"/>
    </row>
    <row r="10" spans="1:23" ht="37.5" customHeight="1" x14ac:dyDescent="0.25">
      <c r="A10" s="497"/>
      <c r="B10" s="497"/>
      <c r="C10" s="498"/>
      <c r="D10" s="498"/>
      <c r="E10" s="498"/>
      <c r="F10" s="512" t="s">
        <v>388</v>
      </c>
      <c r="G10" s="499">
        <v>0</v>
      </c>
      <c r="H10" s="499">
        <v>0</v>
      </c>
      <c r="I10" s="499">
        <v>0.2</v>
      </c>
      <c r="J10" s="499">
        <v>0.1</v>
      </c>
      <c r="K10" s="499">
        <v>0.1</v>
      </c>
      <c r="L10" s="500">
        <v>0.1</v>
      </c>
      <c r="M10" s="499"/>
      <c r="N10" s="499"/>
      <c r="O10" s="499"/>
      <c r="P10" s="499"/>
      <c r="Q10" s="501"/>
      <c r="R10" s="501"/>
      <c r="S10" s="139">
        <f t="shared" si="0"/>
        <v>0.5</v>
      </c>
      <c r="T10" s="497"/>
      <c r="U10" s="498"/>
      <c r="V10" s="507"/>
      <c r="W10" s="134"/>
    </row>
    <row r="11" spans="1:23" ht="28.5" customHeight="1" x14ac:dyDescent="0.25">
      <c r="A11" s="497"/>
      <c r="B11" s="502" t="s">
        <v>389</v>
      </c>
      <c r="C11" s="493" t="s">
        <v>390</v>
      </c>
      <c r="D11" s="494" t="s">
        <v>386</v>
      </c>
      <c r="E11" s="494"/>
      <c r="F11" s="511" t="s">
        <v>387</v>
      </c>
      <c r="G11" s="495">
        <v>0</v>
      </c>
      <c r="H11" s="495">
        <v>0.1</v>
      </c>
      <c r="I11" s="495">
        <v>0.1</v>
      </c>
      <c r="J11" s="495">
        <v>0.1</v>
      </c>
      <c r="K11" s="495">
        <v>0.1</v>
      </c>
      <c r="L11" s="496">
        <v>0.1</v>
      </c>
      <c r="M11" s="495">
        <v>0.1</v>
      </c>
      <c r="N11" s="495">
        <v>0.1</v>
      </c>
      <c r="O11" s="495">
        <v>0.1</v>
      </c>
      <c r="P11" s="495">
        <v>0.1</v>
      </c>
      <c r="Q11" s="495">
        <v>0.1</v>
      </c>
      <c r="R11" s="495"/>
      <c r="S11" s="138">
        <f t="shared" si="0"/>
        <v>0.99999999999999989</v>
      </c>
      <c r="T11" s="510">
        <v>0.15</v>
      </c>
      <c r="U11" s="505">
        <v>15</v>
      </c>
      <c r="V11" s="506" t="s">
        <v>731</v>
      </c>
      <c r="W11" s="134"/>
    </row>
    <row r="12" spans="1:23" ht="28.5" customHeight="1" x14ac:dyDescent="0.25">
      <c r="A12" s="497"/>
      <c r="B12" s="498"/>
      <c r="C12" s="498"/>
      <c r="D12" s="498"/>
      <c r="E12" s="498"/>
      <c r="F12" s="512" t="s">
        <v>388</v>
      </c>
      <c r="G12" s="499">
        <v>0</v>
      </c>
      <c r="H12" s="499">
        <v>0</v>
      </c>
      <c r="I12" s="499">
        <v>0.1</v>
      </c>
      <c r="J12" s="499">
        <v>0.1</v>
      </c>
      <c r="K12" s="499">
        <v>0.1</v>
      </c>
      <c r="L12" s="500">
        <v>0.1</v>
      </c>
      <c r="M12" s="499"/>
      <c r="N12" s="499"/>
      <c r="O12" s="499"/>
      <c r="P12" s="499"/>
      <c r="Q12" s="501"/>
      <c r="R12" s="501"/>
      <c r="S12" s="139">
        <f t="shared" si="0"/>
        <v>0.4</v>
      </c>
      <c r="T12" s="498"/>
      <c r="U12" s="498"/>
      <c r="V12" s="507"/>
      <c r="W12" s="134"/>
    </row>
    <row r="13" spans="1:23" ht="58.5" customHeight="1" x14ac:dyDescent="0.25">
      <c r="A13" s="497"/>
      <c r="B13" s="503" t="s">
        <v>342</v>
      </c>
      <c r="C13" s="493" t="s">
        <v>391</v>
      </c>
      <c r="D13" s="494" t="s">
        <v>386</v>
      </c>
      <c r="E13" s="494"/>
      <c r="F13" s="511" t="s">
        <v>387</v>
      </c>
      <c r="G13" s="495">
        <v>0</v>
      </c>
      <c r="H13" s="495">
        <v>0.1</v>
      </c>
      <c r="I13" s="495">
        <v>0.1</v>
      </c>
      <c r="J13" s="495">
        <v>0.1</v>
      </c>
      <c r="K13" s="495">
        <v>0.1</v>
      </c>
      <c r="L13" s="496">
        <v>0.1</v>
      </c>
      <c r="M13" s="495">
        <v>0.1</v>
      </c>
      <c r="N13" s="495">
        <v>0.1</v>
      </c>
      <c r="O13" s="495">
        <v>0.1</v>
      </c>
      <c r="P13" s="495">
        <v>0.1</v>
      </c>
      <c r="Q13" s="495">
        <v>0.1</v>
      </c>
      <c r="R13" s="495"/>
      <c r="S13" s="138">
        <f t="shared" si="0"/>
        <v>0.99999999999999989</v>
      </c>
      <c r="T13" s="510">
        <v>0.2</v>
      </c>
      <c r="U13" s="505">
        <v>15</v>
      </c>
      <c r="V13" s="506" t="s">
        <v>732</v>
      </c>
      <c r="W13" s="134"/>
    </row>
    <row r="14" spans="1:23" ht="58.5" customHeight="1" x14ac:dyDescent="0.25">
      <c r="A14" s="497"/>
      <c r="B14" s="497"/>
      <c r="C14" s="498"/>
      <c r="D14" s="498"/>
      <c r="E14" s="498"/>
      <c r="F14" s="512" t="s">
        <v>388</v>
      </c>
      <c r="G14" s="499">
        <v>0</v>
      </c>
      <c r="H14" s="499">
        <v>0</v>
      </c>
      <c r="I14" s="499">
        <v>0.2</v>
      </c>
      <c r="J14" s="499">
        <v>0.2</v>
      </c>
      <c r="K14" s="499">
        <v>0.1</v>
      </c>
      <c r="L14" s="500">
        <v>0.05</v>
      </c>
      <c r="M14" s="499"/>
      <c r="N14" s="499"/>
      <c r="O14" s="499"/>
      <c r="P14" s="499"/>
      <c r="Q14" s="501"/>
      <c r="R14" s="501"/>
      <c r="S14" s="139">
        <f t="shared" si="0"/>
        <v>0.55000000000000004</v>
      </c>
      <c r="T14" s="497"/>
      <c r="U14" s="498"/>
      <c r="V14" s="507"/>
      <c r="W14" s="134"/>
    </row>
    <row r="15" spans="1:23" ht="42.75" customHeight="1" x14ac:dyDescent="0.25">
      <c r="A15" s="497"/>
      <c r="B15" s="497"/>
      <c r="C15" s="493" t="s">
        <v>392</v>
      </c>
      <c r="D15" s="494" t="s">
        <v>386</v>
      </c>
      <c r="E15" s="494"/>
      <c r="F15" s="511" t="s">
        <v>387</v>
      </c>
      <c r="G15" s="495">
        <v>0.05</v>
      </c>
      <c r="H15" s="495">
        <v>0.05</v>
      </c>
      <c r="I15" s="495">
        <v>0.1</v>
      </c>
      <c r="J15" s="495">
        <v>0.1</v>
      </c>
      <c r="K15" s="495">
        <v>0.1</v>
      </c>
      <c r="L15" s="496">
        <v>0.1</v>
      </c>
      <c r="M15" s="495">
        <v>0.1</v>
      </c>
      <c r="N15" s="495">
        <v>0.1</v>
      </c>
      <c r="O15" s="495">
        <v>0.1</v>
      </c>
      <c r="P15" s="495">
        <v>0.1</v>
      </c>
      <c r="Q15" s="495">
        <v>0.1</v>
      </c>
      <c r="R15" s="495"/>
      <c r="S15" s="138">
        <f t="shared" si="0"/>
        <v>0.99999999999999989</v>
      </c>
      <c r="T15" s="497"/>
      <c r="U15" s="505">
        <v>5</v>
      </c>
      <c r="V15" s="506" t="s">
        <v>740</v>
      </c>
      <c r="W15" s="134"/>
    </row>
    <row r="16" spans="1:23" ht="76.5" customHeight="1" x14ac:dyDescent="0.25">
      <c r="A16" s="498"/>
      <c r="B16" s="497"/>
      <c r="C16" s="498"/>
      <c r="D16" s="498"/>
      <c r="E16" s="498"/>
      <c r="F16" s="512" t="s">
        <v>388</v>
      </c>
      <c r="G16" s="499">
        <v>0.05</v>
      </c>
      <c r="H16" s="499">
        <v>0.05</v>
      </c>
      <c r="I16" s="499">
        <v>0.1</v>
      </c>
      <c r="J16" s="499">
        <v>0.01</v>
      </c>
      <c r="K16" s="499">
        <v>0.1</v>
      </c>
      <c r="L16" s="500">
        <v>0.1</v>
      </c>
      <c r="M16" s="499"/>
      <c r="N16" s="499"/>
      <c r="O16" s="499"/>
      <c r="P16" s="499"/>
      <c r="Q16" s="501"/>
      <c r="R16" s="501"/>
      <c r="S16" s="139">
        <f t="shared" si="0"/>
        <v>0.41000000000000003</v>
      </c>
      <c r="T16" s="498"/>
      <c r="U16" s="498"/>
      <c r="V16" s="507"/>
      <c r="W16" s="134"/>
    </row>
    <row r="17" spans="1:23" ht="108" customHeight="1" x14ac:dyDescent="0.25">
      <c r="A17" s="491" t="s">
        <v>393</v>
      </c>
      <c r="B17" s="503" t="s">
        <v>394</v>
      </c>
      <c r="C17" s="493" t="s">
        <v>395</v>
      </c>
      <c r="D17" s="494" t="s">
        <v>386</v>
      </c>
      <c r="E17" s="494"/>
      <c r="F17" s="511" t="s">
        <v>387</v>
      </c>
      <c r="G17" s="495">
        <v>0.05</v>
      </c>
      <c r="H17" s="495">
        <v>0.05</v>
      </c>
      <c r="I17" s="495">
        <v>0.1</v>
      </c>
      <c r="J17" s="495">
        <v>0.1</v>
      </c>
      <c r="K17" s="495">
        <v>0.1</v>
      </c>
      <c r="L17" s="496">
        <v>0.1</v>
      </c>
      <c r="M17" s="495">
        <v>0.1</v>
      </c>
      <c r="N17" s="495">
        <v>0.1</v>
      </c>
      <c r="O17" s="495">
        <v>0.1</v>
      </c>
      <c r="P17" s="495">
        <v>0.1</v>
      </c>
      <c r="Q17" s="495">
        <v>0.1</v>
      </c>
      <c r="R17" s="495"/>
      <c r="S17" s="138">
        <f t="shared" si="0"/>
        <v>0.99999999999999989</v>
      </c>
      <c r="T17" s="504">
        <v>0.5</v>
      </c>
      <c r="U17" s="505">
        <v>15</v>
      </c>
      <c r="V17" s="506" t="s">
        <v>733</v>
      </c>
      <c r="W17" s="134"/>
    </row>
    <row r="18" spans="1:23" ht="75" customHeight="1" x14ac:dyDescent="0.25">
      <c r="A18" s="497"/>
      <c r="B18" s="497"/>
      <c r="C18" s="498"/>
      <c r="D18" s="498"/>
      <c r="E18" s="498"/>
      <c r="F18" s="512" t="s">
        <v>388</v>
      </c>
      <c r="G18" s="499">
        <v>0.05</v>
      </c>
      <c r="H18" s="499">
        <v>0.05</v>
      </c>
      <c r="I18" s="499">
        <v>0.1</v>
      </c>
      <c r="J18" s="499">
        <v>0.1</v>
      </c>
      <c r="K18" s="499">
        <v>0.1</v>
      </c>
      <c r="L18" s="500">
        <v>0.1</v>
      </c>
      <c r="M18" s="499"/>
      <c r="N18" s="499"/>
      <c r="O18" s="499"/>
      <c r="P18" s="499"/>
      <c r="Q18" s="501"/>
      <c r="R18" s="501"/>
      <c r="S18" s="139">
        <f t="shared" si="0"/>
        <v>0.5</v>
      </c>
      <c r="T18" s="497"/>
      <c r="U18" s="498"/>
      <c r="V18" s="507"/>
      <c r="W18" s="134"/>
    </row>
    <row r="19" spans="1:23" ht="60" customHeight="1" x14ac:dyDescent="0.25">
      <c r="A19" s="497"/>
      <c r="B19" s="497"/>
      <c r="C19" s="493" t="s">
        <v>396</v>
      </c>
      <c r="D19" s="494" t="s">
        <v>386</v>
      </c>
      <c r="E19" s="494"/>
      <c r="F19" s="511" t="s">
        <v>387</v>
      </c>
      <c r="G19" s="495">
        <v>0</v>
      </c>
      <c r="H19" s="495">
        <v>0.1</v>
      </c>
      <c r="I19" s="495">
        <v>0.1</v>
      </c>
      <c r="J19" s="495">
        <v>0.1</v>
      </c>
      <c r="K19" s="495">
        <v>0.1</v>
      </c>
      <c r="L19" s="496">
        <v>0.1</v>
      </c>
      <c r="M19" s="495">
        <v>0.1</v>
      </c>
      <c r="N19" s="495">
        <v>0.1</v>
      </c>
      <c r="O19" s="495">
        <v>0.1</v>
      </c>
      <c r="P19" s="495">
        <v>0.1</v>
      </c>
      <c r="Q19" s="495">
        <v>0.1</v>
      </c>
      <c r="R19" s="495"/>
      <c r="S19" s="138">
        <f t="shared" si="0"/>
        <v>0.99999999999999989</v>
      </c>
      <c r="T19" s="497"/>
      <c r="U19" s="505">
        <v>20</v>
      </c>
      <c r="V19" s="506" t="s">
        <v>734</v>
      </c>
      <c r="W19" s="132"/>
    </row>
    <row r="20" spans="1:23" ht="65.25" customHeight="1" x14ac:dyDescent="0.25">
      <c r="A20" s="497"/>
      <c r="B20" s="497"/>
      <c r="C20" s="498"/>
      <c r="D20" s="498"/>
      <c r="E20" s="498"/>
      <c r="F20" s="512" t="s">
        <v>388</v>
      </c>
      <c r="G20" s="499">
        <v>0</v>
      </c>
      <c r="H20" s="499">
        <v>0.1</v>
      </c>
      <c r="I20" s="499">
        <v>0.1</v>
      </c>
      <c r="J20" s="499">
        <v>0</v>
      </c>
      <c r="K20" s="499">
        <v>0.2</v>
      </c>
      <c r="L20" s="500">
        <v>0.1</v>
      </c>
      <c r="M20" s="499"/>
      <c r="N20" s="499"/>
      <c r="O20" s="499"/>
      <c r="P20" s="499"/>
      <c r="Q20" s="501"/>
      <c r="R20" s="501"/>
      <c r="S20" s="139">
        <f t="shared" si="0"/>
        <v>0.5</v>
      </c>
      <c r="T20" s="497"/>
      <c r="U20" s="498"/>
      <c r="V20" s="508"/>
      <c r="W20" s="132"/>
    </row>
    <row r="21" spans="1:23" ht="54.75" customHeight="1" x14ac:dyDescent="0.25">
      <c r="A21" s="497"/>
      <c r="B21" s="497"/>
      <c r="C21" s="493" t="s">
        <v>397</v>
      </c>
      <c r="D21" s="494" t="s">
        <v>386</v>
      </c>
      <c r="E21" s="494"/>
      <c r="F21" s="511" t="s">
        <v>387</v>
      </c>
      <c r="G21" s="495">
        <v>0</v>
      </c>
      <c r="H21" s="495">
        <v>0.1</v>
      </c>
      <c r="I21" s="495">
        <v>0.1</v>
      </c>
      <c r="J21" s="495">
        <v>0.1</v>
      </c>
      <c r="K21" s="495">
        <v>0.1</v>
      </c>
      <c r="L21" s="496">
        <v>0.1</v>
      </c>
      <c r="M21" s="495">
        <v>0.1</v>
      </c>
      <c r="N21" s="495">
        <v>0.1</v>
      </c>
      <c r="O21" s="495">
        <v>0.1</v>
      </c>
      <c r="P21" s="495">
        <v>0.1</v>
      </c>
      <c r="Q21" s="495">
        <v>0.1</v>
      </c>
      <c r="R21" s="495">
        <v>0</v>
      </c>
      <c r="S21" s="138">
        <f t="shared" si="0"/>
        <v>0.99999999999999989</v>
      </c>
      <c r="T21" s="497"/>
      <c r="U21" s="505">
        <v>15</v>
      </c>
      <c r="V21" s="506" t="s">
        <v>743</v>
      </c>
      <c r="W21" s="132"/>
    </row>
    <row r="22" spans="1:23" ht="54.75" customHeight="1" x14ac:dyDescent="0.25">
      <c r="A22" s="498"/>
      <c r="B22" s="498"/>
      <c r="C22" s="498"/>
      <c r="D22" s="498"/>
      <c r="E22" s="498"/>
      <c r="F22" s="512" t="s">
        <v>388</v>
      </c>
      <c r="G22" s="499">
        <v>0</v>
      </c>
      <c r="H22" s="499">
        <v>0.1</v>
      </c>
      <c r="I22" s="499">
        <v>0.1</v>
      </c>
      <c r="J22" s="499">
        <v>0.1</v>
      </c>
      <c r="K22" s="499">
        <v>0.1</v>
      </c>
      <c r="L22" s="500">
        <v>0.1</v>
      </c>
      <c r="M22" s="499"/>
      <c r="N22" s="499"/>
      <c r="O22" s="499"/>
      <c r="P22" s="499"/>
      <c r="Q22" s="499"/>
      <c r="R22" s="501"/>
      <c r="S22" s="139">
        <f t="shared" si="0"/>
        <v>0.5</v>
      </c>
      <c r="T22" s="498"/>
      <c r="U22" s="498"/>
      <c r="V22" s="507"/>
      <c r="W22" s="132"/>
    </row>
    <row r="23" spans="1:23" ht="28.5" customHeight="1" x14ac:dyDescent="0.25">
      <c r="A23" s="432" t="s">
        <v>398</v>
      </c>
      <c r="B23" s="333"/>
      <c r="C23" s="333"/>
      <c r="D23" s="333"/>
      <c r="E23" s="333"/>
      <c r="F23" s="333"/>
      <c r="G23" s="333"/>
      <c r="H23" s="333"/>
      <c r="I23" s="333"/>
      <c r="J23" s="333"/>
      <c r="K23" s="333"/>
      <c r="L23" s="333"/>
      <c r="M23" s="333"/>
      <c r="N23" s="333"/>
      <c r="O23" s="333"/>
      <c r="P23" s="333"/>
      <c r="Q23" s="333"/>
      <c r="R23" s="333"/>
      <c r="S23" s="433"/>
      <c r="T23" s="140">
        <f>SUM(T9:T22)</f>
        <v>1</v>
      </c>
      <c r="U23" s="141">
        <f>SUM(U9:U22)</f>
        <v>100</v>
      </c>
      <c r="V23" s="142"/>
      <c r="W23" s="143"/>
    </row>
    <row r="24" spans="1:23" ht="14.25" customHeight="1" x14ac:dyDescent="0.25">
      <c r="A24" s="134"/>
      <c r="B24" s="134"/>
      <c r="C24" s="144"/>
      <c r="D24" s="134"/>
      <c r="E24" s="134"/>
      <c r="F24" s="134"/>
      <c r="G24" s="134"/>
      <c r="H24" s="134"/>
      <c r="I24" s="134"/>
      <c r="J24" s="134"/>
      <c r="K24" s="134"/>
      <c r="L24" s="134"/>
      <c r="M24" s="134"/>
      <c r="N24" s="145"/>
      <c r="O24" s="145"/>
      <c r="P24" s="145"/>
      <c r="Q24" s="145"/>
      <c r="R24" s="145"/>
      <c r="S24" s="145"/>
      <c r="T24" s="145"/>
      <c r="U24" s="146"/>
      <c r="V24" s="147"/>
      <c r="W24" s="132"/>
    </row>
    <row r="25" spans="1:23" x14ac:dyDescent="0.25">
      <c r="A25" s="134"/>
      <c r="B25" s="134"/>
      <c r="C25" s="144"/>
      <c r="D25" s="134"/>
      <c r="E25" s="134"/>
      <c r="F25" s="134"/>
      <c r="G25" s="134"/>
      <c r="H25" s="134"/>
      <c r="I25" s="134"/>
      <c r="J25" s="134"/>
      <c r="K25" s="134"/>
      <c r="L25" s="134"/>
      <c r="M25" s="134"/>
      <c r="N25" s="145"/>
      <c r="O25" s="145"/>
      <c r="P25" s="145"/>
      <c r="Q25" s="145"/>
      <c r="R25" s="145"/>
      <c r="S25" s="145"/>
      <c r="T25" s="145"/>
      <c r="U25" s="145"/>
      <c r="V25" s="147"/>
      <c r="W25" s="132"/>
    </row>
    <row r="26" spans="1:23" ht="14.25" customHeight="1" x14ac:dyDescent="0.25">
      <c r="A26" s="134"/>
      <c r="B26" s="134"/>
      <c r="C26" s="144"/>
      <c r="D26" s="134"/>
      <c r="E26" s="134"/>
      <c r="F26" s="134"/>
      <c r="G26" s="134"/>
      <c r="H26" s="134"/>
      <c r="I26" s="134"/>
      <c r="J26" s="134"/>
      <c r="K26" s="134"/>
      <c r="L26" s="134"/>
      <c r="M26" s="134"/>
      <c r="N26" s="145"/>
      <c r="O26" s="145"/>
      <c r="P26" s="145"/>
      <c r="Q26" s="145"/>
      <c r="R26" s="145"/>
      <c r="S26" s="145"/>
      <c r="T26" s="145"/>
      <c r="U26" s="145"/>
      <c r="V26" s="147"/>
      <c r="W26" s="148"/>
    </row>
    <row r="27" spans="1:23" ht="28.5" customHeight="1" x14ac:dyDescent="0.25">
      <c r="A27" s="46" t="s">
        <v>189</v>
      </c>
      <c r="B27" s="349" t="s">
        <v>190</v>
      </c>
      <c r="C27" s="346"/>
      <c r="D27" s="346"/>
      <c r="E27" s="346"/>
      <c r="F27" s="346"/>
      <c r="G27" s="346"/>
      <c r="H27" s="347"/>
      <c r="I27" s="350" t="s">
        <v>191</v>
      </c>
      <c r="J27" s="346"/>
      <c r="K27" s="346"/>
      <c r="L27" s="346"/>
      <c r="M27" s="346"/>
      <c r="N27" s="346"/>
      <c r="O27" s="347"/>
      <c r="P27" s="145"/>
      <c r="Q27" s="145"/>
      <c r="R27" s="145"/>
      <c r="S27" s="145"/>
      <c r="T27" s="145"/>
      <c r="U27" s="145"/>
      <c r="V27" s="147"/>
      <c r="W27" s="132"/>
    </row>
    <row r="28" spans="1:23" ht="28.5" customHeight="1" x14ac:dyDescent="0.25">
      <c r="A28" s="49">
        <v>13</v>
      </c>
      <c r="B28" s="345" t="s">
        <v>192</v>
      </c>
      <c r="C28" s="346"/>
      <c r="D28" s="346"/>
      <c r="E28" s="346"/>
      <c r="F28" s="346"/>
      <c r="G28" s="346"/>
      <c r="H28" s="347"/>
      <c r="I28" s="345" t="s">
        <v>193</v>
      </c>
      <c r="J28" s="346"/>
      <c r="K28" s="346"/>
      <c r="L28" s="346"/>
      <c r="M28" s="346"/>
      <c r="N28" s="346"/>
      <c r="O28" s="347"/>
      <c r="P28" s="145"/>
      <c r="Q28" s="145"/>
      <c r="R28" s="145"/>
      <c r="S28" s="145"/>
      <c r="T28" s="145"/>
      <c r="U28" s="145"/>
      <c r="V28" s="147"/>
      <c r="W28" s="132"/>
    </row>
    <row r="29" spans="1:23" ht="28.5" customHeight="1" x14ac:dyDescent="0.25">
      <c r="A29" s="49">
        <v>14</v>
      </c>
      <c r="B29" s="345" t="s">
        <v>194</v>
      </c>
      <c r="C29" s="346"/>
      <c r="D29" s="346"/>
      <c r="E29" s="346"/>
      <c r="F29" s="346"/>
      <c r="G29" s="346"/>
      <c r="H29" s="347"/>
      <c r="I29" s="348" t="s">
        <v>195</v>
      </c>
      <c r="J29" s="346"/>
      <c r="K29" s="346"/>
      <c r="L29" s="346"/>
      <c r="M29" s="346"/>
      <c r="N29" s="346"/>
      <c r="O29" s="347"/>
      <c r="P29" s="145"/>
      <c r="Q29" s="145"/>
      <c r="R29" s="145"/>
      <c r="S29" s="145"/>
      <c r="T29" s="145"/>
      <c r="U29" s="145"/>
      <c r="V29" s="147"/>
      <c r="W29" s="132"/>
    </row>
    <row r="30" spans="1:23" ht="28.5" customHeight="1" x14ac:dyDescent="0.25">
      <c r="A30" s="134"/>
      <c r="B30" s="134"/>
      <c r="C30" s="144"/>
      <c r="D30" s="134"/>
      <c r="E30" s="134"/>
      <c r="F30" s="134"/>
      <c r="G30" s="134"/>
      <c r="H30" s="134"/>
      <c r="I30" s="134"/>
      <c r="J30" s="134"/>
      <c r="K30" s="134"/>
      <c r="L30" s="134"/>
      <c r="M30" s="134"/>
      <c r="N30" s="145"/>
      <c r="O30" s="145"/>
      <c r="P30" s="145"/>
      <c r="Q30" s="145"/>
      <c r="R30" s="145"/>
      <c r="S30" s="145"/>
      <c r="T30" s="145"/>
      <c r="U30" s="145"/>
      <c r="V30" s="147"/>
      <c r="W30" s="132"/>
    </row>
    <row r="31" spans="1:23" ht="28.5" customHeight="1" x14ac:dyDescent="0.25">
      <c r="A31" s="134"/>
      <c r="B31" s="134"/>
      <c r="C31" s="144"/>
      <c r="D31" s="134"/>
      <c r="E31" s="134"/>
      <c r="F31" s="134"/>
      <c r="G31" s="134"/>
      <c r="H31" s="134"/>
      <c r="I31" s="134"/>
      <c r="J31" s="134"/>
      <c r="K31" s="134"/>
      <c r="L31" s="134"/>
      <c r="M31" s="134"/>
      <c r="N31" s="145"/>
      <c r="O31" s="145"/>
      <c r="P31" s="145"/>
      <c r="Q31" s="145"/>
      <c r="R31" s="145"/>
      <c r="S31" s="145"/>
      <c r="T31" s="145"/>
      <c r="U31" s="145"/>
      <c r="V31" s="147"/>
      <c r="W31" s="132"/>
    </row>
    <row r="32" spans="1:23" ht="28.5" customHeight="1" x14ac:dyDescent="0.25">
      <c r="A32" s="134"/>
      <c r="B32" s="134"/>
      <c r="C32" s="144"/>
      <c r="D32" s="134"/>
      <c r="E32" s="134"/>
      <c r="F32" s="134"/>
      <c r="G32" s="134"/>
      <c r="H32" s="134"/>
      <c r="I32" s="134"/>
      <c r="J32" s="134"/>
      <c r="K32" s="134"/>
      <c r="L32" s="134"/>
      <c r="M32" s="134"/>
      <c r="N32" s="145"/>
      <c r="O32" s="145"/>
      <c r="P32" s="145"/>
      <c r="Q32" s="145"/>
      <c r="R32" s="145"/>
      <c r="S32" s="145"/>
      <c r="T32" s="145"/>
      <c r="U32" s="145"/>
      <c r="V32" s="147"/>
      <c r="W32" s="132"/>
    </row>
    <row r="33" spans="1:23" ht="28.5" customHeight="1" x14ac:dyDescent="0.25">
      <c r="A33" s="134"/>
      <c r="B33" s="134"/>
      <c r="C33" s="144"/>
      <c r="D33" s="134"/>
      <c r="E33" s="134"/>
      <c r="F33" s="134"/>
      <c r="G33" s="134"/>
      <c r="H33" s="134"/>
      <c r="I33" s="134"/>
      <c r="J33" s="134"/>
      <c r="K33" s="134"/>
      <c r="L33" s="134"/>
      <c r="M33" s="134"/>
      <c r="N33" s="145"/>
      <c r="O33" s="145"/>
      <c r="P33" s="145"/>
      <c r="Q33" s="145"/>
      <c r="R33" s="145"/>
      <c r="S33" s="145"/>
      <c r="T33" s="145"/>
      <c r="U33" s="145"/>
      <c r="V33" s="147"/>
      <c r="W33" s="132"/>
    </row>
    <row r="34" spans="1:23" ht="28.5" customHeight="1" x14ac:dyDescent="0.25">
      <c r="A34" s="134"/>
      <c r="B34" s="134"/>
      <c r="C34" s="144"/>
      <c r="D34" s="134"/>
      <c r="E34" s="134"/>
      <c r="F34" s="134"/>
      <c r="G34" s="134"/>
      <c r="H34" s="134"/>
      <c r="I34" s="134"/>
      <c r="J34" s="134"/>
      <c r="K34" s="134"/>
      <c r="L34" s="134"/>
      <c r="M34" s="134"/>
      <c r="N34" s="145"/>
      <c r="O34" s="145"/>
      <c r="P34" s="145"/>
      <c r="Q34" s="145"/>
      <c r="R34" s="145"/>
      <c r="S34" s="145"/>
      <c r="T34" s="145"/>
      <c r="U34" s="145"/>
      <c r="V34" s="147"/>
      <c r="W34" s="132"/>
    </row>
    <row r="35" spans="1:23" ht="28.5" customHeight="1" x14ac:dyDescent="0.25">
      <c r="A35" s="134"/>
      <c r="B35" s="134"/>
      <c r="C35" s="144"/>
      <c r="D35" s="134"/>
      <c r="E35" s="134"/>
      <c r="F35" s="134"/>
      <c r="G35" s="134"/>
      <c r="H35" s="134"/>
      <c r="I35" s="134"/>
      <c r="J35" s="134"/>
      <c r="K35" s="134"/>
      <c r="L35" s="134"/>
      <c r="M35" s="134"/>
      <c r="N35" s="145"/>
      <c r="O35" s="145"/>
      <c r="P35" s="145"/>
      <c r="Q35" s="145"/>
      <c r="R35" s="145"/>
      <c r="S35" s="145"/>
      <c r="T35" s="145"/>
      <c r="U35" s="145"/>
      <c r="V35" s="147"/>
      <c r="W35" s="132"/>
    </row>
    <row r="36" spans="1:23" ht="28.5" customHeight="1" x14ac:dyDescent="0.25">
      <c r="A36" s="134"/>
      <c r="B36" s="134"/>
      <c r="C36" s="144"/>
      <c r="D36" s="134"/>
      <c r="E36" s="134"/>
      <c r="F36" s="134"/>
      <c r="G36" s="134"/>
      <c r="H36" s="134"/>
      <c r="I36" s="134"/>
      <c r="J36" s="134"/>
      <c r="K36" s="134"/>
      <c r="L36" s="134"/>
      <c r="M36" s="134"/>
      <c r="N36" s="145"/>
      <c r="O36" s="145"/>
      <c r="P36" s="145"/>
      <c r="Q36" s="145"/>
      <c r="R36" s="145"/>
      <c r="S36" s="145"/>
      <c r="T36" s="145"/>
      <c r="U36" s="145"/>
      <c r="V36" s="147"/>
      <c r="W36" s="132"/>
    </row>
    <row r="37" spans="1:23" ht="28.5" customHeight="1" x14ac:dyDescent="0.25">
      <c r="A37" s="134"/>
      <c r="B37" s="134"/>
      <c r="C37" s="144"/>
      <c r="D37" s="134"/>
      <c r="E37" s="134"/>
      <c r="F37" s="134"/>
      <c r="G37" s="134"/>
      <c r="H37" s="134"/>
      <c r="I37" s="134"/>
      <c r="J37" s="134"/>
      <c r="K37" s="134"/>
      <c r="L37" s="134"/>
      <c r="M37" s="134"/>
      <c r="N37" s="145"/>
      <c r="O37" s="145"/>
      <c r="P37" s="145"/>
      <c r="Q37" s="145"/>
      <c r="R37" s="145"/>
      <c r="S37" s="145"/>
      <c r="T37" s="145"/>
      <c r="U37" s="145"/>
      <c r="V37" s="147"/>
      <c r="W37" s="132"/>
    </row>
    <row r="38" spans="1:23" ht="28.5" customHeight="1" x14ac:dyDescent="0.25">
      <c r="A38" s="134"/>
      <c r="B38" s="134"/>
      <c r="C38" s="144"/>
      <c r="D38" s="134"/>
      <c r="E38" s="134"/>
      <c r="F38" s="134"/>
      <c r="G38" s="134"/>
      <c r="H38" s="134"/>
      <c r="I38" s="134"/>
      <c r="J38" s="134"/>
      <c r="K38" s="134"/>
      <c r="L38" s="134"/>
      <c r="M38" s="134"/>
      <c r="N38" s="145"/>
      <c r="O38" s="145"/>
      <c r="P38" s="145"/>
      <c r="Q38" s="145"/>
      <c r="R38" s="145"/>
      <c r="S38" s="145"/>
      <c r="T38" s="145"/>
      <c r="U38" s="145"/>
      <c r="V38" s="147"/>
      <c r="W38" s="132"/>
    </row>
    <row r="39" spans="1:23" ht="28.5" customHeight="1" x14ac:dyDescent="0.25">
      <c r="A39" s="134"/>
      <c r="B39" s="134"/>
      <c r="C39" s="144"/>
      <c r="D39" s="134"/>
      <c r="E39" s="134"/>
      <c r="F39" s="134"/>
      <c r="G39" s="134"/>
      <c r="H39" s="134"/>
      <c r="I39" s="134"/>
      <c r="J39" s="134"/>
      <c r="K39" s="134"/>
      <c r="L39" s="134"/>
      <c r="M39" s="134"/>
      <c r="N39" s="145"/>
      <c r="O39" s="145"/>
      <c r="P39" s="145"/>
      <c r="Q39" s="145"/>
      <c r="R39" s="145"/>
      <c r="S39" s="145"/>
      <c r="T39" s="145"/>
      <c r="U39" s="145"/>
      <c r="V39" s="147"/>
      <c r="W39" s="132"/>
    </row>
    <row r="40" spans="1:23" ht="28.5" customHeight="1" x14ac:dyDescent="0.25">
      <c r="A40" s="134"/>
      <c r="B40" s="134"/>
      <c r="C40" s="144"/>
      <c r="D40" s="134"/>
      <c r="E40" s="134"/>
      <c r="F40" s="134"/>
      <c r="G40" s="134"/>
      <c r="H40" s="134"/>
      <c r="I40" s="134"/>
      <c r="J40" s="134"/>
      <c r="K40" s="134"/>
      <c r="L40" s="134"/>
      <c r="M40" s="134"/>
      <c r="N40" s="145"/>
      <c r="O40" s="145"/>
      <c r="P40" s="145"/>
      <c r="Q40" s="145"/>
      <c r="R40" s="145"/>
      <c r="S40" s="145"/>
      <c r="T40" s="145"/>
      <c r="U40" s="145"/>
      <c r="V40" s="147"/>
      <c r="W40" s="132"/>
    </row>
    <row r="41" spans="1:23" ht="28.5" customHeight="1" x14ac:dyDescent="0.25">
      <c r="A41" s="134"/>
      <c r="B41" s="134"/>
      <c r="C41" s="144"/>
      <c r="D41" s="134"/>
      <c r="E41" s="134"/>
      <c r="F41" s="134"/>
      <c r="G41" s="134"/>
      <c r="H41" s="134"/>
      <c r="I41" s="134"/>
      <c r="J41" s="134"/>
      <c r="K41" s="134"/>
      <c r="L41" s="134"/>
      <c r="M41" s="134"/>
      <c r="N41" s="145"/>
      <c r="O41" s="145"/>
      <c r="P41" s="145"/>
      <c r="Q41" s="145"/>
      <c r="R41" s="145"/>
      <c r="S41" s="145"/>
      <c r="T41" s="145"/>
      <c r="U41" s="145"/>
      <c r="V41" s="147"/>
      <c r="W41" s="132"/>
    </row>
    <row r="42" spans="1:23" ht="28.5" customHeight="1" x14ac:dyDescent="0.25">
      <c r="A42" s="134"/>
      <c r="B42" s="134"/>
      <c r="C42" s="144"/>
      <c r="D42" s="134"/>
      <c r="E42" s="134"/>
      <c r="F42" s="134"/>
      <c r="G42" s="134"/>
      <c r="H42" s="134"/>
      <c r="I42" s="134"/>
      <c r="J42" s="134"/>
      <c r="K42" s="134"/>
      <c r="L42" s="134"/>
      <c r="M42" s="134"/>
      <c r="N42" s="145"/>
      <c r="O42" s="145"/>
      <c r="P42" s="145"/>
      <c r="Q42" s="145"/>
      <c r="R42" s="145"/>
      <c r="S42" s="145"/>
      <c r="T42" s="145"/>
      <c r="U42" s="145"/>
      <c r="V42" s="147"/>
      <c r="W42" s="132"/>
    </row>
    <row r="43" spans="1:23" ht="28.5" customHeight="1" x14ac:dyDescent="0.25">
      <c r="A43" s="134"/>
      <c r="B43" s="134"/>
      <c r="C43" s="144"/>
      <c r="D43" s="134"/>
      <c r="E43" s="134"/>
      <c r="F43" s="134"/>
      <c r="G43" s="134"/>
      <c r="H43" s="134"/>
      <c r="I43" s="134"/>
      <c r="J43" s="134"/>
      <c r="K43" s="134"/>
      <c r="L43" s="134"/>
      <c r="M43" s="134"/>
      <c r="N43" s="145"/>
      <c r="O43" s="145"/>
      <c r="P43" s="145"/>
      <c r="Q43" s="145"/>
      <c r="R43" s="145"/>
      <c r="S43" s="145"/>
      <c r="T43" s="145"/>
      <c r="U43" s="145"/>
      <c r="V43" s="147"/>
      <c r="W43" s="132"/>
    </row>
    <row r="44" spans="1:23" ht="28.5" customHeight="1" x14ac:dyDescent="0.25">
      <c r="A44" s="134"/>
      <c r="B44" s="134"/>
      <c r="C44" s="144"/>
      <c r="D44" s="134"/>
      <c r="E44" s="134"/>
      <c r="F44" s="134"/>
      <c r="G44" s="134"/>
      <c r="H44" s="134"/>
      <c r="I44" s="134"/>
      <c r="J44" s="134"/>
      <c r="K44" s="134"/>
      <c r="L44" s="134"/>
      <c r="M44" s="134"/>
      <c r="N44" s="145"/>
      <c r="O44" s="145"/>
      <c r="P44" s="145"/>
      <c r="Q44" s="145"/>
      <c r="R44" s="145"/>
      <c r="S44" s="145"/>
      <c r="T44" s="145"/>
      <c r="U44" s="145"/>
      <c r="V44" s="147"/>
      <c r="W44" s="132"/>
    </row>
    <row r="45" spans="1:23" ht="28.5" customHeight="1" x14ac:dyDescent="0.25">
      <c r="A45" s="134"/>
      <c r="B45" s="134"/>
      <c r="C45" s="144"/>
      <c r="D45" s="134"/>
      <c r="E45" s="134"/>
      <c r="F45" s="134"/>
      <c r="G45" s="134"/>
      <c r="H45" s="134"/>
      <c r="I45" s="134"/>
      <c r="J45" s="134"/>
      <c r="K45" s="134"/>
      <c r="L45" s="134"/>
      <c r="M45" s="134"/>
      <c r="N45" s="145"/>
      <c r="O45" s="145"/>
      <c r="P45" s="145"/>
      <c r="Q45" s="145"/>
      <c r="R45" s="145"/>
      <c r="S45" s="145"/>
      <c r="T45" s="145"/>
      <c r="U45" s="145"/>
      <c r="V45" s="147"/>
      <c r="W45" s="132"/>
    </row>
    <row r="46" spans="1:23" ht="28.5" customHeight="1" x14ac:dyDescent="0.25">
      <c r="A46" s="134"/>
      <c r="B46" s="134"/>
      <c r="C46" s="144"/>
      <c r="D46" s="134"/>
      <c r="E46" s="134"/>
      <c r="F46" s="134"/>
      <c r="G46" s="134"/>
      <c r="H46" s="134"/>
      <c r="I46" s="134"/>
      <c r="J46" s="134"/>
      <c r="K46" s="134"/>
      <c r="L46" s="134"/>
      <c r="M46" s="134"/>
      <c r="N46" s="145"/>
      <c r="O46" s="145"/>
      <c r="P46" s="145"/>
      <c r="Q46" s="145"/>
      <c r="R46" s="145"/>
      <c r="S46" s="145"/>
      <c r="T46" s="145"/>
      <c r="U46" s="145"/>
      <c r="V46" s="147"/>
      <c r="W46" s="132"/>
    </row>
    <row r="47" spans="1:23" ht="28.5" customHeight="1" x14ac:dyDescent="0.25">
      <c r="A47" s="134"/>
      <c r="B47" s="134"/>
      <c r="C47" s="144"/>
      <c r="D47" s="134"/>
      <c r="E47" s="134"/>
      <c r="F47" s="134"/>
      <c r="G47" s="134"/>
      <c r="H47" s="134"/>
      <c r="I47" s="134"/>
      <c r="J47" s="134"/>
      <c r="K47" s="134"/>
      <c r="L47" s="134"/>
      <c r="M47" s="134"/>
      <c r="N47" s="145"/>
      <c r="O47" s="145"/>
      <c r="P47" s="145"/>
      <c r="Q47" s="145"/>
      <c r="R47" s="145"/>
      <c r="S47" s="145"/>
      <c r="T47" s="145"/>
      <c r="U47" s="145"/>
      <c r="V47" s="147"/>
      <c r="W47" s="132"/>
    </row>
    <row r="48" spans="1:23" ht="28.5" customHeight="1" x14ac:dyDescent="0.25">
      <c r="A48" s="134"/>
      <c r="B48" s="134"/>
      <c r="C48" s="144"/>
      <c r="D48" s="134"/>
      <c r="E48" s="134"/>
      <c r="F48" s="134"/>
      <c r="G48" s="134"/>
      <c r="H48" s="134"/>
      <c r="I48" s="134"/>
      <c r="J48" s="134"/>
      <c r="K48" s="134"/>
      <c r="L48" s="134"/>
      <c r="M48" s="134"/>
      <c r="N48" s="145"/>
      <c r="O48" s="145"/>
      <c r="P48" s="145"/>
      <c r="Q48" s="145"/>
      <c r="R48" s="145"/>
      <c r="S48" s="145"/>
      <c r="T48" s="145"/>
      <c r="U48" s="145"/>
      <c r="V48" s="147"/>
      <c r="W48" s="132"/>
    </row>
    <row r="49" spans="1:23" ht="28.5" customHeight="1" x14ac:dyDescent="0.25">
      <c r="A49" s="134"/>
      <c r="B49" s="134"/>
      <c r="C49" s="144"/>
      <c r="D49" s="134"/>
      <c r="E49" s="134"/>
      <c r="F49" s="134"/>
      <c r="G49" s="134"/>
      <c r="H49" s="134"/>
      <c r="I49" s="134"/>
      <c r="J49" s="134"/>
      <c r="K49" s="134"/>
      <c r="L49" s="134"/>
      <c r="M49" s="134"/>
      <c r="N49" s="145"/>
      <c r="O49" s="145"/>
      <c r="P49" s="145"/>
      <c r="Q49" s="145"/>
      <c r="R49" s="145"/>
      <c r="S49" s="145"/>
      <c r="T49" s="145"/>
      <c r="U49" s="145"/>
      <c r="V49" s="147"/>
      <c r="W49" s="132"/>
    </row>
    <row r="50" spans="1:23" ht="28.5" customHeight="1" x14ac:dyDescent="0.25">
      <c r="A50" s="134"/>
      <c r="B50" s="134"/>
      <c r="C50" s="144"/>
      <c r="D50" s="134"/>
      <c r="E50" s="134"/>
      <c r="F50" s="134"/>
      <c r="G50" s="134"/>
      <c r="H50" s="134"/>
      <c r="I50" s="134"/>
      <c r="J50" s="134"/>
      <c r="K50" s="134"/>
      <c r="L50" s="134"/>
      <c r="M50" s="134"/>
      <c r="N50" s="145"/>
      <c r="O50" s="145"/>
      <c r="P50" s="145"/>
      <c r="Q50" s="145"/>
      <c r="R50" s="145"/>
      <c r="S50" s="145"/>
      <c r="T50" s="145"/>
      <c r="U50" s="145"/>
      <c r="V50" s="147"/>
      <c r="W50" s="132"/>
    </row>
    <row r="51" spans="1:23" ht="28.5" customHeight="1" x14ac:dyDescent="0.25">
      <c r="A51" s="134"/>
      <c r="B51" s="134"/>
      <c r="C51" s="144"/>
      <c r="D51" s="134"/>
      <c r="E51" s="134"/>
      <c r="F51" s="134"/>
      <c r="G51" s="134"/>
      <c r="H51" s="134"/>
      <c r="I51" s="134"/>
      <c r="J51" s="134"/>
      <c r="K51" s="134"/>
      <c r="L51" s="134"/>
      <c r="M51" s="134"/>
      <c r="N51" s="145"/>
      <c r="O51" s="145"/>
      <c r="P51" s="145"/>
      <c r="Q51" s="145"/>
      <c r="R51" s="145"/>
      <c r="S51" s="145"/>
      <c r="T51" s="145"/>
      <c r="U51" s="145"/>
      <c r="V51" s="147"/>
      <c r="W51" s="132"/>
    </row>
    <row r="52" spans="1:23" ht="28.5" customHeight="1" x14ac:dyDescent="0.25">
      <c r="A52" s="134"/>
      <c r="B52" s="134"/>
      <c r="C52" s="144"/>
      <c r="D52" s="134"/>
      <c r="E52" s="134"/>
      <c r="F52" s="134"/>
      <c r="G52" s="134"/>
      <c r="H52" s="134"/>
      <c r="I52" s="134"/>
      <c r="J52" s="134"/>
      <c r="K52" s="134"/>
      <c r="L52" s="134"/>
      <c r="M52" s="134"/>
      <c r="N52" s="145"/>
      <c r="O52" s="145"/>
      <c r="P52" s="145"/>
      <c r="Q52" s="145"/>
      <c r="R52" s="145"/>
      <c r="S52" s="145"/>
      <c r="T52" s="145"/>
      <c r="U52" s="145"/>
      <c r="V52" s="147"/>
      <c r="W52" s="132"/>
    </row>
    <row r="53" spans="1:23" ht="28.5" customHeight="1" x14ac:dyDescent="0.25">
      <c r="A53" s="134"/>
      <c r="B53" s="134"/>
      <c r="C53" s="144"/>
      <c r="D53" s="134"/>
      <c r="E53" s="134"/>
      <c r="F53" s="134"/>
      <c r="G53" s="134"/>
      <c r="H53" s="134"/>
      <c r="I53" s="134"/>
      <c r="J53" s="134"/>
      <c r="K53" s="134"/>
      <c r="L53" s="134"/>
      <c r="M53" s="134"/>
      <c r="N53" s="145"/>
      <c r="O53" s="145"/>
      <c r="P53" s="145"/>
      <c r="Q53" s="145"/>
      <c r="R53" s="145"/>
      <c r="S53" s="145"/>
      <c r="T53" s="145"/>
      <c r="U53" s="145"/>
      <c r="V53" s="147"/>
      <c r="W53" s="132"/>
    </row>
    <row r="54" spans="1:23" ht="28.5" customHeight="1" x14ac:dyDescent="0.25">
      <c r="A54" s="134"/>
      <c r="B54" s="134"/>
      <c r="C54" s="144"/>
      <c r="D54" s="134"/>
      <c r="E54" s="134"/>
      <c r="F54" s="134"/>
      <c r="G54" s="134"/>
      <c r="H54" s="134"/>
      <c r="I54" s="134"/>
      <c r="J54" s="134"/>
      <c r="K54" s="134"/>
      <c r="L54" s="134"/>
      <c r="M54" s="134"/>
      <c r="N54" s="145"/>
      <c r="O54" s="145"/>
      <c r="P54" s="145"/>
      <c r="Q54" s="145"/>
      <c r="R54" s="145"/>
      <c r="S54" s="145"/>
      <c r="T54" s="145"/>
      <c r="U54" s="145"/>
      <c r="V54" s="147"/>
      <c r="W54" s="132"/>
    </row>
    <row r="55" spans="1:23" ht="28.5" customHeight="1" x14ac:dyDescent="0.25">
      <c r="A55" s="134"/>
      <c r="B55" s="134"/>
      <c r="C55" s="144"/>
      <c r="D55" s="134"/>
      <c r="E55" s="134"/>
      <c r="F55" s="134"/>
      <c r="G55" s="134"/>
      <c r="H55" s="134"/>
      <c r="I55" s="134"/>
      <c r="J55" s="134"/>
      <c r="K55" s="134"/>
      <c r="L55" s="134"/>
      <c r="M55" s="134"/>
      <c r="N55" s="145"/>
      <c r="O55" s="145"/>
      <c r="P55" s="145"/>
      <c r="Q55" s="145"/>
      <c r="R55" s="145"/>
      <c r="S55" s="145"/>
      <c r="T55" s="145"/>
      <c r="U55" s="145"/>
      <c r="V55" s="147"/>
      <c r="W55" s="132"/>
    </row>
    <row r="56" spans="1:23" ht="28.5" customHeight="1" x14ac:dyDescent="0.25">
      <c r="A56" s="134"/>
      <c r="B56" s="134"/>
      <c r="C56" s="144"/>
      <c r="D56" s="134"/>
      <c r="E56" s="134"/>
      <c r="F56" s="134"/>
      <c r="G56" s="134"/>
      <c r="H56" s="134"/>
      <c r="I56" s="134"/>
      <c r="J56" s="134"/>
      <c r="K56" s="134"/>
      <c r="L56" s="134"/>
      <c r="M56" s="134"/>
      <c r="N56" s="145"/>
      <c r="O56" s="145"/>
      <c r="P56" s="145"/>
      <c r="Q56" s="145"/>
      <c r="R56" s="145"/>
      <c r="S56" s="145"/>
      <c r="T56" s="145"/>
      <c r="U56" s="145"/>
      <c r="V56" s="147"/>
      <c r="W56" s="132"/>
    </row>
    <row r="57" spans="1:23" ht="28.5" customHeight="1" x14ac:dyDescent="0.25">
      <c r="A57" s="134"/>
      <c r="B57" s="134"/>
      <c r="C57" s="144"/>
      <c r="D57" s="134"/>
      <c r="E57" s="134"/>
      <c r="F57" s="134"/>
      <c r="G57" s="134"/>
      <c r="H57" s="134"/>
      <c r="I57" s="134"/>
      <c r="J57" s="134"/>
      <c r="K57" s="134"/>
      <c r="L57" s="134"/>
      <c r="M57" s="134"/>
      <c r="N57" s="145"/>
      <c r="O57" s="145"/>
      <c r="P57" s="145"/>
      <c r="Q57" s="145"/>
      <c r="R57" s="145"/>
      <c r="S57" s="145"/>
      <c r="T57" s="145"/>
      <c r="U57" s="145"/>
      <c r="V57" s="147"/>
      <c r="W57" s="132"/>
    </row>
    <row r="58" spans="1:23" ht="28.5" customHeight="1" x14ac:dyDescent="0.25">
      <c r="A58" s="134"/>
      <c r="B58" s="134"/>
      <c r="C58" s="144"/>
      <c r="D58" s="134"/>
      <c r="E58" s="134"/>
      <c r="F58" s="134"/>
      <c r="G58" s="134"/>
      <c r="H58" s="134"/>
      <c r="I58" s="134"/>
      <c r="J58" s="134"/>
      <c r="K58" s="134"/>
      <c r="L58" s="134"/>
      <c r="M58" s="134"/>
      <c r="N58" s="145"/>
      <c r="O58" s="145"/>
      <c r="P58" s="145"/>
      <c r="Q58" s="145"/>
      <c r="R58" s="145"/>
      <c r="S58" s="145"/>
      <c r="T58" s="145"/>
      <c r="U58" s="145"/>
      <c r="V58" s="147"/>
      <c r="W58" s="132"/>
    </row>
    <row r="59" spans="1:23" ht="28.5" customHeight="1" x14ac:dyDescent="0.25">
      <c r="A59" s="134"/>
      <c r="B59" s="134"/>
      <c r="C59" s="144"/>
      <c r="D59" s="134"/>
      <c r="E59" s="134"/>
      <c r="F59" s="134"/>
      <c r="G59" s="134"/>
      <c r="H59" s="134"/>
      <c r="I59" s="134"/>
      <c r="J59" s="134"/>
      <c r="K59" s="134"/>
      <c r="L59" s="134"/>
      <c r="M59" s="134"/>
      <c r="N59" s="145"/>
      <c r="O59" s="145"/>
      <c r="P59" s="145"/>
      <c r="Q59" s="145"/>
      <c r="R59" s="145"/>
      <c r="S59" s="145"/>
      <c r="T59" s="145"/>
      <c r="U59" s="145"/>
      <c r="V59" s="147"/>
      <c r="W59" s="132"/>
    </row>
    <row r="60" spans="1:23" ht="28.5" customHeight="1" x14ac:dyDescent="0.25">
      <c r="A60" s="134"/>
      <c r="B60" s="134"/>
      <c r="C60" s="144"/>
      <c r="D60" s="134"/>
      <c r="E60" s="134"/>
      <c r="F60" s="134"/>
      <c r="G60" s="134"/>
      <c r="H60" s="134"/>
      <c r="I60" s="134"/>
      <c r="J60" s="134"/>
      <c r="K60" s="134"/>
      <c r="L60" s="134"/>
      <c r="M60" s="134"/>
      <c r="N60" s="145"/>
      <c r="O60" s="145"/>
      <c r="P60" s="145"/>
      <c r="Q60" s="145"/>
      <c r="R60" s="145"/>
      <c r="S60" s="145"/>
      <c r="T60" s="145"/>
      <c r="U60" s="145"/>
      <c r="V60" s="147"/>
      <c r="W60" s="132"/>
    </row>
    <row r="61" spans="1:23" ht="28.5" customHeight="1" x14ac:dyDescent="0.25">
      <c r="A61" s="134"/>
      <c r="B61" s="134"/>
      <c r="C61" s="144"/>
      <c r="D61" s="134"/>
      <c r="E61" s="134"/>
      <c r="F61" s="134"/>
      <c r="G61" s="134"/>
      <c r="H61" s="134"/>
      <c r="I61" s="134"/>
      <c r="J61" s="134"/>
      <c r="K61" s="134"/>
      <c r="L61" s="134"/>
      <c r="M61" s="134"/>
      <c r="N61" s="145"/>
      <c r="O61" s="145"/>
      <c r="P61" s="145"/>
      <c r="Q61" s="145"/>
      <c r="R61" s="145"/>
      <c r="S61" s="145"/>
      <c r="T61" s="145"/>
      <c r="U61" s="145"/>
      <c r="V61" s="147"/>
      <c r="W61" s="132"/>
    </row>
    <row r="62" spans="1:23" ht="28.5" customHeight="1" x14ac:dyDescent="0.25">
      <c r="A62" s="134"/>
      <c r="B62" s="134"/>
      <c r="C62" s="144"/>
      <c r="D62" s="134"/>
      <c r="E62" s="134"/>
      <c r="F62" s="134"/>
      <c r="G62" s="134"/>
      <c r="H62" s="134"/>
      <c r="I62" s="134"/>
      <c r="J62" s="134"/>
      <c r="K62" s="134"/>
      <c r="L62" s="134"/>
      <c r="M62" s="134"/>
      <c r="N62" s="145"/>
      <c r="O62" s="145"/>
      <c r="P62" s="145"/>
      <c r="Q62" s="145"/>
      <c r="R62" s="145"/>
      <c r="S62" s="145"/>
      <c r="T62" s="145"/>
      <c r="U62" s="145"/>
      <c r="V62" s="147"/>
      <c r="W62" s="132"/>
    </row>
    <row r="63" spans="1:23" ht="28.5" customHeight="1" x14ac:dyDescent="0.25">
      <c r="A63" s="134"/>
      <c r="B63" s="134"/>
      <c r="C63" s="144"/>
      <c r="D63" s="134"/>
      <c r="E63" s="134"/>
      <c r="F63" s="134"/>
      <c r="G63" s="134"/>
      <c r="H63" s="134"/>
      <c r="I63" s="134"/>
      <c r="J63" s="134"/>
      <c r="K63" s="134"/>
      <c r="L63" s="134"/>
      <c r="M63" s="134"/>
      <c r="N63" s="145"/>
      <c r="O63" s="145"/>
      <c r="P63" s="145"/>
      <c r="Q63" s="145"/>
      <c r="R63" s="145"/>
      <c r="S63" s="145"/>
      <c r="T63" s="145"/>
      <c r="U63" s="145"/>
      <c r="V63" s="147"/>
      <c r="W63" s="132"/>
    </row>
    <row r="64" spans="1:23" ht="28.5" customHeight="1" x14ac:dyDescent="0.25">
      <c r="A64" s="134"/>
      <c r="B64" s="134"/>
      <c r="C64" s="144"/>
      <c r="D64" s="134"/>
      <c r="E64" s="134"/>
      <c r="F64" s="134"/>
      <c r="G64" s="134"/>
      <c r="H64" s="134"/>
      <c r="I64" s="134"/>
      <c r="J64" s="134"/>
      <c r="K64" s="134"/>
      <c r="L64" s="134"/>
      <c r="M64" s="134"/>
      <c r="N64" s="145"/>
      <c r="O64" s="145"/>
      <c r="P64" s="145"/>
      <c r="Q64" s="145"/>
      <c r="R64" s="145"/>
      <c r="S64" s="145"/>
      <c r="T64" s="145"/>
      <c r="U64" s="145"/>
      <c r="V64" s="147"/>
      <c r="W64" s="132"/>
    </row>
    <row r="65" spans="1:23" ht="28.5" customHeight="1" x14ac:dyDescent="0.25">
      <c r="A65" s="134"/>
      <c r="B65" s="134"/>
      <c r="C65" s="144"/>
      <c r="D65" s="134"/>
      <c r="E65" s="134"/>
      <c r="F65" s="134"/>
      <c r="G65" s="134"/>
      <c r="H65" s="134"/>
      <c r="I65" s="134"/>
      <c r="J65" s="134"/>
      <c r="K65" s="134"/>
      <c r="L65" s="134"/>
      <c r="M65" s="134"/>
      <c r="N65" s="145"/>
      <c r="O65" s="145"/>
      <c r="P65" s="145"/>
      <c r="Q65" s="145"/>
      <c r="R65" s="145"/>
      <c r="S65" s="145"/>
      <c r="T65" s="145"/>
      <c r="U65" s="145"/>
      <c r="V65" s="147"/>
      <c r="W65" s="132"/>
    </row>
    <row r="66" spans="1:23" ht="28.5" customHeight="1" x14ac:dyDescent="0.25">
      <c r="A66" s="134"/>
      <c r="B66" s="134"/>
      <c r="C66" s="144"/>
      <c r="D66" s="134"/>
      <c r="E66" s="134"/>
      <c r="F66" s="134"/>
      <c r="G66" s="134"/>
      <c r="H66" s="134"/>
      <c r="I66" s="134"/>
      <c r="J66" s="134"/>
      <c r="K66" s="134"/>
      <c r="L66" s="134"/>
      <c r="M66" s="134"/>
      <c r="N66" s="145"/>
      <c r="O66" s="145"/>
      <c r="P66" s="145"/>
      <c r="Q66" s="145"/>
      <c r="R66" s="145"/>
      <c r="S66" s="145"/>
      <c r="T66" s="145"/>
      <c r="U66" s="145"/>
      <c r="V66" s="147"/>
      <c r="W66" s="132"/>
    </row>
    <row r="67" spans="1:23" ht="28.5" customHeight="1" x14ac:dyDescent="0.25">
      <c r="A67" s="134"/>
      <c r="B67" s="134"/>
      <c r="C67" s="144"/>
      <c r="D67" s="134"/>
      <c r="E67" s="134"/>
      <c r="F67" s="134"/>
      <c r="G67" s="134"/>
      <c r="H67" s="134"/>
      <c r="I67" s="134"/>
      <c r="J67" s="134"/>
      <c r="K67" s="134"/>
      <c r="L67" s="134"/>
      <c r="M67" s="134"/>
      <c r="N67" s="145"/>
      <c r="O67" s="145"/>
      <c r="P67" s="145"/>
      <c r="Q67" s="145"/>
      <c r="R67" s="145"/>
      <c r="S67" s="145"/>
      <c r="T67" s="145"/>
      <c r="U67" s="145"/>
      <c r="V67" s="147"/>
      <c r="W67" s="132"/>
    </row>
    <row r="68" spans="1:23" ht="28.5" customHeight="1" x14ac:dyDescent="0.25">
      <c r="A68" s="134"/>
      <c r="B68" s="134"/>
      <c r="C68" s="144"/>
      <c r="D68" s="134"/>
      <c r="E68" s="134"/>
      <c r="F68" s="134"/>
      <c r="G68" s="134"/>
      <c r="H68" s="134"/>
      <c r="I68" s="134"/>
      <c r="J68" s="134"/>
      <c r="K68" s="134"/>
      <c r="L68" s="134"/>
      <c r="M68" s="134"/>
      <c r="N68" s="145"/>
      <c r="O68" s="145"/>
      <c r="P68" s="145"/>
      <c r="Q68" s="145"/>
      <c r="R68" s="145"/>
      <c r="S68" s="145"/>
      <c r="T68" s="145"/>
      <c r="U68" s="145"/>
      <c r="V68" s="147"/>
      <c r="W68" s="132"/>
    </row>
    <row r="69" spans="1:23" ht="28.5" customHeight="1" x14ac:dyDescent="0.25">
      <c r="A69" s="134"/>
      <c r="B69" s="134"/>
      <c r="C69" s="144"/>
      <c r="D69" s="134"/>
      <c r="E69" s="134"/>
      <c r="F69" s="134"/>
      <c r="G69" s="134"/>
      <c r="H69" s="134"/>
      <c r="I69" s="134"/>
      <c r="J69" s="134"/>
      <c r="K69" s="134"/>
      <c r="L69" s="134"/>
      <c r="M69" s="134"/>
      <c r="N69" s="145"/>
      <c r="O69" s="145"/>
      <c r="P69" s="145"/>
      <c r="Q69" s="145"/>
      <c r="R69" s="145"/>
      <c r="S69" s="145"/>
      <c r="T69" s="145"/>
      <c r="U69" s="145"/>
      <c r="V69" s="147"/>
      <c r="W69" s="132"/>
    </row>
    <row r="70" spans="1:23" ht="28.5" customHeight="1" x14ac:dyDescent="0.25">
      <c r="A70" s="134"/>
      <c r="B70" s="134"/>
      <c r="C70" s="144"/>
      <c r="D70" s="134"/>
      <c r="E70" s="134"/>
      <c r="F70" s="134"/>
      <c r="G70" s="134"/>
      <c r="H70" s="134"/>
      <c r="I70" s="134"/>
      <c r="J70" s="134"/>
      <c r="K70" s="134"/>
      <c r="L70" s="134"/>
      <c r="M70" s="134"/>
      <c r="N70" s="145"/>
      <c r="O70" s="145"/>
      <c r="P70" s="145"/>
      <c r="Q70" s="145"/>
      <c r="R70" s="145"/>
      <c r="S70" s="145"/>
      <c r="T70" s="145"/>
      <c r="U70" s="145"/>
      <c r="V70" s="147"/>
      <c r="W70" s="132"/>
    </row>
    <row r="71" spans="1:23" ht="28.5" customHeight="1" x14ac:dyDescent="0.25">
      <c r="A71" s="134"/>
      <c r="B71" s="134"/>
      <c r="C71" s="144"/>
      <c r="D71" s="134"/>
      <c r="E71" s="134"/>
      <c r="F71" s="134"/>
      <c r="G71" s="134"/>
      <c r="H71" s="134"/>
      <c r="I71" s="134"/>
      <c r="J71" s="134"/>
      <c r="K71" s="134"/>
      <c r="L71" s="134"/>
      <c r="M71" s="134"/>
      <c r="N71" s="145"/>
      <c r="O71" s="145"/>
      <c r="P71" s="145"/>
      <c r="Q71" s="145"/>
      <c r="R71" s="145"/>
      <c r="S71" s="145"/>
      <c r="T71" s="145"/>
      <c r="U71" s="145"/>
      <c r="V71" s="147"/>
      <c r="W71" s="132"/>
    </row>
    <row r="72" spans="1:23" ht="28.5" customHeight="1" x14ac:dyDescent="0.25">
      <c r="A72" s="134"/>
      <c r="B72" s="134"/>
      <c r="C72" s="144"/>
      <c r="D72" s="134"/>
      <c r="E72" s="134"/>
      <c r="F72" s="134"/>
      <c r="G72" s="134"/>
      <c r="H72" s="134"/>
      <c r="I72" s="134"/>
      <c r="J72" s="134"/>
      <c r="K72" s="134"/>
      <c r="L72" s="134"/>
      <c r="M72" s="134"/>
      <c r="N72" s="145"/>
      <c r="O72" s="145"/>
      <c r="P72" s="145"/>
      <c r="Q72" s="145"/>
      <c r="R72" s="145"/>
      <c r="S72" s="145"/>
      <c r="T72" s="145"/>
      <c r="U72" s="145"/>
      <c r="V72" s="147"/>
      <c r="W72" s="132"/>
    </row>
    <row r="73" spans="1:23" ht="28.5" customHeight="1" x14ac:dyDescent="0.25">
      <c r="A73" s="132"/>
      <c r="B73" s="132"/>
      <c r="C73" s="144"/>
      <c r="D73" s="134"/>
      <c r="E73" s="134"/>
      <c r="F73" s="134"/>
      <c r="G73" s="134"/>
      <c r="H73" s="134"/>
      <c r="I73" s="134"/>
      <c r="J73" s="134"/>
      <c r="K73" s="134"/>
      <c r="L73" s="134"/>
      <c r="M73" s="134"/>
      <c r="N73" s="145"/>
      <c r="O73" s="149"/>
      <c r="P73" s="149"/>
      <c r="Q73" s="149"/>
      <c r="R73" s="149"/>
      <c r="S73" s="149"/>
      <c r="T73" s="149"/>
      <c r="U73" s="149"/>
      <c r="V73" s="147"/>
      <c r="W73" s="132"/>
    </row>
    <row r="74" spans="1:23" ht="28.5" customHeight="1" x14ac:dyDescent="0.25">
      <c r="A74" s="132"/>
      <c r="B74" s="132"/>
      <c r="C74" s="144"/>
      <c r="D74" s="134"/>
      <c r="E74" s="134"/>
      <c r="F74" s="134"/>
      <c r="G74" s="134"/>
      <c r="H74" s="134"/>
      <c r="I74" s="134"/>
      <c r="J74" s="134"/>
      <c r="K74" s="134"/>
      <c r="L74" s="134"/>
      <c r="M74" s="134"/>
      <c r="N74" s="145"/>
      <c r="O74" s="149"/>
      <c r="P74" s="149"/>
      <c r="Q74" s="149"/>
      <c r="R74" s="149"/>
      <c r="S74" s="149"/>
      <c r="T74" s="149"/>
      <c r="U74" s="149"/>
      <c r="V74" s="147"/>
      <c r="W74" s="132"/>
    </row>
    <row r="75" spans="1:23" ht="28.5" customHeight="1" x14ac:dyDescent="0.25">
      <c r="A75" s="132"/>
      <c r="B75" s="132"/>
      <c r="C75" s="144"/>
      <c r="D75" s="134"/>
      <c r="E75" s="134"/>
      <c r="F75" s="134"/>
      <c r="G75" s="134"/>
      <c r="H75" s="134"/>
      <c r="I75" s="134"/>
      <c r="J75" s="134"/>
      <c r="K75" s="134"/>
      <c r="L75" s="134"/>
      <c r="M75" s="134"/>
      <c r="N75" s="145"/>
      <c r="O75" s="149"/>
      <c r="P75" s="149"/>
      <c r="Q75" s="149"/>
      <c r="R75" s="149"/>
      <c r="S75" s="149"/>
      <c r="T75" s="149"/>
      <c r="U75" s="149"/>
      <c r="V75" s="147"/>
      <c r="W75" s="132"/>
    </row>
    <row r="76" spans="1:23" ht="28.5" customHeight="1" x14ac:dyDescent="0.25">
      <c r="A76" s="132"/>
      <c r="B76" s="132"/>
      <c r="C76" s="144"/>
      <c r="D76" s="134"/>
      <c r="E76" s="134"/>
      <c r="F76" s="134"/>
      <c r="G76" s="134"/>
      <c r="H76" s="134"/>
      <c r="I76" s="134"/>
      <c r="J76" s="134"/>
      <c r="K76" s="134"/>
      <c r="L76" s="134"/>
      <c r="M76" s="134"/>
      <c r="N76" s="145"/>
      <c r="O76" s="149"/>
      <c r="P76" s="149"/>
      <c r="Q76" s="149"/>
      <c r="R76" s="149"/>
      <c r="S76" s="149"/>
      <c r="T76" s="149"/>
      <c r="U76" s="149"/>
      <c r="V76" s="147"/>
      <c r="W76" s="132"/>
    </row>
    <row r="77" spans="1:23" ht="28.5" customHeight="1" x14ac:dyDescent="0.25">
      <c r="A77" s="132"/>
      <c r="B77" s="132"/>
      <c r="C77" s="150"/>
      <c r="D77" s="132"/>
      <c r="E77" s="132"/>
      <c r="F77" s="132"/>
      <c r="G77" s="132"/>
      <c r="H77" s="132"/>
      <c r="I77" s="132"/>
      <c r="J77" s="132"/>
      <c r="K77" s="132"/>
      <c r="L77" s="132"/>
      <c r="M77" s="132"/>
      <c r="N77" s="149"/>
      <c r="O77" s="149"/>
      <c r="P77" s="149"/>
      <c r="Q77" s="149"/>
      <c r="R77" s="149"/>
      <c r="S77" s="149"/>
      <c r="T77" s="149"/>
      <c r="U77" s="149"/>
      <c r="V77" s="147"/>
      <c r="W77" s="132"/>
    </row>
    <row r="78" spans="1:23" ht="28.5" customHeight="1" x14ac:dyDescent="0.25">
      <c r="A78" s="132"/>
      <c r="B78" s="132"/>
      <c r="C78" s="150"/>
      <c r="D78" s="132"/>
      <c r="E78" s="132"/>
      <c r="F78" s="132"/>
      <c r="G78" s="132"/>
      <c r="H78" s="132"/>
      <c r="I78" s="132"/>
      <c r="J78" s="132"/>
      <c r="K78" s="132"/>
      <c r="L78" s="132"/>
      <c r="M78" s="132"/>
      <c r="N78" s="149"/>
      <c r="O78" s="149"/>
      <c r="P78" s="149"/>
      <c r="Q78" s="149"/>
      <c r="R78" s="149"/>
      <c r="S78" s="149"/>
      <c r="T78" s="149"/>
      <c r="U78" s="149"/>
      <c r="V78" s="147"/>
      <c r="W78" s="132"/>
    </row>
    <row r="79" spans="1:23" ht="28.5" customHeight="1" x14ac:dyDescent="0.25">
      <c r="A79" s="132"/>
      <c r="B79" s="132"/>
      <c r="C79" s="150"/>
      <c r="D79" s="132"/>
      <c r="E79" s="132"/>
      <c r="F79" s="132"/>
      <c r="G79" s="132"/>
      <c r="H79" s="132"/>
      <c r="I79" s="132"/>
      <c r="J79" s="132"/>
      <c r="K79" s="132"/>
      <c r="L79" s="132"/>
      <c r="M79" s="132"/>
      <c r="N79" s="149"/>
      <c r="O79" s="149"/>
      <c r="P79" s="149"/>
      <c r="Q79" s="149"/>
      <c r="R79" s="149"/>
      <c r="S79" s="149"/>
      <c r="T79" s="149"/>
      <c r="U79" s="149"/>
      <c r="V79" s="147"/>
      <c r="W79" s="132"/>
    </row>
    <row r="80" spans="1:23" ht="28.5" customHeight="1" x14ac:dyDescent="0.25">
      <c r="A80" s="132"/>
      <c r="B80" s="132"/>
      <c r="C80" s="150"/>
      <c r="D80" s="132"/>
      <c r="E80" s="132"/>
      <c r="F80" s="132"/>
      <c r="G80" s="132"/>
      <c r="H80" s="132"/>
      <c r="I80" s="132"/>
      <c r="J80" s="132"/>
      <c r="K80" s="132"/>
      <c r="L80" s="132"/>
      <c r="M80" s="132"/>
      <c r="N80" s="149"/>
      <c r="O80" s="149"/>
      <c r="P80" s="149"/>
      <c r="Q80" s="149"/>
      <c r="R80" s="149"/>
      <c r="S80" s="149"/>
      <c r="T80" s="149"/>
      <c r="U80" s="149"/>
      <c r="V80" s="147"/>
      <c r="W80" s="132"/>
    </row>
    <row r="81" spans="1:23" ht="28.5" customHeight="1" x14ac:dyDescent="0.25">
      <c r="A81" s="132"/>
      <c r="B81" s="132"/>
      <c r="C81" s="150"/>
      <c r="D81" s="132"/>
      <c r="E81" s="132"/>
      <c r="F81" s="132"/>
      <c r="G81" s="132"/>
      <c r="H81" s="132"/>
      <c r="I81" s="132"/>
      <c r="J81" s="132"/>
      <c r="K81" s="132"/>
      <c r="L81" s="132"/>
      <c r="M81" s="132"/>
      <c r="N81" s="149"/>
      <c r="O81" s="149"/>
      <c r="P81" s="149"/>
      <c r="Q81" s="149"/>
      <c r="R81" s="149"/>
      <c r="S81" s="149"/>
      <c r="T81" s="149"/>
      <c r="U81" s="149"/>
      <c r="V81" s="147"/>
      <c r="W81" s="132"/>
    </row>
    <row r="82" spans="1:23" ht="28.5" customHeight="1" x14ac:dyDescent="0.25">
      <c r="A82" s="132"/>
      <c r="B82" s="132"/>
      <c r="C82" s="150"/>
      <c r="D82" s="132"/>
      <c r="E82" s="132"/>
      <c r="F82" s="132"/>
      <c r="G82" s="132"/>
      <c r="H82" s="132"/>
      <c r="I82" s="132"/>
      <c r="J82" s="132"/>
      <c r="K82" s="132"/>
      <c r="L82" s="132"/>
      <c r="M82" s="132"/>
      <c r="N82" s="149"/>
      <c r="O82" s="149"/>
      <c r="P82" s="149"/>
      <c r="Q82" s="149"/>
      <c r="R82" s="149"/>
      <c r="S82" s="149"/>
      <c r="T82" s="149"/>
      <c r="U82" s="149"/>
      <c r="V82" s="147"/>
      <c r="W82" s="132"/>
    </row>
    <row r="83" spans="1:23" ht="28.5" customHeight="1" x14ac:dyDescent="0.25">
      <c r="A83" s="132"/>
      <c r="B83" s="132"/>
      <c r="C83" s="150"/>
      <c r="D83" s="132"/>
      <c r="E83" s="132"/>
      <c r="F83" s="132"/>
      <c r="G83" s="132"/>
      <c r="H83" s="132"/>
      <c r="I83" s="132"/>
      <c r="J83" s="132"/>
      <c r="K83" s="132"/>
      <c r="L83" s="132"/>
      <c r="M83" s="132"/>
      <c r="N83" s="149"/>
      <c r="O83" s="149"/>
      <c r="P83" s="149"/>
      <c r="Q83" s="149"/>
      <c r="R83" s="149"/>
      <c r="S83" s="149"/>
      <c r="T83" s="149"/>
      <c r="U83" s="149"/>
      <c r="V83" s="147"/>
      <c r="W83" s="132"/>
    </row>
    <row r="84" spans="1:23" ht="28.5" customHeight="1" x14ac:dyDescent="0.25">
      <c r="A84" s="132"/>
      <c r="B84" s="132"/>
      <c r="C84" s="150"/>
      <c r="D84" s="132"/>
      <c r="E84" s="132"/>
      <c r="F84" s="132"/>
      <c r="G84" s="132"/>
      <c r="H84" s="132"/>
      <c r="I84" s="132"/>
      <c r="J84" s="132"/>
      <c r="K84" s="132"/>
      <c r="L84" s="132"/>
      <c r="M84" s="132"/>
      <c r="N84" s="149"/>
      <c r="O84" s="149"/>
      <c r="P84" s="149"/>
      <c r="Q84" s="149"/>
      <c r="R84" s="149"/>
      <c r="S84" s="149"/>
      <c r="T84" s="149"/>
      <c r="U84" s="149"/>
      <c r="V84" s="147"/>
      <c r="W84" s="132"/>
    </row>
    <row r="85" spans="1:23" ht="28.5" customHeight="1" x14ac:dyDescent="0.25">
      <c r="A85" s="132"/>
      <c r="B85" s="132"/>
      <c r="C85" s="150"/>
      <c r="D85" s="132"/>
      <c r="E85" s="132"/>
      <c r="F85" s="132"/>
      <c r="G85" s="132"/>
      <c r="H85" s="132"/>
      <c r="I85" s="132"/>
      <c r="J85" s="132"/>
      <c r="K85" s="132"/>
      <c r="L85" s="132"/>
      <c r="M85" s="132"/>
      <c r="N85" s="149"/>
      <c r="O85" s="149"/>
      <c r="P85" s="149"/>
      <c r="Q85" s="149"/>
      <c r="R85" s="149"/>
      <c r="S85" s="149"/>
      <c r="T85" s="149"/>
      <c r="U85" s="149"/>
      <c r="V85" s="147"/>
      <c r="W85" s="132"/>
    </row>
    <row r="86" spans="1:23" ht="28.5" customHeight="1" x14ac:dyDescent="0.25">
      <c r="A86" s="132"/>
      <c r="B86" s="132"/>
      <c r="C86" s="150"/>
      <c r="D86" s="132"/>
      <c r="E86" s="132"/>
      <c r="F86" s="132"/>
      <c r="G86" s="132"/>
      <c r="H86" s="132"/>
      <c r="I86" s="132"/>
      <c r="J86" s="132"/>
      <c r="K86" s="132"/>
      <c r="L86" s="132"/>
      <c r="M86" s="132"/>
      <c r="N86" s="149"/>
      <c r="O86" s="149"/>
      <c r="P86" s="149"/>
      <c r="Q86" s="149"/>
      <c r="R86" s="149"/>
      <c r="S86" s="149"/>
      <c r="T86" s="149"/>
      <c r="U86" s="149"/>
      <c r="V86" s="147"/>
      <c r="W86" s="132"/>
    </row>
    <row r="87" spans="1:23" ht="28.5" customHeight="1" x14ac:dyDescent="0.25">
      <c r="A87" s="132"/>
      <c r="B87" s="132"/>
      <c r="C87" s="150"/>
      <c r="D87" s="132"/>
      <c r="E87" s="132"/>
      <c r="F87" s="132"/>
      <c r="G87" s="132"/>
      <c r="H87" s="132"/>
      <c r="I87" s="132"/>
      <c r="J87" s="132"/>
      <c r="K87" s="132"/>
      <c r="L87" s="132"/>
      <c r="M87" s="132"/>
      <c r="N87" s="149"/>
      <c r="O87" s="149"/>
      <c r="P87" s="149"/>
      <c r="Q87" s="149"/>
      <c r="R87" s="149"/>
      <c r="S87" s="149"/>
      <c r="T87" s="149"/>
      <c r="U87" s="149"/>
      <c r="V87" s="147"/>
      <c r="W87" s="132"/>
    </row>
    <row r="88" spans="1:23" ht="28.5" customHeight="1" x14ac:dyDescent="0.25">
      <c r="A88" s="132"/>
      <c r="B88" s="132"/>
      <c r="C88" s="150"/>
      <c r="D88" s="132"/>
      <c r="E88" s="132"/>
      <c r="F88" s="132"/>
      <c r="G88" s="132"/>
      <c r="H88" s="132"/>
      <c r="I88" s="132"/>
      <c r="J88" s="132"/>
      <c r="K88" s="132"/>
      <c r="L88" s="132"/>
      <c r="M88" s="132"/>
      <c r="N88" s="149"/>
      <c r="O88" s="149"/>
      <c r="P88" s="149"/>
      <c r="Q88" s="149"/>
      <c r="R88" s="149"/>
      <c r="S88" s="149"/>
      <c r="T88" s="149"/>
      <c r="U88" s="149"/>
      <c r="V88" s="147"/>
      <c r="W88" s="132"/>
    </row>
    <row r="89" spans="1:23" ht="28.5" customHeight="1" x14ac:dyDescent="0.25">
      <c r="A89" s="132"/>
      <c r="B89" s="132"/>
      <c r="C89" s="150"/>
      <c r="D89" s="132"/>
      <c r="E89" s="132"/>
      <c r="F89" s="132"/>
      <c r="G89" s="132"/>
      <c r="H89" s="132"/>
      <c r="I89" s="132"/>
      <c r="J89" s="132"/>
      <c r="K89" s="132"/>
      <c r="L89" s="132"/>
      <c r="M89" s="132"/>
      <c r="N89" s="149"/>
      <c r="O89" s="149"/>
      <c r="P89" s="149"/>
      <c r="Q89" s="149"/>
      <c r="R89" s="149"/>
      <c r="S89" s="149"/>
      <c r="T89" s="149"/>
      <c r="U89" s="149"/>
      <c r="V89" s="147"/>
      <c r="W89" s="132"/>
    </row>
    <row r="90" spans="1:23" ht="28.5" customHeight="1" x14ac:dyDescent="0.25">
      <c r="A90" s="132"/>
      <c r="B90" s="132"/>
      <c r="C90" s="150"/>
      <c r="D90" s="132"/>
      <c r="E90" s="132"/>
      <c r="F90" s="132"/>
      <c r="G90" s="132"/>
      <c r="H90" s="132"/>
      <c r="I90" s="132"/>
      <c r="J90" s="132"/>
      <c r="K90" s="132"/>
      <c r="L90" s="132"/>
      <c r="M90" s="132"/>
      <c r="N90" s="149"/>
      <c r="O90" s="149"/>
      <c r="P90" s="149"/>
      <c r="Q90" s="149"/>
      <c r="R90" s="149"/>
      <c r="S90" s="149"/>
      <c r="T90" s="149"/>
      <c r="U90" s="149"/>
      <c r="V90" s="147"/>
      <c r="W90" s="132"/>
    </row>
    <row r="91" spans="1:23" ht="28.5" customHeight="1" x14ac:dyDescent="0.25">
      <c r="A91" s="132"/>
      <c r="B91" s="132"/>
      <c r="C91" s="150"/>
      <c r="D91" s="132"/>
      <c r="E91" s="132"/>
      <c r="F91" s="132"/>
      <c r="G91" s="132"/>
      <c r="H91" s="132"/>
      <c r="I91" s="132"/>
      <c r="J91" s="132"/>
      <c r="K91" s="132"/>
      <c r="L91" s="132"/>
      <c r="M91" s="132"/>
      <c r="N91" s="149"/>
      <c r="O91" s="149"/>
      <c r="P91" s="149"/>
      <c r="Q91" s="149"/>
      <c r="R91" s="149"/>
      <c r="S91" s="149"/>
      <c r="T91" s="149"/>
      <c r="U91" s="149"/>
      <c r="V91" s="147"/>
      <c r="W91" s="132"/>
    </row>
    <row r="92" spans="1:23" ht="28.5" customHeight="1" x14ac:dyDescent="0.25">
      <c r="A92" s="132"/>
      <c r="B92" s="132"/>
      <c r="C92" s="150"/>
      <c r="D92" s="132"/>
      <c r="E92" s="132"/>
      <c r="F92" s="132"/>
      <c r="G92" s="132"/>
      <c r="H92" s="132"/>
      <c r="I92" s="132"/>
      <c r="J92" s="132"/>
      <c r="K92" s="132"/>
      <c r="L92" s="132"/>
      <c r="M92" s="132"/>
      <c r="N92" s="149"/>
      <c r="O92" s="149"/>
      <c r="P92" s="149"/>
      <c r="Q92" s="149"/>
      <c r="R92" s="149"/>
      <c r="S92" s="149"/>
      <c r="T92" s="149"/>
      <c r="U92" s="149"/>
      <c r="V92" s="147"/>
      <c r="W92" s="132"/>
    </row>
    <row r="93" spans="1:23" ht="28.5" customHeight="1" x14ac:dyDescent="0.25">
      <c r="A93" s="132"/>
      <c r="B93" s="132"/>
      <c r="C93" s="150"/>
      <c r="D93" s="132"/>
      <c r="E93" s="132"/>
      <c r="F93" s="132"/>
      <c r="G93" s="132"/>
      <c r="H93" s="132"/>
      <c r="I93" s="132"/>
      <c r="J93" s="132"/>
      <c r="K93" s="132"/>
      <c r="L93" s="132"/>
      <c r="M93" s="132"/>
      <c r="N93" s="149"/>
      <c r="O93" s="149"/>
      <c r="P93" s="149"/>
      <c r="Q93" s="149"/>
      <c r="R93" s="149"/>
      <c r="S93" s="149"/>
      <c r="T93" s="149"/>
      <c r="U93" s="149"/>
      <c r="V93" s="147"/>
      <c r="W93" s="132"/>
    </row>
    <row r="94" spans="1:23" ht="28.5" customHeight="1" x14ac:dyDescent="0.25">
      <c r="A94" s="132"/>
      <c r="B94" s="132"/>
      <c r="C94" s="150"/>
      <c r="D94" s="132"/>
      <c r="E94" s="132"/>
      <c r="F94" s="132"/>
      <c r="G94" s="132"/>
      <c r="H94" s="132"/>
      <c r="I94" s="132"/>
      <c r="J94" s="132"/>
      <c r="K94" s="132"/>
      <c r="L94" s="132"/>
      <c r="M94" s="132"/>
      <c r="N94" s="149"/>
      <c r="O94" s="149"/>
      <c r="P94" s="149"/>
      <c r="Q94" s="149"/>
      <c r="R94" s="149"/>
      <c r="S94" s="149"/>
      <c r="T94" s="149"/>
      <c r="U94" s="149"/>
      <c r="V94" s="147"/>
      <c r="W94" s="132"/>
    </row>
    <row r="95" spans="1:23" ht="28.5" customHeight="1" x14ac:dyDescent="0.25">
      <c r="A95" s="132"/>
      <c r="B95" s="132"/>
      <c r="C95" s="150"/>
      <c r="D95" s="132"/>
      <c r="E95" s="132"/>
      <c r="F95" s="132"/>
      <c r="G95" s="132"/>
      <c r="H95" s="132"/>
      <c r="I95" s="132"/>
      <c r="J95" s="132"/>
      <c r="K95" s="132"/>
      <c r="L95" s="132"/>
      <c r="M95" s="132"/>
      <c r="N95" s="149"/>
      <c r="O95" s="149"/>
      <c r="P95" s="149"/>
      <c r="Q95" s="149"/>
      <c r="R95" s="149"/>
      <c r="S95" s="149"/>
      <c r="T95" s="149"/>
      <c r="U95" s="149"/>
      <c r="V95" s="147"/>
      <c r="W95" s="132"/>
    </row>
    <row r="96" spans="1:23" ht="28.5" customHeight="1" x14ac:dyDescent="0.25">
      <c r="A96" s="132"/>
      <c r="B96" s="132"/>
      <c r="C96" s="150"/>
      <c r="D96" s="132"/>
      <c r="E96" s="132"/>
      <c r="F96" s="132"/>
      <c r="G96" s="132"/>
      <c r="H96" s="132"/>
      <c r="I96" s="132"/>
      <c r="J96" s="132"/>
      <c r="K96" s="132"/>
      <c r="L96" s="132"/>
      <c r="M96" s="132"/>
      <c r="N96" s="149"/>
      <c r="O96" s="149"/>
      <c r="P96" s="149"/>
      <c r="Q96" s="149"/>
      <c r="R96" s="149"/>
      <c r="S96" s="149"/>
      <c r="T96" s="149"/>
      <c r="U96" s="149"/>
      <c r="V96" s="147"/>
      <c r="W96" s="132"/>
    </row>
    <row r="97" spans="1:23" ht="28.5" customHeight="1" x14ac:dyDescent="0.25">
      <c r="A97" s="132"/>
      <c r="B97" s="132"/>
      <c r="C97" s="150"/>
      <c r="D97" s="132"/>
      <c r="E97" s="132"/>
      <c r="F97" s="132"/>
      <c r="G97" s="132"/>
      <c r="H97" s="132"/>
      <c r="I97" s="132"/>
      <c r="J97" s="132"/>
      <c r="K97" s="132"/>
      <c r="L97" s="132"/>
      <c r="M97" s="132"/>
      <c r="N97" s="149"/>
      <c r="O97" s="149"/>
      <c r="P97" s="149"/>
      <c r="Q97" s="149"/>
      <c r="R97" s="149"/>
      <c r="S97" s="149"/>
      <c r="T97" s="149"/>
      <c r="U97" s="149"/>
      <c r="V97" s="147"/>
      <c r="W97" s="132"/>
    </row>
    <row r="98" spans="1:23" ht="28.5" customHeight="1" x14ac:dyDescent="0.25">
      <c r="A98" s="132"/>
      <c r="B98" s="132"/>
      <c r="C98" s="150"/>
      <c r="D98" s="132"/>
      <c r="E98" s="132"/>
      <c r="F98" s="132"/>
      <c r="G98" s="132"/>
      <c r="H98" s="132"/>
      <c r="I98" s="132"/>
      <c r="J98" s="132"/>
      <c r="K98" s="132"/>
      <c r="L98" s="132"/>
      <c r="M98" s="132"/>
      <c r="N98" s="149"/>
      <c r="O98" s="149"/>
      <c r="P98" s="149"/>
      <c r="Q98" s="149"/>
      <c r="R98" s="149"/>
      <c r="S98" s="149"/>
      <c r="T98" s="149"/>
      <c r="U98" s="149"/>
      <c r="V98" s="147"/>
      <c r="W98" s="132"/>
    </row>
    <row r="99" spans="1:23" ht="28.5" customHeight="1" x14ac:dyDescent="0.25">
      <c r="A99" s="132"/>
      <c r="B99" s="132"/>
      <c r="C99" s="150"/>
      <c r="D99" s="132"/>
      <c r="E99" s="132"/>
      <c r="F99" s="132"/>
      <c r="G99" s="132"/>
      <c r="H99" s="132"/>
      <c r="I99" s="132"/>
      <c r="J99" s="132"/>
      <c r="K99" s="132"/>
      <c r="L99" s="132"/>
      <c r="M99" s="132"/>
      <c r="N99" s="149"/>
      <c r="O99" s="149"/>
      <c r="P99" s="149"/>
      <c r="Q99" s="149"/>
      <c r="R99" s="149"/>
      <c r="S99" s="149"/>
      <c r="T99" s="149"/>
      <c r="U99" s="149"/>
      <c r="V99" s="147"/>
      <c r="W99" s="132"/>
    </row>
  </sheetData>
  <mergeCells count="68">
    <mergeCell ref="A1:C3"/>
    <mergeCell ref="A5:C5"/>
    <mergeCell ref="A4:C4"/>
    <mergeCell ref="C9:C10"/>
    <mergeCell ref="B7:B8"/>
    <mergeCell ref="A6:V6"/>
    <mergeCell ref="T7:U7"/>
    <mergeCell ref="V7:V8"/>
    <mergeCell ref="D7:E7"/>
    <mergeCell ref="F7:S7"/>
    <mergeCell ref="D1:V1"/>
    <mergeCell ref="D2:V2"/>
    <mergeCell ref="C7:C8"/>
    <mergeCell ref="B9:B10"/>
    <mergeCell ref="D3:U3"/>
    <mergeCell ref="U9:U10"/>
    <mergeCell ref="C13:C14"/>
    <mergeCell ref="A7:A8"/>
    <mergeCell ref="A9:A16"/>
    <mergeCell ref="C11:C12"/>
    <mergeCell ref="B11:B12"/>
    <mergeCell ref="B13:B16"/>
    <mergeCell ref="B29:H29"/>
    <mergeCell ref="I29:O29"/>
    <mergeCell ref="B28:H28"/>
    <mergeCell ref="I28:O28"/>
    <mergeCell ref="E17:E18"/>
    <mergeCell ref="C19:C20"/>
    <mergeCell ref="A23:S23"/>
    <mergeCell ref="D19:D20"/>
    <mergeCell ref="E19:E20"/>
    <mergeCell ref="E21:E22"/>
    <mergeCell ref="C21:C22"/>
    <mergeCell ref="D21:D22"/>
    <mergeCell ref="C17:C18"/>
    <mergeCell ref="I27:O27"/>
    <mergeCell ref="B17:B22"/>
    <mergeCell ref="A17:A22"/>
    <mergeCell ref="B27:H27"/>
    <mergeCell ref="C15:C16"/>
    <mergeCell ref="D15:D16"/>
    <mergeCell ref="V15:V16"/>
    <mergeCell ref="E15:E16"/>
    <mergeCell ref="V21:V22"/>
    <mergeCell ref="U19:U20"/>
    <mergeCell ref="V19:V20"/>
    <mergeCell ref="U17:U18"/>
    <mergeCell ref="V17:V18"/>
    <mergeCell ref="U21:U22"/>
    <mergeCell ref="D17:D18"/>
    <mergeCell ref="U15:U16"/>
    <mergeCell ref="T17:T22"/>
    <mergeCell ref="D13:D14"/>
    <mergeCell ref="E11:E12"/>
    <mergeCell ref="D4:V4"/>
    <mergeCell ref="D5:V5"/>
    <mergeCell ref="D9:D10"/>
    <mergeCell ref="E9:E10"/>
    <mergeCell ref="U11:U12"/>
    <mergeCell ref="V11:V12"/>
    <mergeCell ref="V9:V10"/>
    <mergeCell ref="D11:D12"/>
    <mergeCell ref="T11:T12"/>
    <mergeCell ref="E13:E14"/>
    <mergeCell ref="T9:T10"/>
    <mergeCell ref="T13:T16"/>
    <mergeCell ref="V13:V14"/>
    <mergeCell ref="U13:U14"/>
  </mergeCells>
  <printOptions horizontalCentered="1" verticalCentered="1"/>
  <pageMargins left="0" right="0" top="0.55118110236220474" bottom="0" header="0" footer="0"/>
  <pageSetup scale="3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7452-7A58-41AB-BABD-9D7E90985E5E}">
  <dimension ref="A1:AY256"/>
  <sheetViews>
    <sheetView zoomScale="55" zoomScaleNormal="55" workbookViewId="0">
      <selection activeCell="H14" sqref="H14"/>
    </sheetView>
  </sheetViews>
  <sheetFormatPr baseColWidth="10" defaultRowHeight="15" x14ac:dyDescent="0.25"/>
  <cols>
    <col min="2" max="3" width="22.140625" customWidth="1"/>
    <col min="5" max="5" width="20.7109375" customWidth="1"/>
    <col min="6" max="12" width="21.7109375" customWidth="1"/>
    <col min="13" max="19" width="0" hidden="1" customWidth="1"/>
    <col min="20" max="25" width="23.5703125" customWidth="1"/>
    <col min="26" max="31" width="0" hidden="1" customWidth="1"/>
    <col min="32" max="32" width="34.5703125" customWidth="1"/>
  </cols>
  <sheetData>
    <row r="1" spans="1:51" ht="28.5" x14ac:dyDescent="0.25">
      <c r="A1" s="666"/>
      <c r="B1" s="667"/>
      <c r="C1" s="667"/>
      <c r="D1" s="667"/>
      <c r="E1" s="670" t="s">
        <v>0</v>
      </c>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2"/>
    </row>
    <row r="2" spans="1:51" ht="30" customHeight="1" thickBot="1" x14ac:dyDescent="0.3">
      <c r="A2" s="668"/>
      <c r="B2" s="669"/>
      <c r="C2" s="669"/>
      <c r="D2" s="669"/>
      <c r="E2" s="673" t="s">
        <v>399</v>
      </c>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5"/>
    </row>
    <row r="3" spans="1:51" ht="16.5" thickBot="1" x14ac:dyDescent="0.3">
      <c r="A3" s="668"/>
      <c r="B3" s="669"/>
      <c r="C3" s="669"/>
      <c r="D3" s="669"/>
      <c r="E3" s="676" t="s">
        <v>358</v>
      </c>
      <c r="F3" s="667"/>
      <c r="G3" s="667"/>
      <c r="H3" s="667"/>
      <c r="I3" s="667"/>
      <c r="J3" s="667"/>
      <c r="K3" s="667"/>
      <c r="L3" s="667"/>
      <c r="M3" s="667"/>
      <c r="N3" s="667"/>
      <c r="O3" s="667"/>
      <c r="P3" s="667"/>
      <c r="Q3" s="667"/>
      <c r="R3" s="667"/>
      <c r="S3" s="667"/>
      <c r="T3" s="667"/>
      <c r="U3" s="667"/>
      <c r="V3" s="667"/>
      <c r="W3" s="667"/>
      <c r="X3" s="667"/>
      <c r="Y3" s="667"/>
      <c r="Z3" s="667"/>
      <c r="AA3" s="667"/>
      <c r="AB3" s="667"/>
      <c r="AC3" s="667"/>
      <c r="AD3" s="677"/>
      <c r="AE3" s="678" t="s">
        <v>400</v>
      </c>
      <c r="AF3" s="667"/>
      <c r="AG3" s="667"/>
      <c r="AH3" s="667"/>
      <c r="AI3" s="667"/>
      <c r="AJ3" s="667"/>
      <c r="AK3" s="667"/>
      <c r="AL3" s="667"/>
      <c r="AM3" s="667"/>
      <c r="AN3" s="667"/>
      <c r="AO3" s="667"/>
      <c r="AP3" s="667"/>
      <c r="AQ3" s="667"/>
      <c r="AR3" s="667"/>
      <c r="AS3" s="667"/>
      <c r="AT3" s="667"/>
      <c r="AU3" s="667"/>
      <c r="AV3" s="667"/>
      <c r="AW3" s="667"/>
      <c r="AX3" s="667"/>
      <c r="AY3" s="677"/>
    </row>
    <row r="4" spans="1:51" ht="18.75" thickBot="1" x14ac:dyDescent="0.3">
      <c r="A4" s="679" t="s">
        <v>4</v>
      </c>
      <c r="B4" s="680"/>
      <c r="C4" s="680"/>
      <c r="D4" s="681"/>
      <c r="E4" s="682" t="s">
        <v>5</v>
      </c>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0"/>
      <c r="AG4" s="680"/>
      <c r="AH4" s="680"/>
      <c r="AI4" s="680"/>
      <c r="AJ4" s="680"/>
      <c r="AK4" s="680"/>
      <c r="AL4" s="680"/>
      <c r="AM4" s="680"/>
      <c r="AN4" s="680"/>
      <c r="AO4" s="680"/>
      <c r="AP4" s="680"/>
      <c r="AQ4" s="680"/>
      <c r="AR4" s="680"/>
      <c r="AS4" s="680"/>
      <c r="AT4" s="680"/>
      <c r="AU4" s="680"/>
      <c r="AV4" s="680"/>
      <c r="AW4" s="680"/>
      <c r="AX4" s="680"/>
      <c r="AY4" s="681"/>
    </row>
    <row r="5" spans="1:51" ht="15.75" thickBot="1" x14ac:dyDescent="0.3">
      <c r="A5" s="683" t="s">
        <v>6</v>
      </c>
      <c r="B5" s="680"/>
      <c r="C5" s="680"/>
      <c r="D5" s="681"/>
      <c r="E5" s="684" t="s">
        <v>7</v>
      </c>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1"/>
    </row>
    <row r="6" spans="1:51" ht="15.75" thickBot="1" x14ac:dyDescent="0.3">
      <c r="A6" s="685" t="s">
        <v>401</v>
      </c>
      <c r="B6" s="686"/>
      <c r="C6" s="686"/>
      <c r="D6" s="687"/>
      <c r="E6" s="688" t="s">
        <v>751</v>
      </c>
      <c r="F6" s="680"/>
      <c r="G6" s="680"/>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0"/>
      <c r="AI6" s="680"/>
      <c r="AJ6" s="680"/>
      <c r="AK6" s="680"/>
      <c r="AL6" s="680"/>
      <c r="AM6" s="680"/>
      <c r="AN6" s="680"/>
      <c r="AO6" s="680"/>
      <c r="AP6" s="680"/>
      <c r="AQ6" s="680"/>
      <c r="AR6" s="680"/>
      <c r="AS6" s="680"/>
      <c r="AT6" s="680"/>
      <c r="AU6" s="680"/>
      <c r="AV6" s="680"/>
      <c r="AW6" s="680"/>
      <c r="AX6" s="680"/>
      <c r="AY6" s="681"/>
    </row>
    <row r="7" spans="1:51" ht="18.75" thickBot="1" x14ac:dyDescent="0.3">
      <c r="A7" s="689"/>
      <c r="B7" s="680"/>
      <c r="C7" s="680"/>
      <c r="D7" s="680"/>
      <c r="E7" s="680"/>
      <c r="F7" s="680"/>
      <c r="G7" s="680"/>
      <c r="H7" s="680"/>
      <c r="I7" s="680"/>
      <c r="J7" s="680"/>
      <c r="K7" s="680"/>
      <c r="L7" s="680"/>
      <c r="M7" s="680"/>
      <c r="N7" s="680"/>
      <c r="O7" s="680"/>
      <c r="P7" s="680"/>
      <c r="Q7" s="680"/>
      <c r="R7" s="680"/>
      <c r="S7" s="680"/>
      <c r="T7" s="680"/>
      <c r="U7" s="680"/>
      <c r="V7" s="680"/>
      <c r="W7" s="680"/>
      <c r="X7" s="680"/>
      <c r="Y7" s="680"/>
      <c r="Z7" s="680"/>
      <c r="AA7" s="680"/>
      <c r="AB7" s="680"/>
      <c r="AC7" s="680"/>
      <c r="AD7" s="680"/>
      <c r="AE7" s="680"/>
      <c r="AF7" s="680"/>
      <c r="AG7" s="680"/>
      <c r="AH7" s="680"/>
      <c r="AI7" s="680"/>
      <c r="AJ7" s="680"/>
      <c r="AK7" s="680"/>
      <c r="AL7" s="680"/>
      <c r="AM7" s="680"/>
      <c r="AN7" s="680"/>
      <c r="AO7" s="680"/>
      <c r="AP7" s="680"/>
      <c r="AQ7" s="680"/>
      <c r="AR7" s="680"/>
      <c r="AS7" s="680"/>
      <c r="AT7" s="680"/>
      <c r="AU7" s="680"/>
      <c r="AV7" s="680"/>
      <c r="AW7" s="680"/>
      <c r="AX7" s="680"/>
      <c r="AY7" s="681"/>
    </row>
    <row r="8" spans="1:51" ht="15.75" thickBot="1" x14ac:dyDescent="0.3">
      <c r="A8" s="690" t="s">
        <v>402</v>
      </c>
      <c r="B8" s="680"/>
      <c r="C8" s="680"/>
      <c r="D8" s="680"/>
      <c r="E8" s="680"/>
      <c r="F8" s="681"/>
      <c r="G8" s="691" t="s">
        <v>403</v>
      </c>
      <c r="H8" s="680"/>
      <c r="I8" s="680"/>
      <c r="J8" s="680"/>
      <c r="K8" s="680"/>
      <c r="L8" s="680"/>
      <c r="M8" s="680"/>
      <c r="N8" s="680"/>
      <c r="O8" s="680"/>
      <c r="P8" s="680"/>
      <c r="Q8" s="680"/>
      <c r="R8" s="680"/>
      <c r="S8" s="681"/>
      <c r="T8" s="691" t="s">
        <v>404</v>
      </c>
      <c r="U8" s="680"/>
      <c r="V8" s="680"/>
      <c r="W8" s="680"/>
      <c r="X8" s="680"/>
      <c r="Y8" s="680"/>
      <c r="Z8" s="680"/>
      <c r="AA8" s="680"/>
      <c r="AB8" s="680"/>
      <c r="AC8" s="680"/>
      <c r="AD8" s="680"/>
      <c r="AE8" s="680"/>
      <c r="AF8" s="681"/>
      <c r="AG8" s="706" t="s">
        <v>405</v>
      </c>
      <c r="AH8" s="707"/>
      <c r="AI8" s="707"/>
      <c r="AJ8" s="707"/>
      <c r="AK8" s="708"/>
      <c r="AL8" s="709" t="s">
        <v>406</v>
      </c>
      <c r="AM8" s="708"/>
      <c r="AN8" s="630"/>
      <c r="AO8" s="710" t="s">
        <v>407</v>
      </c>
      <c r="AP8" s="707"/>
      <c r="AQ8" s="707"/>
      <c r="AR8" s="707"/>
      <c r="AS8" s="707"/>
      <c r="AT8" s="707"/>
      <c r="AU8" s="707"/>
      <c r="AV8" s="707"/>
      <c r="AW8" s="707"/>
      <c r="AX8" s="708"/>
      <c r="AY8" s="711" t="s">
        <v>408</v>
      </c>
    </row>
    <row r="9" spans="1:51" ht="102.75" thickBot="1" x14ac:dyDescent="0.3">
      <c r="A9" s="631" t="s">
        <v>409</v>
      </c>
      <c r="B9" s="632" t="s">
        <v>410</v>
      </c>
      <c r="C9" s="632" t="s">
        <v>411</v>
      </c>
      <c r="D9" s="633" t="s">
        <v>412</v>
      </c>
      <c r="E9" s="621" t="s">
        <v>413</v>
      </c>
      <c r="F9" s="621" t="s">
        <v>414</v>
      </c>
      <c r="G9" s="621" t="s">
        <v>369</v>
      </c>
      <c r="H9" s="621" t="s">
        <v>370</v>
      </c>
      <c r="I9" s="621" t="s">
        <v>371</v>
      </c>
      <c r="J9" s="621" t="s">
        <v>372</v>
      </c>
      <c r="K9" s="621" t="s">
        <v>373</v>
      </c>
      <c r="L9" s="621" t="s">
        <v>374</v>
      </c>
      <c r="M9" s="634" t="s">
        <v>375</v>
      </c>
      <c r="N9" s="634" t="s">
        <v>376</v>
      </c>
      <c r="O9" s="634" t="s">
        <v>415</v>
      </c>
      <c r="P9" s="634" t="s">
        <v>378</v>
      </c>
      <c r="Q9" s="622" t="s">
        <v>379</v>
      </c>
      <c r="R9" s="622" t="s">
        <v>380</v>
      </c>
      <c r="S9" s="626" t="s">
        <v>416</v>
      </c>
      <c r="T9" s="621" t="s">
        <v>369</v>
      </c>
      <c r="U9" s="621" t="s">
        <v>370</v>
      </c>
      <c r="V9" s="621" t="s">
        <v>371</v>
      </c>
      <c r="W9" s="621" t="s">
        <v>372</v>
      </c>
      <c r="X9" s="621" t="s">
        <v>373</v>
      </c>
      <c r="Y9" s="621" t="s">
        <v>374</v>
      </c>
      <c r="Z9" s="634" t="s">
        <v>375</v>
      </c>
      <c r="AA9" s="634" t="s">
        <v>376</v>
      </c>
      <c r="AB9" s="634" t="s">
        <v>415</v>
      </c>
      <c r="AC9" s="634" t="s">
        <v>378</v>
      </c>
      <c r="AD9" s="622" t="s">
        <v>379</v>
      </c>
      <c r="AE9" s="622" t="s">
        <v>380</v>
      </c>
      <c r="AF9" s="635" t="s">
        <v>417</v>
      </c>
      <c r="AG9" s="636" t="s">
        <v>418</v>
      </c>
      <c r="AH9" s="625" t="s">
        <v>419</v>
      </c>
      <c r="AI9" s="625" t="s">
        <v>420</v>
      </c>
      <c r="AJ9" s="625" t="s">
        <v>421</v>
      </c>
      <c r="AK9" s="625" t="s">
        <v>422</v>
      </c>
      <c r="AL9" s="625" t="s">
        <v>423</v>
      </c>
      <c r="AM9" s="625" t="s">
        <v>424</v>
      </c>
      <c r="AN9" s="637" t="s">
        <v>425</v>
      </c>
      <c r="AO9" s="637" t="s">
        <v>426</v>
      </c>
      <c r="AP9" s="637" t="s">
        <v>427</v>
      </c>
      <c r="AQ9" s="637" t="s">
        <v>428</v>
      </c>
      <c r="AR9" s="637" t="s">
        <v>429</v>
      </c>
      <c r="AS9" s="637" t="s">
        <v>430</v>
      </c>
      <c r="AT9" s="637" t="s">
        <v>431</v>
      </c>
      <c r="AU9" s="637" t="s">
        <v>432</v>
      </c>
      <c r="AV9" s="637" t="s">
        <v>433</v>
      </c>
      <c r="AW9" s="637" t="s">
        <v>434</v>
      </c>
      <c r="AX9" s="638" t="s">
        <v>435</v>
      </c>
      <c r="AY9" s="712"/>
    </row>
    <row r="10" spans="1:51" ht="18.75" thickBot="1" x14ac:dyDescent="0.3">
      <c r="A10" s="662">
        <v>1</v>
      </c>
      <c r="B10" s="662" t="s">
        <v>436</v>
      </c>
      <c r="C10" s="665" t="s">
        <v>437</v>
      </c>
      <c r="D10" s="639" t="s">
        <v>328</v>
      </c>
      <c r="E10" s="713">
        <v>0</v>
      </c>
      <c r="F10" s="713">
        <v>0</v>
      </c>
      <c r="G10" s="713">
        <v>0</v>
      </c>
      <c r="H10" s="713">
        <v>0</v>
      </c>
      <c r="I10" s="713">
        <v>0</v>
      </c>
      <c r="J10" s="713">
        <v>0</v>
      </c>
      <c r="K10" s="713">
        <v>0</v>
      </c>
      <c r="L10" s="713">
        <v>0</v>
      </c>
      <c r="M10" s="713"/>
      <c r="N10" s="713"/>
      <c r="O10" s="713"/>
      <c r="P10" s="713"/>
      <c r="Q10" s="713"/>
      <c r="R10" s="713"/>
      <c r="S10" s="714"/>
      <c r="T10" s="713">
        <v>0</v>
      </c>
      <c r="U10" s="713">
        <v>0</v>
      </c>
      <c r="V10" s="713">
        <v>0</v>
      </c>
      <c r="W10" s="713">
        <v>0</v>
      </c>
      <c r="X10" s="713">
        <v>0</v>
      </c>
      <c r="Y10" s="713">
        <v>0</v>
      </c>
      <c r="Z10" s="713"/>
      <c r="AA10" s="713"/>
      <c r="AB10" s="713"/>
      <c r="AC10" s="713"/>
      <c r="AD10" s="713"/>
      <c r="AE10" s="713"/>
      <c r="AF10" s="715" t="s">
        <v>729</v>
      </c>
      <c r="AG10" s="716" t="s">
        <v>438</v>
      </c>
      <c r="AH10" s="716" t="s">
        <v>439</v>
      </c>
      <c r="AI10" s="717" t="s">
        <v>440</v>
      </c>
      <c r="AJ10" s="717" t="s">
        <v>441</v>
      </c>
      <c r="AK10" s="717" t="s">
        <v>442</v>
      </c>
      <c r="AL10" s="717" t="s">
        <v>441</v>
      </c>
      <c r="AM10" s="718" t="s">
        <v>443</v>
      </c>
      <c r="AN10" s="719">
        <v>29917</v>
      </c>
      <c r="AO10" s="717" t="s">
        <v>441</v>
      </c>
      <c r="AP10" s="717" t="s">
        <v>441</v>
      </c>
      <c r="AQ10" s="717" t="s">
        <v>441</v>
      </c>
      <c r="AR10" s="717" t="s">
        <v>441</v>
      </c>
      <c r="AS10" s="717" t="s">
        <v>441</v>
      </c>
      <c r="AT10" s="717" t="s">
        <v>441</v>
      </c>
      <c r="AU10" s="717" t="s">
        <v>441</v>
      </c>
      <c r="AV10" s="717" t="s">
        <v>441</v>
      </c>
      <c r="AW10" s="717" t="s">
        <v>441</v>
      </c>
      <c r="AX10" s="720">
        <v>29917</v>
      </c>
      <c r="AY10" s="717"/>
    </row>
    <row r="11" spans="1:51" ht="18.75" thickBot="1" x14ac:dyDescent="0.3">
      <c r="A11" s="663"/>
      <c r="B11" s="663"/>
      <c r="C11" s="663"/>
      <c r="D11" s="641" t="s">
        <v>329</v>
      </c>
      <c r="E11" s="721">
        <v>522313000</v>
      </c>
      <c r="F11" s="721">
        <v>0</v>
      </c>
      <c r="G11" s="721">
        <v>0</v>
      </c>
      <c r="H11" s="721">
        <v>0</v>
      </c>
      <c r="I11" s="721">
        <v>0</v>
      </c>
      <c r="J11" s="721">
        <v>0</v>
      </c>
      <c r="K11" s="721">
        <v>0</v>
      </c>
      <c r="L11" s="721">
        <v>0</v>
      </c>
      <c r="M11" s="721"/>
      <c r="N11" s="721"/>
      <c r="O11" s="721"/>
      <c r="P11" s="721"/>
      <c r="Q11" s="721"/>
      <c r="R11" s="721"/>
      <c r="S11" s="722"/>
      <c r="T11" s="721">
        <v>0</v>
      </c>
      <c r="U11" s="721">
        <v>0</v>
      </c>
      <c r="V11" s="721">
        <v>0</v>
      </c>
      <c r="W11" s="721">
        <v>0</v>
      </c>
      <c r="X11" s="721">
        <v>0</v>
      </c>
      <c r="Y11" s="721">
        <v>0</v>
      </c>
      <c r="Z11" s="713"/>
      <c r="AA11" s="713"/>
      <c r="AB11" s="713"/>
      <c r="AC11" s="713"/>
      <c r="AD11" s="713"/>
      <c r="AE11" s="713"/>
      <c r="AF11" s="722"/>
      <c r="AG11" s="722"/>
      <c r="AH11" s="722"/>
      <c r="AI11" s="722"/>
      <c r="AJ11" s="722"/>
      <c r="AK11" s="722"/>
      <c r="AL11" s="722"/>
      <c r="AM11" s="722"/>
      <c r="AN11" s="722"/>
      <c r="AO11" s="722"/>
      <c r="AP11" s="722"/>
      <c r="AQ11" s="722"/>
      <c r="AR11" s="722"/>
      <c r="AS11" s="722"/>
      <c r="AT11" s="722"/>
      <c r="AU11" s="722"/>
      <c r="AV11" s="722"/>
      <c r="AW11" s="722"/>
      <c r="AX11" s="722"/>
      <c r="AY11" s="722"/>
    </row>
    <row r="12" spans="1:51" ht="27.75" thickBot="1" x14ac:dyDescent="0.3">
      <c r="A12" s="663"/>
      <c r="B12" s="663"/>
      <c r="C12" s="663"/>
      <c r="D12" s="642" t="s">
        <v>330</v>
      </c>
      <c r="E12" s="723">
        <v>0</v>
      </c>
      <c r="F12" s="723">
        <v>0</v>
      </c>
      <c r="G12" s="723">
        <v>0</v>
      </c>
      <c r="H12" s="723">
        <v>0</v>
      </c>
      <c r="I12" s="723">
        <v>0</v>
      </c>
      <c r="J12" s="723">
        <v>0</v>
      </c>
      <c r="K12" s="723">
        <v>0</v>
      </c>
      <c r="L12" s="723">
        <v>0</v>
      </c>
      <c r="M12" s="723"/>
      <c r="N12" s="723"/>
      <c r="O12" s="723"/>
      <c r="P12" s="723"/>
      <c r="Q12" s="723"/>
      <c r="R12" s="723"/>
      <c r="S12" s="722"/>
      <c r="T12" s="723">
        <v>0</v>
      </c>
      <c r="U12" s="723">
        <v>0</v>
      </c>
      <c r="V12" s="723">
        <v>0</v>
      </c>
      <c r="W12" s="723">
        <v>0</v>
      </c>
      <c r="X12" s="723">
        <v>0</v>
      </c>
      <c r="Y12" s="723">
        <v>0</v>
      </c>
      <c r="Z12" s="713"/>
      <c r="AA12" s="713"/>
      <c r="AB12" s="713"/>
      <c r="AC12" s="713"/>
      <c r="AD12" s="713"/>
      <c r="AE12" s="713"/>
      <c r="AF12" s="722"/>
      <c r="AG12" s="722"/>
      <c r="AH12" s="722"/>
      <c r="AI12" s="722"/>
      <c r="AJ12" s="722"/>
      <c r="AK12" s="722"/>
      <c r="AL12" s="722"/>
      <c r="AM12" s="722"/>
      <c r="AN12" s="722"/>
      <c r="AO12" s="722"/>
      <c r="AP12" s="722"/>
      <c r="AQ12" s="722"/>
      <c r="AR12" s="722"/>
      <c r="AS12" s="722"/>
      <c r="AT12" s="722"/>
      <c r="AU12" s="722"/>
      <c r="AV12" s="722"/>
      <c r="AW12" s="722"/>
      <c r="AX12" s="722"/>
      <c r="AY12" s="722"/>
    </row>
    <row r="13" spans="1:51" ht="27.75" thickBot="1" x14ac:dyDescent="0.3">
      <c r="A13" s="663"/>
      <c r="B13" s="663"/>
      <c r="C13" s="663"/>
      <c r="D13" s="641" t="s">
        <v>331</v>
      </c>
      <c r="E13" s="724">
        <v>54493001</v>
      </c>
      <c r="F13" s="724">
        <v>54493001</v>
      </c>
      <c r="G13" s="724">
        <v>14335000</v>
      </c>
      <c r="H13" s="724">
        <v>38773267</v>
      </c>
      <c r="I13" s="724">
        <v>43269934</v>
      </c>
      <c r="J13" s="724">
        <v>54493001</v>
      </c>
      <c r="K13" s="724">
        <v>54493001</v>
      </c>
      <c r="L13" s="724">
        <v>54493001</v>
      </c>
      <c r="M13" s="724"/>
      <c r="N13" s="724"/>
      <c r="O13" s="724"/>
      <c r="P13" s="724"/>
      <c r="Q13" s="724"/>
      <c r="R13" s="724"/>
      <c r="S13" s="722"/>
      <c r="T13" s="724">
        <v>14335000</v>
      </c>
      <c r="U13" s="724">
        <v>38773267</v>
      </c>
      <c r="V13" s="724">
        <v>43269934</v>
      </c>
      <c r="W13" s="724">
        <v>51884334</v>
      </c>
      <c r="X13" s="724">
        <v>54493001</v>
      </c>
      <c r="Y13" s="724">
        <v>54493001</v>
      </c>
      <c r="Z13" s="713"/>
      <c r="AA13" s="713"/>
      <c r="AB13" s="713"/>
      <c r="AC13" s="713"/>
      <c r="AD13" s="713"/>
      <c r="AE13" s="713"/>
      <c r="AF13" s="722"/>
      <c r="AG13" s="722"/>
      <c r="AH13" s="722"/>
      <c r="AI13" s="722"/>
      <c r="AJ13" s="722"/>
      <c r="AK13" s="722"/>
      <c r="AL13" s="722"/>
      <c r="AM13" s="722"/>
      <c r="AN13" s="722"/>
      <c r="AO13" s="722"/>
      <c r="AP13" s="722"/>
      <c r="AQ13" s="722"/>
      <c r="AR13" s="722"/>
      <c r="AS13" s="722"/>
      <c r="AT13" s="722"/>
      <c r="AU13" s="722"/>
      <c r="AV13" s="722"/>
      <c r="AW13" s="722"/>
      <c r="AX13" s="722"/>
      <c r="AY13" s="722"/>
    </row>
    <row r="14" spans="1:51" ht="27.75" thickBot="1" x14ac:dyDescent="0.3">
      <c r="A14" s="663"/>
      <c r="B14" s="663"/>
      <c r="C14" s="663"/>
      <c r="D14" s="642" t="s">
        <v>332</v>
      </c>
      <c r="E14" s="725">
        <v>0</v>
      </c>
      <c r="F14" s="725">
        <v>0</v>
      </c>
      <c r="G14" s="725">
        <v>0</v>
      </c>
      <c r="H14" s="725">
        <v>0</v>
      </c>
      <c r="I14" s="725">
        <v>0</v>
      </c>
      <c r="J14" s="725">
        <v>0</v>
      </c>
      <c r="K14" s="725">
        <v>0</v>
      </c>
      <c r="L14" s="725">
        <v>0</v>
      </c>
      <c r="M14" s="725"/>
      <c r="N14" s="725"/>
      <c r="O14" s="725"/>
      <c r="P14" s="725"/>
      <c r="Q14" s="725"/>
      <c r="R14" s="725"/>
      <c r="S14" s="722"/>
      <c r="T14" s="725">
        <v>0</v>
      </c>
      <c r="U14" s="725">
        <v>0</v>
      </c>
      <c r="V14" s="725">
        <v>0</v>
      </c>
      <c r="W14" s="725">
        <v>0</v>
      </c>
      <c r="X14" s="725">
        <v>0</v>
      </c>
      <c r="Y14" s="725">
        <v>0</v>
      </c>
      <c r="Z14" s="713"/>
      <c r="AA14" s="713"/>
      <c r="AB14" s="713"/>
      <c r="AC14" s="713"/>
      <c r="AD14" s="713"/>
      <c r="AE14" s="713"/>
      <c r="AF14" s="722"/>
      <c r="AG14" s="722"/>
      <c r="AH14" s="722"/>
      <c r="AI14" s="722"/>
      <c r="AJ14" s="722"/>
      <c r="AK14" s="722"/>
      <c r="AL14" s="722"/>
      <c r="AM14" s="722"/>
      <c r="AN14" s="722"/>
      <c r="AO14" s="722"/>
      <c r="AP14" s="722"/>
      <c r="AQ14" s="722"/>
      <c r="AR14" s="722"/>
      <c r="AS14" s="722"/>
      <c r="AT14" s="722"/>
      <c r="AU14" s="722"/>
      <c r="AV14" s="722"/>
      <c r="AW14" s="722"/>
      <c r="AX14" s="722"/>
      <c r="AY14" s="722"/>
    </row>
    <row r="15" spans="1:51" ht="36.75" thickBot="1" x14ac:dyDescent="0.3">
      <c r="A15" s="664"/>
      <c r="B15" s="664"/>
      <c r="C15" s="664"/>
      <c r="D15" s="643" t="s">
        <v>333</v>
      </c>
      <c r="E15" s="726">
        <v>0</v>
      </c>
      <c r="F15" s="726">
        <v>54493001</v>
      </c>
      <c r="G15" s="726">
        <v>14335000</v>
      </c>
      <c r="H15" s="726">
        <v>38773267</v>
      </c>
      <c r="I15" s="726">
        <v>43269934</v>
      </c>
      <c r="J15" s="726">
        <v>54493001</v>
      </c>
      <c r="K15" s="726">
        <v>57101668</v>
      </c>
      <c r="L15" s="726">
        <v>54493001</v>
      </c>
      <c r="M15" s="726"/>
      <c r="N15" s="726"/>
      <c r="O15" s="726"/>
      <c r="P15" s="726"/>
      <c r="Q15" s="726"/>
      <c r="R15" s="726"/>
      <c r="S15" s="727"/>
      <c r="T15" s="726">
        <v>14335000</v>
      </c>
      <c r="U15" s="726">
        <v>38773267</v>
      </c>
      <c r="V15" s="726">
        <v>43269934</v>
      </c>
      <c r="W15" s="726">
        <v>51884334</v>
      </c>
      <c r="X15" s="726">
        <v>54493001</v>
      </c>
      <c r="Y15" s="726">
        <v>54493001</v>
      </c>
      <c r="Z15" s="713"/>
      <c r="AA15" s="713"/>
      <c r="AB15" s="713"/>
      <c r="AC15" s="713"/>
      <c r="AD15" s="713"/>
      <c r="AE15" s="713"/>
      <c r="AF15" s="727"/>
      <c r="AG15" s="727"/>
      <c r="AH15" s="727"/>
      <c r="AI15" s="727"/>
      <c r="AJ15" s="727"/>
      <c r="AK15" s="727"/>
      <c r="AL15" s="727"/>
      <c r="AM15" s="727"/>
      <c r="AN15" s="727"/>
      <c r="AO15" s="727"/>
      <c r="AP15" s="727"/>
      <c r="AQ15" s="727"/>
      <c r="AR15" s="727"/>
      <c r="AS15" s="727"/>
      <c r="AT15" s="727"/>
      <c r="AU15" s="727"/>
      <c r="AV15" s="727"/>
      <c r="AW15" s="727"/>
      <c r="AX15" s="727"/>
      <c r="AY15" s="727"/>
    </row>
    <row r="16" spans="1:51" ht="18.75" thickBot="1" x14ac:dyDescent="0.3">
      <c r="A16" s="662">
        <v>6</v>
      </c>
      <c r="B16" s="704" t="s">
        <v>334</v>
      </c>
      <c r="C16" s="665" t="s">
        <v>437</v>
      </c>
      <c r="D16" s="639" t="s">
        <v>328</v>
      </c>
      <c r="E16" s="713">
        <v>1</v>
      </c>
      <c r="F16" s="713">
        <v>0.99999999999999989</v>
      </c>
      <c r="G16" s="713">
        <v>0</v>
      </c>
      <c r="H16" s="713">
        <v>0.1</v>
      </c>
      <c r="I16" s="713">
        <v>1</v>
      </c>
      <c r="J16" s="713">
        <v>1</v>
      </c>
      <c r="K16" s="713">
        <v>1</v>
      </c>
      <c r="L16" s="713">
        <v>1</v>
      </c>
      <c r="M16" s="713"/>
      <c r="N16" s="713"/>
      <c r="O16" s="713"/>
      <c r="P16" s="713"/>
      <c r="Q16" s="713"/>
      <c r="R16" s="713"/>
      <c r="S16" s="714"/>
      <c r="T16" s="713">
        <v>0</v>
      </c>
      <c r="U16" s="713">
        <v>0.1</v>
      </c>
      <c r="V16" s="713">
        <v>0.2</v>
      </c>
      <c r="W16" s="713">
        <v>0.30000000000000004</v>
      </c>
      <c r="X16" s="713">
        <v>0.4</v>
      </c>
      <c r="Y16" s="713">
        <v>0.5</v>
      </c>
      <c r="Z16" s="713"/>
      <c r="AA16" s="713"/>
      <c r="AB16" s="713"/>
      <c r="AC16" s="713"/>
      <c r="AD16" s="713"/>
      <c r="AE16" s="713"/>
      <c r="AF16" s="715" t="s">
        <v>739</v>
      </c>
      <c r="AG16" s="716" t="s">
        <v>438</v>
      </c>
      <c r="AH16" s="716" t="s">
        <v>439</v>
      </c>
      <c r="AI16" s="717" t="s">
        <v>440</v>
      </c>
      <c r="AJ16" s="717" t="s">
        <v>441</v>
      </c>
      <c r="AK16" s="717" t="s">
        <v>442</v>
      </c>
      <c r="AL16" s="717" t="s">
        <v>441</v>
      </c>
      <c r="AM16" s="718" t="s">
        <v>443</v>
      </c>
      <c r="AN16" s="719">
        <v>29917</v>
      </c>
      <c r="AO16" s="717" t="s">
        <v>441</v>
      </c>
      <c r="AP16" s="717" t="s">
        <v>441</v>
      </c>
      <c r="AQ16" s="717" t="s">
        <v>441</v>
      </c>
      <c r="AR16" s="717" t="s">
        <v>441</v>
      </c>
      <c r="AS16" s="717" t="s">
        <v>441</v>
      </c>
      <c r="AT16" s="717" t="s">
        <v>441</v>
      </c>
      <c r="AU16" s="717" t="s">
        <v>441</v>
      </c>
      <c r="AV16" s="717" t="s">
        <v>441</v>
      </c>
      <c r="AW16" s="717" t="s">
        <v>441</v>
      </c>
      <c r="AX16" s="720">
        <v>29917</v>
      </c>
      <c r="AY16" s="717"/>
    </row>
    <row r="17" spans="1:51" ht="18.75" thickBot="1" x14ac:dyDescent="0.3">
      <c r="A17" s="663"/>
      <c r="B17" s="663"/>
      <c r="C17" s="663"/>
      <c r="D17" s="641" t="s">
        <v>329</v>
      </c>
      <c r="E17" s="721">
        <v>0</v>
      </c>
      <c r="F17" s="721">
        <v>540737989</v>
      </c>
      <c r="G17" s="721">
        <v>0</v>
      </c>
      <c r="H17" s="721">
        <v>329260000</v>
      </c>
      <c r="I17" s="721">
        <v>487171000</v>
      </c>
      <c r="J17" s="721">
        <v>540737989</v>
      </c>
      <c r="K17" s="721">
        <v>540737989</v>
      </c>
      <c r="L17" s="721">
        <v>540737989</v>
      </c>
      <c r="M17" s="721"/>
      <c r="N17" s="721"/>
      <c r="O17" s="721"/>
      <c r="P17" s="721"/>
      <c r="Q17" s="721"/>
      <c r="R17" s="721"/>
      <c r="S17" s="722"/>
      <c r="T17" s="721">
        <v>0</v>
      </c>
      <c r="U17" s="721">
        <v>329260000</v>
      </c>
      <c r="V17" s="721">
        <v>487171000</v>
      </c>
      <c r="W17" s="721">
        <v>487171000</v>
      </c>
      <c r="X17" s="721">
        <v>487171000</v>
      </c>
      <c r="Y17" s="721">
        <v>487171000</v>
      </c>
      <c r="Z17" s="713"/>
      <c r="AA17" s="713"/>
      <c r="AB17" s="713"/>
      <c r="AC17" s="713"/>
      <c r="AD17" s="713"/>
      <c r="AE17" s="713"/>
      <c r="AF17" s="722"/>
      <c r="AG17" s="722"/>
      <c r="AH17" s="722"/>
      <c r="AI17" s="722"/>
      <c r="AJ17" s="722"/>
      <c r="AK17" s="722"/>
      <c r="AL17" s="722"/>
      <c r="AM17" s="722"/>
      <c r="AN17" s="722"/>
      <c r="AO17" s="722"/>
      <c r="AP17" s="722"/>
      <c r="AQ17" s="722"/>
      <c r="AR17" s="722"/>
      <c r="AS17" s="722"/>
      <c r="AT17" s="722"/>
      <c r="AU17" s="722"/>
      <c r="AV17" s="722"/>
      <c r="AW17" s="722"/>
      <c r="AX17" s="722"/>
      <c r="AY17" s="722"/>
    </row>
    <row r="18" spans="1:51" ht="27.75" thickBot="1" x14ac:dyDescent="0.3">
      <c r="A18" s="663"/>
      <c r="B18" s="663"/>
      <c r="C18" s="663"/>
      <c r="D18" s="642" t="s">
        <v>330</v>
      </c>
      <c r="E18" s="723">
        <v>0</v>
      </c>
      <c r="F18" s="723">
        <v>0</v>
      </c>
      <c r="G18" s="723">
        <v>0</v>
      </c>
      <c r="H18" s="723">
        <v>0</v>
      </c>
      <c r="I18" s="723">
        <v>0</v>
      </c>
      <c r="J18" s="723">
        <v>0</v>
      </c>
      <c r="K18" s="723">
        <v>0</v>
      </c>
      <c r="L18" s="723">
        <v>0</v>
      </c>
      <c r="M18" s="723"/>
      <c r="N18" s="723"/>
      <c r="O18" s="723"/>
      <c r="P18" s="723"/>
      <c r="Q18" s="723"/>
      <c r="R18" s="723"/>
      <c r="S18" s="722"/>
      <c r="T18" s="723">
        <v>0</v>
      </c>
      <c r="U18" s="723">
        <v>0</v>
      </c>
      <c r="V18" s="723">
        <v>0</v>
      </c>
      <c r="W18" s="723">
        <v>0</v>
      </c>
      <c r="X18" s="723">
        <v>0</v>
      </c>
      <c r="Y18" s="723">
        <v>0</v>
      </c>
      <c r="Z18" s="713"/>
      <c r="AA18" s="713"/>
      <c r="AB18" s="713"/>
      <c r="AC18" s="713"/>
      <c r="AD18" s="713"/>
      <c r="AE18" s="713"/>
      <c r="AF18" s="722"/>
      <c r="AG18" s="722"/>
      <c r="AH18" s="722"/>
      <c r="AI18" s="722"/>
      <c r="AJ18" s="722"/>
      <c r="AK18" s="722"/>
      <c r="AL18" s="722"/>
      <c r="AM18" s="722"/>
      <c r="AN18" s="722"/>
      <c r="AO18" s="722"/>
      <c r="AP18" s="722"/>
      <c r="AQ18" s="722"/>
      <c r="AR18" s="722"/>
      <c r="AS18" s="722"/>
      <c r="AT18" s="722"/>
      <c r="AU18" s="722"/>
      <c r="AV18" s="722"/>
      <c r="AW18" s="722"/>
      <c r="AX18" s="722"/>
      <c r="AY18" s="722"/>
    </row>
    <row r="19" spans="1:51" ht="27.75" thickBot="1" x14ac:dyDescent="0.3">
      <c r="A19" s="663"/>
      <c r="B19" s="663"/>
      <c r="C19" s="663"/>
      <c r="D19" s="641" t="s">
        <v>331</v>
      </c>
      <c r="E19" s="724">
        <v>0</v>
      </c>
      <c r="F19" s="724">
        <v>0</v>
      </c>
      <c r="G19" s="724">
        <v>0</v>
      </c>
      <c r="H19" s="724">
        <v>0</v>
      </c>
      <c r="I19" s="724">
        <v>0</v>
      </c>
      <c r="J19" s="724">
        <v>0</v>
      </c>
      <c r="K19" s="724">
        <v>0</v>
      </c>
      <c r="L19" s="724"/>
      <c r="M19" s="724"/>
      <c r="N19" s="724"/>
      <c r="O19" s="724"/>
      <c r="P19" s="724"/>
      <c r="Q19" s="724"/>
      <c r="R19" s="724"/>
      <c r="S19" s="722"/>
      <c r="T19" s="724">
        <v>0</v>
      </c>
      <c r="U19" s="724">
        <v>0</v>
      </c>
      <c r="V19" s="724">
        <v>0</v>
      </c>
      <c r="W19" s="724">
        <v>0</v>
      </c>
      <c r="X19" s="724">
        <v>0</v>
      </c>
      <c r="Y19" s="724">
        <v>0</v>
      </c>
      <c r="Z19" s="713"/>
      <c r="AA19" s="713"/>
      <c r="AB19" s="713"/>
      <c r="AC19" s="713"/>
      <c r="AD19" s="713"/>
      <c r="AE19" s="713"/>
      <c r="AF19" s="722"/>
      <c r="AG19" s="722"/>
      <c r="AH19" s="722"/>
      <c r="AI19" s="722"/>
      <c r="AJ19" s="722"/>
      <c r="AK19" s="722"/>
      <c r="AL19" s="722"/>
      <c r="AM19" s="722"/>
      <c r="AN19" s="722"/>
      <c r="AO19" s="722"/>
      <c r="AP19" s="722"/>
      <c r="AQ19" s="722"/>
      <c r="AR19" s="722"/>
      <c r="AS19" s="722"/>
      <c r="AT19" s="722"/>
      <c r="AU19" s="722"/>
      <c r="AV19" s="722"/>
      <c r="AW19" s="722"/>
      <c r="AX19" s="722"/>
      <c r="AY19" s="722"/>
    </row>
    <row r="20" spans="1:51" ht="27.75" thickBot="1" x14ac:dyDescent="0.3">
      <c r="A20" s="663"/>
      <c r="B20" s="663"/>
      <c r="C20" s="663"/>
      <c r="D20" s="642" t="s">
        <v>332</v>
      </c>
      <c r="E20" s="725">
        <v>1</v>
      </c>
      <c r="F20" s="725">
        <v>0.99999999999999989</v>
      </c>
      <c r="G20" s="725">
        <v>0</v>
      </c>
      <c r="H20" s="725">
        <v>0.1</v>
      </c>
      <c r="I20" s="725">
        <v>0.2</v>
      </c>
      <c r="J20" s="725">
        <v>0.30000000000000004</v>
      </c>
      <c r="K20" s="725">
        <v>1</v>
      </c>
      <c r="L20" s="725">
        <v>1</v>
      </c>
      <c r="M20" s="725"/>
      <c r="N20" s="725"/>
      <c r="O20" s="725"/>
      <c r="P20" s="725"/>
      <c r="Q20" s="725"/>
      <c r="R20" s="725"/>
      <c r="S20" s="722"/>
      <c r="T20" s="725">
        <v>0</v>
      </c>
      <c r="U20" s="725">
        <v>0.1</v>
      </c>
      <c r="V20" s="725">
        <v>0.2</v>
      </c>
      <c r="W20" s="725">
        <v>0.30000000000000004</v>
      </c>
      <c r="X20" s="725">
        <v>0.4</v>
      </c>
      <c r="Y20" s="723">
        <v>0.5</v>
      </c>
      <c r="Z20" s="713"/>
      <c r="AA20" s="713"/>
      <c r="AB20" s="713"/>
      <c r="AC20" s="713"/>
      <c r="AD20" s="713"/>
      <c r="AE20" s="713"/>
      <c r="AF20" s="722"/>
      <c r="AG20" s="722"/>
      <c r="AH20" s="722"/>
      <c r="AI20" s="722"/>
      <c r="AJ20" s="722"/>
      <c r="AK20" s="722"/>
      <c r="AL20" s="722"/>
      <c r="AM20" s="722"/>
      <c r="AN20" s="722"/>
      <c r="AO20" s="722"/>
      <c r="AP20" s="722"/>
      <c r="AQ20" s="722"/>
      <c r="AR20" s="722"/>
      <c r="AS20" s="722"/>
      <c r="AT20" s="722"/>
      <c r="AU20" s="722"/>
      <c r="AV20" s="722"/>
      <c r="AW20" s="722"/>
      <c r="AX20" s="722"/>
      <c r="AY20" s="722"/>
    </row>
    <row r="21" spans="1:51" ht="36.75" thickBot="1" x14ac:dyDescent="0.3">
      <c r="A21" s="664"/>
      <c r="B21" s="705"/>
      <c r="C21" s="664"/>
      <c r="D21" s="643" t="s">
        <v>333</v>
      </c>
      <c r="E21" s="726">
        <v>0</v>
      </c>
      <c r="F21" s="726">
        <v>540737989</v>
      </c>
      <c r="G21" s="726">
        <v>0</v>
      </c>
      <c r="H21" s="726">
        <v>329260000</v>
      </c>
      <c r="I21" s="726">
        <v>487171000</v>
      </c>
      <c r="J21" s="726">
        <v>540737989</v>
      </c>
      <c r="K21" s="726">
        <v>540737989</v>
      </c>
      <c r="L21" s="726">
        <v>540737989</v>
      </c>
      <c r="M21" s="726"/>
      <c r="N21" s="726"/>
      <c r="O21" s="726"/>
      <c r="P21" s="726"/>
      <c r="Q21" s="726"/>
      <c r="R21" s="726"/>
      <c r="S21" s="727"/>
      <c r="T21" s="726">
        <v>0</v>
      </c>
      <c r="U21" s="726">
        <v>329260000</v>
      </c>
      <c r="V21" s="726">
        <v>487171000</v>
      </c>
      <c r="W21" s="726">
        <v>487171000</v>
      </c>
      <c r="X21" s="726">
        <v>487171000</v>
      </c>
      <c r="Y21" s="726">
        <v>487171000</v>
      </c>
      <c r="Z21" s="713"/>
      <c r="AA21" s="713"/>
      <c r="AB21" s="713"/>
      <c r="AC21" s="713"/>
      <c r="AD21" s="713"/>
      <c r="AE21" s="713"/>
      <c r="AF21" s="727"/>
      <c r="AG21" s="727"/>
      <c r="AH21" s="727"/>
      <c r="AI21" s="727"/>
      <c r="AJ21" s="727"/>
      <c r="AK21" s="727"/>
      <c r="AL21" s="727"/>
      <c r="AM21" s="727"/>
      <c r="AN21" s="727"/>
      <c r="AO21" s="727"/>
      <c r="AP21" s="727"/>
      <c r="AQ21" s="727"/>
      <c r="AR21" s="727"/>
      <c r="AS21" s="727"/>
      <c r="AT21" s="727"/>
      <c r="AU21" s="727"/>
      <c r="AV21" s="727"/>
      <c r="AW21" s="727"/>
      <c r="AX21" s="727"/>
      <c r="AY21" s="727"/>
    </row>
    <row r="22" spans="1:51" ht="18.75" thickBot="1" x14ac:dyDescent="0.3">
      <c r="A22" s="662">
        <v>2</v>
      </c>
      <c r="B22" s="662" t="s">
        <v>444</v>
      </c>
      <c r="C22" s="665" t="s">
        <v>437</v>
      </c>
      <c r="D22" s="642" t="s">
        <v>328</v>
      </c>
      <c r="E22" s="728">
        <v>100</v>
      </c>
      <c r="F22" s="728">
        <v>100</v>
      </c>
      <c r="G22" s="728">
        <v>100</v>
      </c>
      <c r="H22" s="728">
        <v>100</v>
      </c>
      <c r="I22" s="728">
        <v>100</v>
      </c>
      <c r="J22" s="728">
        <v>100</v>
      </c>
      <c r="K22" s="728">
        <v>100</v>
      </c>
      <c r="L22" s="728">
        <v>100</v>
      </c>
      <c r="M22" s="728"/>
      <c r="N22" s="728"/>
      <c r="O22" s="728"/>
      <c r="P22" s="728"/>
      <c r="Q22" s="728"/>
      <c r="R22" s="728"/>
      <c r="S22" s="729"/>
      <c r="T22" s="728">
        <v>0</v>
      </c>
      <c r="U22" s="728">
        <v>0</v>
      </c>
      <c r="V22" s="728">
        <v>0</v>
      </c>
      <c r="W22" s="728">
        <v>7</v>
      </c>
      <c r="X22" s="728">
        <v>26</v>
      </c>
      <c r="Y22" s="728">
        <v>43</v>
      </c>
      <c r="Z22" s="713"/>
      <c r="AA22" s="713"/>
      <c r="AB22" s="713"/>
      <c r="AC22" s="713"/>
      <c r="AD22" s="713"/>
      <c r="AE22" s="713"/>
      <c r="AF22" s="715" t="s">
        <v>735</v>
      </c>
      <c r="AG22" s="717" t="s">
        <v>438</v>
      </c>
      <c r="AH22" s="716" t="s">
        <v>439</v>
      </c>
      <c r="AI22" s="717" t="s">
        <v>440</v>
      </c>
      <c r="AJ22" s="717" t="s">
        <v>445</v>
      </c>
      <c r="AK22" s="717" t="s">
        <v>442</v>
      </c>
      <c r="AL22" s="717" t="s">
        <v>441</v>
      </c>
      <c r="AM22" s="718" t="s">
        <v>443</v>
      </c>
      <c r="AN22" s="719">
        <v>550</v>
      </c>
      <c r="AO22" s="717">
        <v>232</v>
      </c>
      <c r="AP22" s="717">
        <v>213</v>
      </c>
      <c r="AQ22" s="717">
        <v>0</v>
      </c>
      <c r="AR22" s="717" t="s">
        <v>441</v>
      </c>
      <c r="AS22" s="717" t="s">
        <v>441</v>
      </c>
      <c r="AT22" s="717" t="s">
        <v>441</v>
      </c>
      <c r="AU22" s="717" t="s">
        <v>441</v>
      </c>
      <c r="AV22" s="717" t="s">
        <v>441</v>
      </c>
      <c r="AW22" s="717" t="s">
        <v>441</v>
      </c>
      <c r="AX22" s="730">
        <v>188</v>
      </c>
      <c r="AY22" s="718"/>
    </row>
    <row r="23" spans="1:51" ht="18.75" thickBot="1" x14ac:dyDescent="0.3">
      <c r="A23" s="663"/>
      <c r="B23" s="663"/>
      <c r="C23" s="663"/>
      <c r="D23" s="644" t="s">
        <v>329</v>
      </c>
      <c r="E23" s="721">
        <v>304507000</v>
      </c>
      <c r="F23" s="721">
        <v>286082011</v>
      </c>
      <c r="G23" s="721">
        <v>84278000</v>
      </c>
      <c r="H23" s="721">
        <v>84278000</v>
      </c>
      <c r="I23" s="721">
        <v>84278000</v>
      </c>
      <c r="J23" s="721">
        <v>286082011</v>
      </c>
      <c r="K23" s="721">
        <v>286082011</v>
      </c>
      <c r="L23" s="721">
        <v>286082011</v>
      </c>
      <c r="M23" s="721"/>
      <c r="N23" s="721"/>
      <c r="O23" s="721"/>
      <c r="P23" s="721"/>
      <c r="Q23" s="721"/>
      <c r="R23" s="721"/>
      <c r="S23" s="722"/>
      <c r="T23" s="721">
        <v>84278000</v>
      </c>
      <c r="U23" s="721">
        <v>84278000</v>
      </c>
      <c r="V23" s="721">
        <v>84278000</v>
      </c>
      <c r="W23" s="721">
        <v>84278000</v>
      </c>
      <c r="X23" s="721">
        <v>84278000</v>
      </c>
      <c r="Y23" s="721">
        <v>84278000</v>
      </c>
      <c r="Z23" s="713"/>
      <c r="AA23" s="713"/>
      <c r="AB23" s="713"/>
      <c r="AC23" s="713"/>
      <c r="AD23" s="713"/>
      <c r="AE23" s="713"/>
      <c r="AF23" s="722"/>
      <c r="AG23" s="722"/>
      <c r="AH23" s="722"/>
      <c r="AI23" s="722"/>
      <c r="AJ23" s="722"/>
      <c r="AK23" s="722"/>
      <c r="AL23" s="722"/>
      <c r="AM23" s="722"/>
      <c r="AN23" s="722"/>
      <c r="AO23" s="722"/>
      <c r="AP23" s="722"/>
      <c r="AQ23" s="722"/>
      <c r="AR23" s="722"/>
      <c r="AS23" s="722"/>
      <c r="AT23" s="722"/>
      <c r="AU23" s="722"/>
      <c r="AV23" s="722"/>
      <c r="AW23" s="722"/>
      <c r="AX23" s="722"/>
      <c r="AY23" s="722"/>
    </row>
    <row r="24" spans="1:51" ht="27.75" thickBot="1" x14ac:dyDescent="0.3">
      <c r="A24" s="663"/>
      <c r="B24" s="663"/>
      <c r="C24" s="663"/>
      <c r="D24" s="642" t="s">
        <v>330</v>
      </c>
      <c r="E24" s="723">
        <v>0</v>
      </c>
      <c r="F24" s="723">
        <v>0</v>
      </c>
      <c r="G24" s="723">
        <v>0</v>
      </c>
      <c r="H24" s="723">
        <v>0</v>
      </c>
      <c r="I24" s="723">
        <v>0</v>
      </c>
      <c r="J24" s="723">
        <v>0</v>
      </c>
      <c r="K24" s="723">
        <v>0</v>
      </c>
      <c r="L24" s="723"/>
      <c r="M24" s="723"/>
      <c r="N24" s="723"/>
      <c r="O24" s="723"/>
      <c r="P24" s="723"/>
      <c r="Q24" s="723"/>
      <c r="R24" s="723"/>
      <c r="S24" s="722"/>
      <c r="T24" s="723">
        <v>0</v>
      </c>
      <c r="U24" s="723">
        <v>0</v>
      </c>
      <c r="V24" s="723">
        <v>0</v>
      </c>
      <c r="W24" s="723">
        <v>0</v>
      </c>
      <c r="X24" s="723">
        <v>0</v>
      </c>
      <c r="Y24" s="723">
        <v>0</v>
      </c>
      <c r="Z24" s="713"/>
      <c r="AA24" s="713"/>
      <c r="AB24" s="713"/>
      <c r="AC24" s="713"/>
      <c r="AD24" s="713"/>
      <c r="AE24" s="713"/>
      <c r="AF24" s="722"/>
      <c r="AG24" s="722"/>
      <c r="AH24" s="722"/>
      <c r="AI24" s="722"/>
      <c r="AJ24" s="722"/>
      <c r="AK24" s="722"/>
      <c r="AL24" s="722"/>
      <c r="AM24" s="722"/>
      <c r="AN24" s="722"/>
      <c r="AO24" s="722"/>
      <c r="AP24" s="722"/>
      <c r="AQ24" s="722"/>
      <c r="AR24" s="722"/>
      <c r="AS24" s="722"/>
      <c r="AT24" s="722"/>
      <c r="AU24" s="722"/>
      <c r="AV24" s="722"/>
      <c r="AW24" s="722"/>
      <c r="AX24" s="722"/>
      <c r="AY24" s="722"/>
    </row>
    <row r="25" spans="1:51" ht="27.75" thickBot="1" x14ac:dyDescent="0.3">
      <c r="A25" s="663"/>
      <c r="B25" s="663"/>
      <c r="C25" s="663"/>
      <c r="D25" s="641" t="s">
        <v>331</v>
      </c>
      <c r="E25" s="724">
        <v>39102842</v>
      </c>
      <c r="F25" s="724">
        <v>39102842</v>
      </c>
      <c r="G25" s="724">
        <v>447280</v>
      </c>
      <c r="H25" s="724">
        <v>5033751</v>
      </c>
      <c r="I25" s="724">
        <v>10128584.224028667</v>
      </c>
      <c r="J25" s="724">
        <v>39102842</v>
      </c>
      <c r="K25" s="724">
        <v>39102842</v>
      </c>
      <c r="L25" s="724">
        <v>39102842</v>
      </c>
      <c r="M25" s="724"/>
      <c r="N25" s="724"/>
      <c r="O25" s="724"/>
      <c r="P25" s="724"/>
      <c r="Q25" s="724"/>
      <c r="R25" s="724"/>
      <c r="S25" s="722"/>
      <c r="T25" s="724">
        <v>447280</v>
      </c>
      <c r="U25" s="724">
        <v>5033751</v>
      </c>
      <c r="V25" s="724">
        <v>10128584</v>
      </c>
      <c r="W25" s="724">
        <v>18574034</v>
      </c>
      <c r="X25" s="724">
        <v>28176971</v>
      </c>
      <c r="Y25" s="724">
        <v>34400941.709129766</v>
      </c>
      <c r="Z25" s="713"/>
      <c r="AA25" s="713"/>
      <c r="AB25" s="713"/>
      <c r="AC25" s="713"/>
      <c r="AD25" s="713"/>
      <c r="AE25" s="713"/>
      <c r="AF25" s="722"/>
      <c r="AG25" s="722"/>
      <c r="AH25" s="722"/>
      <c r="AI25" s="722"/>
      <c r="AJ25" s="722"/>
      <c r="AK25" s="722"/>
      <c r="AL25" s="722"/>
      <c r="AM25" s="722"/>
      <c r="AN25" s="722"/>
      <c r="AO25" s="722"/>
      <c r="AP25" s="722"/>
      <c r="AQ25" s="722"/>
      <c r="AR25" s="722"/>
      <c r="AS25" s="722"/>
      <c r="AT25" s="722"/>
      <c r="AU25" s="722"/>
      <c r="AV25" s="722"/>
      <c r="AW25" s="722"/>
      <c r="AX25" s="722"/>
      <c r="AY25" s="722"/>
    </row>
    <row r="26" spans="1:51" ht="27.75" thickBot="1" x14ac:dyDescent="0.3">
      <c r="A26" s="663"/>
      <c r="B26" s="663"/>
      <c r="C26" s="663"/>
      <c r="D26" s="642" t="s">
        <v>332</v>
      </c>
      <c r="E26" s="731">
        <v>100</v>
      </c>
      <c r="F26" s="731">
        <v>100</v>
      </c>
      <c r="G26" s="731">
        <v>100</v>
      </c>
      <c r="H26" s="731">
        <v>100</v>
      </c>
      <c r="I26" s="731">
        <v>100</v>
      </c>
      <c r="J26" s="731">
        <v>100</v>
      </c>
      <c r="K26" s="731">
        <v>100</v>
      </c>
      <c r="L26" s="731">
        <v>100</v>
      </c>
      <c r="M26" s="731"/>
      <c r="N26" s="731"/>
      <c r="O26" s="731"/>
      <c r="P26" s="731"/>
      <c r="Q26" s="731"/>
      <c r="R26" s="731"/>
      <c r="S26" s="722"/>
      <c r="T26" s="731">
        <v>0</v>
      </c>
      <c r="U26" s="731">
        <v>0</v>
      </c>
      <c r="V26" s="731">
        <v>0</v>
      </c>
      <c r="W26" s="731">
        <v>7</v>
      </c>
      <c r="X26" s="731">
        <v>26</v>
      </c>
      <c r="Y26" s="731">
        <v>43</v>
      </c>
      <c r="Z26" s="713"/>
      <c r="AA26" s="713"/>
      <c r="AB26" s="713"/>
      <c r="AC26" s="713"/>
      <c r="AD26" s="713"/>
      <c r="AE26" s="713"/>
      <c r="AF26" s="722"/>
      <c r="AG26" s="722"/>
      <c r="AH26" s="722"/>
      <c r="AI26" s="722"/>
      <c r="AJ26" s="722"/>
      <c r="AK26" s="722"/>
      <c r="AL26" s="722"/>
      <c r="AM26" s="722"/>
      <c r="AN26" s="722"/>
      <c r="AO26" s="722"/>
      <c r="AP26" s="722"/>
      <c r="AQ26" s="722"/>
      <c r="AR26" s="722"/>
      <c r="AS26" s="722"/>
      <c r="AT26" s="722"/>
      <c r="AU26" s="722"/>
      <c r="AV26" s="722"/>
      <c r="AW26" s="722"/>
      <c r="AX26" s="722"/>
      <c r="AY26" s="722"/>
    </row>
    <row r="27" spans="1:51" ht="36.75" thickBot="1" x14ac:dyDescent="0.3">
      <c r="A27" s="664"/>
      <c r="B27" s="664"/>
      <c r="C27" s="664"/>
      <c r="D27" s="643" t="s">
        <v>333</v>
      </c>
      <c r="E27" s="726">
        <v>343609842</v>
      </c>
      <c r="F27" s="726">
        <v>325184853</v>
      </c>
      <c r="G27" s="726">
        <v>84725280</v>
      </c>
      <c r="H27" s="726">
        <v>89311751</v>
      </c>
      <c r="I27" s="726">
        <v>94406584.224028662</v>
      </c>
      <c r="J27" s="726">
        <v>325184853</v>
      </c>
      <c r="K27" s="726">
        <v>325184853</v>
      </c>
      <c r="L27" s="726">
        <v>325184853</v>
      </c>
      <c r="M27" s="726"/>
      <c r="N27" s="726"/>
      <c r="O27" s="726"/>
      <c r="P27" s="726"/>
      <c r="Q27" s="726"/>
      <c r="R27" s="726"/>
      <c r="S27" s="727"/>
      <c r="T27" s="726">
        <v>84725280</v>
      </c>
      <c r="U27" s="726">
        <v>89311751</v>
      </c>
      <c r="V27" s="726">
        <v>94406584</v>
      </c>
      <c r="W27" s="726">
        <v>102852034</v>
      </c>
      <c r="X27" s="726">
        <v>112454971</v>
      </c>
      <c r="Y27" s="726">
        <v>118678941.70912977</v>
      </c>
      <c r="Z27" s="713"/>
      <c r="AA27" s="713"/>
      <c r="AB27" s="713"/>
      <c r="AC27" s="713"/>
      <c r="AD27" s="713"/>
      <c r="AE27" s="713"/>
      <c r="AF27" s="727"/>
      <c r="AG27" s="727"/>
      <c r="AH27" s="727"/>
      <c r="AI27" s="727"/>
      <c r="AJ27" s="727"/>
      <c r="AK27" s="727"/>
      <c r="AL27" s="727"/>
      <c r="AM27" s="727"/>
      <c r="AN27" s="727"/>
      <c r="AO27" s="727"/>
      <c r="AP27" s="727"/>
      <c r="AQ27" s="727"/>
      <c r="AR27" s="727"/>
      <c r="AS27" s="727"/>
      <c r="AT27" s="727"/>
      <c r="AU27" s="727"/>
      <c r="AV27" s="727"/>
      <c r="AW27" s="727"/>
      <c r="AX27" s="727"/>
      <c r="AY27" s="727"/>
    </row>
    <row r="28" spans="1:51" ht="18.75" thickBot="1" x14ac:dyDescent="0.3">
      <c r="A28" s="662">
        <v>3</v>
      </c>
      <c r="B28" s="692" t="s">
        <v>342</v>
      </c>
      <c r="C28" s="665" t="s">
        <v>437</v>
      </c>
      <c r="D28" s="642" t="s">
        <v>328</v>
      </c>
      <c r="E28" s="713">
        <v>52</v>
      </c>
      <c r="F28" s="713">
        <v>52</v>
      </c>
      <c r="G28" s="713">
        <v>52</v>
      </c>
      <c r="H28" s="713">
        <v>52</v>
      </c>
      <c r="I28" s="713">
        <v>52</v>
      </c>
      <c r="J28" s="713">
        <v>52</v>
      </c>
      <c r="K28" s="713">
        <v>52</v>
      </c>
      <c r="L28" s="713">
        <v>52</v>
      </c>
      <c r="M28" s="713"/>
      <c r="N28" s="713"/>
      <c r="O28" s="713"/>
      <c r="P28" s="713"/>
      <c r="Q28" s="713"/>
      <c r="R28" s="713"/>
      <c r="S28" s="729"/>
      <c r="T28" s="713">
        <v>0</v>
      </c>
      <c r="U28" s="713">
        <v>0</v>
      </c>
      <c r="V28" s="713">
        <v>9</v>
      </c>
      <c r="W28" s="713">
        <v>16</v>
      </c>
      <c r="X28" s="713">
        <v>27</v>
      </c>
      <c r="Y28" s="713">
        <v>31</v>
      </c>
      <c r="Z28" s="713"/>
      <c r="AA28" s="713"/>
      <c r="AB28" s="713"/>
      <c r="AC28" s="713"/>
      <c r="AD28" s="713"/>
      <c r="AE28" s="713"/>
      <c r="AF28" s="715" t="s">
        <v>741</v>
      </c>
      <c r="AG28" s="717" t="s">
        <v>438</v>
      </c>
      <c r="AH28" s="717" t="s">
        <v>439</v>
      </c>
      <c r="AI28" s="717" t="s">
        <v>440</v>
      </c>
      <c r="AJ28" s="717" t="s">
        <v>446</v>
      </c>
      <c r="AK28" s="717" t="s">
        <v>442</v>
      </c>
      <c r="AL28" s="717" t="s">
        <v>441</v>
      </c>
      <c r="AM28" s="718" t="s">
        <v>443</v>
      </c>
      <c r="AN28" s="719">
        <v>29917</v>
      </c>
      <c r="AO28" s="717" t="s">
        <v>441</v>
      </c>
      <c r="AP28" s="717" t="s">
        <v>441</v>
      </c>
      <c r="AQ28" s="717" t="s">
        <v>441</v>
      </c>
      <c r="AR28" s="717" t="s">
        <v>441</v>
      </c>
      <c r="AS28" s="717" t="s">
        <v>441</v>
      </c>
      <c r="AT28" s="717" t="s">
        <v>441</v>
      </c>
      <c r="AU28" s="717" t="s">
        <v>441</v>
      </c>
      <c r="AV28" s="717" t="s">
        <v>441</v>
      </c>
      <c r="AW28" s="717" t="s">
        <v>441</v>
      </c>
      <c r="AX28" s="720">
        <v>29917</v>
      </c>
      <c r="AY28" s="718"/>
    </row>
    <row r="29" spans="1:51" ht="18.75" thickBot="1" x14ac:dyDescent="0.3">
      <c r="A29" s="663"/>
      <c r="B29" s="663"/>
      <c r="C29" s="663"/>
      <c r="D29" s="641" t="s">
        <v>329</v>
      </c>
      <c r="E29" s="721">
        <v>788407000</v>
      </c>
      <c r="F29" s="721">
        <v>788407000</v>
      </c>
      <c r="G29" s="721">
        <v>788407000</v>
      </c>
      <c r="H29" s="721">
        <v>788407000</v>
      </c>
      <c r="I29" s="721">
        <v>788407000</v>
      </c>
      <c r="J29" s="721">
        <v>788407000</v>
      </c>
      <c r="K29" s="721">
        <v>788407000</v>
      </c>
      <c r="L29" s="721">
        <v>788407000</v>
      </c>
      <c r="M29" s="721"/>
      <c r="N29" s="721"/>
      <c r="O29" s="721"/>
      <c r="P29" s="721"/>
      <c r="Q29" s="721"/>
      <c r="R29" s="721"/>
      <c r="S29" s="722"/>
      <c r="T29" s="721">
        <v>305166000</v>
      </c>
      <c r="U29" s="721">
        <v>652166000</v>
      </c>
      <c r="V29" s="721">
        <v>695866000</v>
      </c>
      <c r="W29" s="721">
        <v>695866000</v>
      </c>
      <c r="X29" s="721">
        <v>695866000</v>
      </c>
      <c r="Y29" s="721">
        <v>695866000</v>
      </c>
      <c r="Z29" s="713"/>
      <c r="AA29" s="713"/>
      <c r="AB29" s="713"/>
      <c r="AC29" s="713"/>
      <c r="AD29" s="713"/>
      <c r="AE29" s="713"/>
      <c r="AF29" s="722"/>
      <c r="AG29" s="722"/>
      <c r="AH29" s="722"/>
      <c r="AI29" s="722"/>
      <c r="AJ29" s="722"/>
      <c r="AK29" s="722"/>
      <c r="AL29" s="722"/>
      <c r="AM29" s="722"/>
      <c r="AN29" s="722"/>
      <c r="AO29" s="722"/>
      <c r="AP29" s="722"/>
      <c r="AQ29" s="722"/>
      <c r="AR29" s="722"/>
      <c r="AS29" s="722"/>
      <c r="AT29" s="722"/>
      <c r="AU29" s="722"/>
      <c r="AV29" s="722"/>
      <c r="AW29" s="722"/>
      <c r="AX29" s="722"/>
      <c r="AY29" s="722"/>
    </row>
    <row r="30" spans="1:51" ht="27.75" thickBot="1" x14ac:dyDescent="0.3">
      <c r="A30" s="663"/>
      <c r="B30" s="663"/>
      <c r="C30" s="663"/>
      <c r="D30" s="642" t="s">
        <v>330</v>
      </c>
      <c r="E30" s="723">
        <v>0</v>
      </c>
      <c r="F30" s="723">
        <v>0</v>
      </c>
      <c r="G30" s="723">
        <v>0</v>
      </c>
      <c r="H30" s="723">
        <v>0</v>
      </c>
      <c r="I30" s="723">
        <v>0</v>
      </c>
      <c r="J30" s="723">
        <v>0</v>
      </c>
      <c r="K30" s="723">
        <v>0</v>
      </c>
      <c r="L30" s="723">
        <v>0</v>
      </c>
      <c r="M30" s="723"/>
      <c r="N30" s="723"/>
      <c r="O30" s="723"/>
      <c r="P30" s="723"/>
      <c r="Q30" s="723"/>
      <c r="R30" s="723"/>
      <c r="S30" s="722"/>
      <c r="T30" s="723">
        <v>0</v>
      </c>
      <c r="U30" s="723">
        <v>0</v>
      </c>
      <c r="V30" s="723">
        <v>0</v>
      </c>
      <c r="W30" s="723">
        <v>0</v>
      </c>
      <c r="X30" s="723">
        <v>0</v>
      </c>
      <c r="Y30" s="723">
        <v>0</v>
      </c>
      <c r="Z30" s="713"/>
      <c r="AA30" s="713"/>
      <c r="AB30" s="713"/>
      <c r="AC30" s="713"/>
      <c r="AD30" s="713"/>
      <c r="AE30" s="713"/>
      <c r="AF30" s="722"/>
      <c r="AG30" s="722"/>
      <c r="AH30" s="722"/>
      <c r="AI30" s="722"/>
      <c r="AJ30" s="722"/>
      <c r="AK30" s="722"/>
      <c r="AL30" s="722"/>
      <c r="AM30" s="722"/>
      <c r="AN30" s="722"/>
      <c r="AO30" s="722"/>
      <c r="AP30" s="722"/>
      <c r="AQ30" s="722"/>
      <c r="AR30" s="722"/>
      <c r="AS30" s="722"/>
      <c r="AT30" s="722"/>
      <c r="AU30" s="722"/>
      <c r="AV30" s="722"/>
      <c r="AW30" s="722"/>
      <c r="AX30" s="722"/>
      <c r="AY30" s="722"/>
    </row>
    <row r="31" spans="1:51" ht="27.75" thickBot="1" x14ac:dyDescent="0.3">
      <c r="A31" s="663"/>
      <c r="B31" s="663"/>
      <c r="C31" s="663"/>
      <c r="D31" s="641" t="s">
        <v>331</v>
      </c>
      <c r="E31" s="724">
        <v>299168108</v>
      </c>
      <c r="F31" s="724">
        <v>299168108</v>
      </c>
      <c r="G31" s="724">
        <v>33913633</v>
      </c>
      <c r="H31" s="724">
        <v>70677057</v>
      </c>
      <c r="I31" s="724">
        <v>90392557.481415749</v>
      </c>
      <c r="J31" s="724">
        <v>214494851.48141575</v>
      </c>
      <c r="K31" s="724">
        <v>299168108</v>
      </c>
      <c r="L31" s="724">
        <v>299168108</v>
      </c>
      <c r="M31" s="724"/>
      <c r="N31" s="724"/>
      <c r="O31" s="724"/>
      <c r="P31" s="724"/>
      <c r="Q31" s="724"/>
      <c r="R31" s="724"/>
      <c r="S31" s="722"/>
      <c r="T31" s="724">
        <v>33913633</v>
      </c>
      <c r="U31" s="724">
        <v>70677057</v>
      </c>
      <c r="V31" s="724">
        <v>90392557</v>
      </c>
      <c r="W31" s="724">
        <v>123073956</v>
      </c>
      <c r="X31" s="724">
        <v>158720001</v>
      </c>
      <c r="Y31" s="724">
        <v>299168108</v>
      </c>
      <c r="Z31" s="713"/>
      <c r="AA31" s="713"/>
      <c r="AB31" s="713"/>
      <c r="AC31" s="713"/>
      <c r="AD31" s="713"/>
      <c r="AE31" s="713"/>
      <c r="AF31" s="722"/>
      <c r="AG31" s="722"/>
      <c r="AH31" s="722"/>
      <c r="AI31" s="722"/>
      <c r="AJ31" s="722"/>
      <c r="AK31" s="722"/>
      <c r="AL31" s="722"/>
      <c r="AM31" s="722"/>
      <c r="AN31" s="722"/>
      <c r="AO31" s="722"/>
      <c r="AP31" s="722"/>
      <c r="AQ31" s="722"/>
      <c r="AR31" s="722"/>
      <c r="AS31" s="722"/>
      <c r="AT31" s="722"/>
      <c r="AU31" s="722"/>
      <c r="AV31" s="722"/>
      <c r="AW31" s="722"/>
      <c r="AX31" s="722"/>
      <c r="AY31" s="722"/>
    </row>
    <row r="32" spans="1:51" ht="27.75" thickBot="1" x14ac:dyDescent="0.3">
      <c r="A32" s="663"/>
      <c r="B32" s="663"/>
      <c r="C32" s="663"/>
      <c r="D32" s="642" t="s">
        <v>332</v>
      </c>
      <c r="E32" s="725">
        <v>52</v>
      </c>
      <c r="F32" s="725">
        <v>52</v>
      </c>
      <c r="G32" s="725">
        <v>52</v>
      </c>
      <c r="H32" s="725">
        <v>52</v>
      </c>
      <c r="I32" s="725">
        <v>52</v>
      </c>
      <c r="J32" s="725">
        <v>52</v>
      </c>
      <c r="K32" s="725">
        <v>52</v>
      </c>
      <c r="L32" s="725">
        <v>52</v>
      </c>
      <c r="M32" s="725"/>
      <c r="N32" s="725"/>
      <c r="O32" s="725"/>
      <c r="P32" s="725"/>
      <c r="Q32" s="725"/>
      <c r="R32" s="725"/>
      <c r="S32" s="722"/>
      <c r="T32" s="725">
        <v>0</v>
      </c>
      <c r="U32" s="725">
        <v>0</v>
      </c>
      <c r="V32" s="725">
        <v>0</v>
      </c>
      <c r="W32" s="725">
        <v>7</v>
      </c>
      <c r="X32" s="725">
        <v>7</v>
      </c>
      <c r="Y32" s="725">
        <v>31</v>
      </c>
      <c r="Z32" s="713"/>
      <c r="AA32" s="713"/>
      <c r="AB32" s="713"/>
      <c r="AC32" s="713"/>
      <c r="AD32" s="713"/>
      <c r="AE32" s="713"/>
      <c r="AF32" s="722"/>
      <c r="AG32" s="722"/>
      <c r="AH32" s="722"/>
      <c r="AI32" s="722"/>
      <c r="AJ32" s="722"/>
      <c r="AK32" s="722"/>
      <c r="AL32" s="722"/>
      <c r="AM32" s="722"/>
      <c r="AN32" s="722"/>
      <c r="AO32" s="722"/>
      <c r="AP32" s="722"/>
      <c r="AQ32" s="722"/>
      <c r="AR32" s="722"/>
      <c r="AS32" s="722"/>
      <c r="AT32" s="722"/>
      <c r="AU32" s="722"/>
      <c r="AV32" s="722"/>
      <c r="AW32" s="722"/>
      <c r="AX32" s="722"/>
      <c r="AY32" s="722"/>
    </row>
    <row r="33" spans="1:51" ht="36.75" thickBot="1" x14ac:dyDescent="0.3">
      <c r="A33" s="664"/>
      <c r="B33" s="664"/>
      <c r="C33" s="664"/>
      <c r="D33" s="643" t="s">
        <v>333</v>
      </c>
      <c r="E33" s="726">
        <v>1087575108</v>
      </c>
      <c r="F33" s="726">
        <v>1087575108</v>
      </c>
      <c r="G33" s="726">
        <v>339079633</v>
      </c>
      <c r="H33" s="726">
        <v>722843057</v>
      </c>
      <c r="I33" s="726">
        <v>878799557.48141575</v>
      </c>
      <c r="J33" s="726">
        <v>1002901851.4814157</v>
      </c>
      <c r="K33" s="726">
        <v>1087575108</v>
      </c>
      <c r="L33" s="726">
        <v>1087575108</v>
      </c>
      <c r="M33" s="726"/>
      <c r="N33" s="726"/>
      <c r="O33" s="726"/>
      <c r="P33" s="726"/>
      <c r="Q33" s="726"/>
      <c r="R33" s="726"/>
      <c r="S33" s="727"/>
      <c r="T33" s="726">
        <v>339079633</v>
      </c>
      <c r="U33" s="726">
        <v>722843057</v>
      </c>
      <c r="V33" s="726">
        <v>786258557</v>
      </c>
      <c r="W33" s="726">
        <v>818939956</v>
      </c>
      <c r="X33" s="726">
        <v>854586001</v>
      </c>
      <c r="Y33" s="726">
        <v>995034108</v>
      </c>
      <c r="Z33" s="713"/>
      <c r="AA33" s="713"/>
      <c r="AB33" s="713"/>
      <c r="AC33" s="713"/>
      <c r="AD33" s="713"/>
      <c r="AE33" s="713"/>
      <c r="AF33" s="727"/>
      <c r="AG33" s="727"/>
      <c r="AH33" s="727"/>
      <c r="AI33" s="727"/>
      <c r="AJ33" s="727"/>
      <c r="AK33" s="727"/>
      <c r="AL33" s="727"/>
      <c r="AM33" s="727"/>
      <c r="AN33" s="727"/>
      <c r="AO33" s="727"/>
      <c r="AP33" s="727"/>
      <c r="AQ33" s="727"/>
      <c r="AR33" s="727"/>
      <c r="AS33" s="727"/>
      <c r="AT33" s="727"/>
      <c r="AU33" s="727"/>
      <c r="AV33" s="727"/>
      <c r="AW33" s="727"/>
      <c r="AX33" s="727"/>
      <c r="AY33" s="727"/>
    </row>
    <row r="34" spans="1:51" ht="18.75" thickBot="1" x14ac:dyDescent="0.3">
      <c r="A34" s="662">
        <v>4</v>
      </c>
      <c r="B34" s="662" t="s">
        <v>346</v>
      </c>
      <c r="C34" s="695" t="s">
        <v>447</v>
      </c>
      <c r="D34" s="645" t="s">
        <v>328</v>
      </c>
      <c r="E34" s="713">
        <v>0</v>
      </c>
      <c r="F34" s="713">
        <v>0</v>
      </c>
      <c r="G34" s="713">
        <v>0</v>
      </c>
      <c r="H34" s="713">
        <v>0</v>
      </c>
      <c r="I34" s="713">
        <v>0</v>
      </c>
      <c r="J34" s="713">
        <v>0</v>
      </c>
      <c r="K34" s="713">
        <v>0</v>
      </c>
      <c r="L34" s="713">
        <v>0</v>
      </c>
      <c r="M34" s="713"/>
      <c r="N34" s="713"/>
      <c r="O34" s="713"/>
      <c r="P34" s="713"/>
      <c r="Q34" s="713"/>
      <c r="R34" s="713"/>
      <c r="S34" s="732"/>
      <c r="T34" s="713">
        <v>0</v>
      </c>
      <c r="U34" s="713">
        <v>0</v>
      </c>
      <c r="V34" s="713">
        <v>0</v>
      </c>
      <c r="W34" s="713">
        <v>0</v>
      </c>
      <c r="X34" s="713">
        <v>0</v>
      </c>
      <c r="Y34" s="713">
        <v>0</v>
      </c>
      <c r="Z34" s="713"/>
      <c r="AA34" s="713"/>
      <c r="AB34" s="713"/>
      <c r="AC34" s="713"/>
      <c r="AD34" s="713"/>
      <c r="AE34" s="713"/>
      <c r="AF34" s="715" t="s">
        <v>730</v>
      </c>
      <c r="AG34" s="717" t="s">
        <v>448</v>
      </c>
      <c r="AH34" s="717" t="s">
        <v>439</v>
      </c>
      <c r="AI34" s="717" t="s">
        <v>440</v>
      </c>
      <c r="AJ34" s="717" t="s">
        <v>441</v>
      </c>
      <c r="AK34" s="717" t="s">
        <v>449</v>
      </c>
      <c r="AL34" s="717" t="s">
        <v>441</v>
      </c>
      <c r="AM34" s="718" t="s">
        <v>443</v>
      </c>
      <c r="AN34" s="719">
        <v>29917</v>
      </c>
      <c r="AO34" s="717" t="s">
        <v>441</v>
      </c>
      <c r="AP34" s="717" t="s">
        <v>441</v>
      </c>
      <c r="AQ34" s="717" t="s">
        <v>441</v>
      </c>
      <c r="AR34" s="717" t="s">
        <v>441</v>
      </c>
      <c r="AS34" s="717" t="s">
        <v>441</v>
      </c>
      <c r="AT34" s="717" t="s">
        <v>441</v>
      </c>
      <c r="AU34" s="717" t="s">
        <v>441</v>
      </c>
      <c r="AV34" s="717" t="s">
        <v>441</v>
      </c>
      <c r="AW34" s="717" t="s">
        <v>441</v>
      </c>
      <c r="AX34" s="720">
        <v>29917</v>
      </c>
      <c r="AY34" s="718"/>
    </row>
    <row r="35" spans="1:51" ht="18.75" thickBot="1" x14ac:dyDescent="0.3">
      <c r="A35" s="663"/>
      <c r="B35" s="663"/>
      <c r="C35" s="663"/>
      <c r="D35" s="641" t="s">
        <v>329</v>
      </c>
      <c r="E35" s="721">
        <v>0</v>
      </c>
      <c r="F35" s="721">
        <v>0</v>
      </c>
      <c r="G35" s="721">
        <v>0</v>
      </c>
      <c r="H35" s="721">
        <v>0</v>
      </c>
      <c r="I35" s="721">
        <v>0</v>
      </c>
      <c r="J35" s="721">
        <v>0</v>
      </c>
      <c r="K35" s="721">
        <v>0</v>
      </c>
      <c r="L35" s="721">
        <v>0</v>
      </c>
      <c r="M35" s="721"/>
      <c r="N35" s="721"/>
      <c r="O35" s="721"/>
      <c r="P35" s="721"/>
      <c r="Q35" s="721"/>
      <c r="R35" s="721"/>
      <c r="S35" s="722"/>
      <c r="T35" s="721">
        <v>0</v>
      </c>
      <c r="U35" s="721">
        <v>0</v>
      </c>
      <c r="V35" s="721">
        <v>0</v>
      </c>
      <c r="W35" s="721">
        <v>0</v>
      </c>
      <c r="X35" s="721">
        <v>0</v>
      </c>
      <c r="Y35" s="721">
        <v>0</v>
      </c>
      <c r="Z35" s="713"/>
      <c r="AA35" s="713"/>
      <c r="AB35" s="713"/>
      <c r="AC35" s="713"/>
      <c r="AD35" s="713"/>
      <c r="AE35" s="713"/>
      <c r="AF35" s="722"/>
      <c r="AG35" s="722"/>
      <c r="AH35" s="722"/>
      <c r="AI35" s="722"/>
      <c r="AJ35" s="722"/>
      <c r="AK35" s="722"/>
      <c r="AL35" s="722"/>
      <c r="AM35" s="722"/>
      <c r="AN35" s="722"/>
      <c r="AO35" s="722"/>
      <c r="AP35" s="722"/>
      <c r="AQ35" s="722"/>
      <c r="AR35" s="722"/>
      <c r="AS35" s="722"/>
      <c r="AT35" s="722"/>
      <c r="AU35" s="722"/>
      <c r="AV35" s="722"/>
      <c r="AW35" s="722"/>
      <c r="AX35" s="722"/>
      <c r="AY35" s="722"/>
    </row>
    <row r="36" spans="1:51" ht="15.75" thickBot="1" x14ac:dyDescent="0.3">
      <c r="A36" s="663"/>
      <c r="B36" s="663"/>
      <c r="C36" s="663"/>
      <c r="D36" s="641"/>
      <c r="E36" s="721">
        <v>0</v>
      </c>
      <c r="F36" s="721">
        <v>0</v>
      </c>
      <c r="G36" s="721">
        <v>0</v>
      </c>
      <c r="H36" s="721">
        <v>0</v>
      </c>
      <c r="I36" s="721">
        <v>0</v>
      </c>
      <c r="J36" s="721">
        <v>0</v>
      </c>
      <c r="K36" s="721">
        <v>0</v>
      </c>
      <c r="L36" s="721">
        <v>0</v>
      </c>
      <c r="M36" s="721"/>
      <c r="N36" s="721"/>
      <c r="O36" s="721"/>
      <c r="P36" s="721"/>
      <c r="Q36" s="721"/>
      <c r="R36" s="721"/>
      <c r="S36" s="722"/>
      <c r="T36" s="721">
        <v>0</v>
      </c>
      <c r="U36" s="721">
        <v>0</v>
      </c>
      <c r="V36" s="721">
        <v>0</v>
      </c>
      <c r="W36" s="721">
        <v>0</v>
      </c>
      <c r="X36" s="721">
        <v>0</v>
      </c>
      <c r="Y36" s="721">
        <v>0</v>
      </c>
      <c r="Z36" s="713"/>
      <c r="AA36" s="713"/>
      <c r="AB36" s="713"/>
      <c r="AC36" s="713"/>
      <c r="AD36" s="713"/>
      <c r="AE36" s="713"/>
      <c r="AF36" s="722"/>
      <c r="AG36" s="722"/>
      <c r="AH36" s="722"/>
      <c r="AI36" s="722"/>
      <c r="AJ36" s="722"/>
      <c r="AK36" s="722"/>
      <c r="AL36" s="722"/>
      <c r="AM36" s="722"/>
      <c r="AN36" s="722"/>
      <c r="AO36" s="722"/>
      <c r="AP36" s="722"/>
      <c r="AQ36" s="722"/>
      <c r="AR36" s="722"/>
      <c r="AS36" s="722"/>
      <c r="AT36" s="722"/>
      <c r="AU36" s="722"/>
      <c r="AV36" s="722"/>
      <c r="AW36" s="722"/>
      <c r="AX36" s="722"/>
      <c r="AY36" s="722"/>
    </row>
    <row r="37" spans="1:51" ht="27.75" thickBot="1" x14ac:dyDescent="0.3">
      <c r="A37" s="663"/>
      <c r="B37" s="663"/>
      <c r="C37" s="663"/>
      <c r="D37" s="642" t="s">
        <v>330</v>
      </c>
      <c r="E37" s="723">
        <v>0</v>
      </c>
      <c r="F37" s="723">
        <v>0</v>
      </c>
      <c r="G37" s="723">
        <v>0</v>
      </c>
      <c r="H37" s="723">
        <v>0</v>
      </c>
      <c r="I37" s="723">
        <v>0</v>
      </c>
      <c r="J37" s="723">
        <v>0</v>
      </c>
      <c r="K37" s="723">
        <v>0</v>
      </c>
      <c r="L37" s="723">
        <v>0</v>
      </c>
      <c r="M37" s="723"/>
      <c r="N37" s="723"/>
      <c r="O37" s="723"/>
      <c r="P37" s="723"/>
      <c r="Q37" s="723"/>
      <c r="R37" s="723"/>
      <c r="S37" s="722"/>
      <c r="T37" s="723">
        <v>0</v>
      </c>
      <c r="U37" s="723">
        <v>0</v>
      </c>
      <c r="V37" s="723">
        <v>0</v>
      </c>
      <c r="W37" s="723">
        <v>0</v>
      </c>
      <c r="X37" s="723">
        <v>0</v>
      </c>
      <c r="Y37" s="723">
        <v>0</v>
      </c>
      <c r="Z37" s="713"/>
      <c r="AA37" s="713"/>
      <c r="AB37" s="713"/>
      <c r="AC37" s="713"/>
      <c r="AD37" s="713"/>
      <c r="AE37" s="713"/>
      <c r="AF37" s="722"/>
      <c r="AG37" s="722"/>
      <c r="AH37" s="722"/>
      <c r="AI37" s="722"/>
      <c r="AJ37" s="722"/>
      <c r="AK37" s="722"/>
      <c r="AL37" s="722"/>
      <c r="AM37" s="722"/>
      <c r="AN37" s="722"/>
      <c r="AO37" s="722"/>
      <c r="AP37" s="722"/>
      <c r="AQ37" s="722"/>
      <c r="AR37" s="722"/>
      <c r="AS37" s="722"/>
      <c r="AT37" s="722"/>
      <c r="AU37" s="722"/>
      <c r="AV37" s="722"/>
      <c r="AW37" s="722"/>
      <c r="AX37" s="722"/>
      <c r="AY37" s="722"/>
    </row>
    <row r="38" spans="1:51" ht="27.75" thickBot="1" x14ac:dyDescent="0.3">
      <c r="A38" s="663"/>
      <c r="B38" s="663"/>
      <c r="C38" s="663"/>
      <c r="D38" s="641" t="s">
        <v>331</v>
      </c>
      <c r="E38" s="724">
        <v>60053056</v>
      </c>
      <c r="F38" s="724">
        <v>60053056</v>
      </c>
      <c r="G38" s="724">
        <v>60053056</v>
      </c>
      <c r="H38" s="724">
        <v>60053056</v>
      </c>
      <c r="I38" s="724">
        <v>60053056</v>
      </c>
      <c r="J38" s="724">
        <v>60053056</v>
      </c>
      <c r="K38" s="724">
        <v>60053056</v>
      </c>
      <c r="L38" s="724">
        <v>60053056</v>
      </c>
      <c r="M38" s="724"/>
      <c r="N38" s="724"/>
      <c r="O38" s="724"/>
      <c r="P38" s="724"/>
      <c r="Q38" s="724"/>
      <c r="R38" s="724"/>
      <c r="S38" s="722"/>
      <c r="T38" s="724">
        <v>11999000</v>
      </c>
      <c r="U38" s="724">
        <v>32569305</v>
      </c>
      <c r="V38" s="724">
        <v>37664138</v>
      </c>
      <c r="W38" s="724">
        <v>46109588</v>
      </c>
      <c r="X38" s="724">
        <v>55321154.775167286</v>
      </c>
      <c r="Y38" s="724">
        <v>60053055.709129766</v>
      </c>
      <c r="Z38" s="713"/>
      <c r="AA38" s="713"/>
      <c r="AB38" s="713"/>
      <c r="AC38" s="713"/>
      <c r="AD38" s="713"/>
      <c r="AE38" s="713"/>
      <c r="AF38" s="722"/>
      <c r="AG38" s="722"/>
      <c r="AH38" s="722"/>
      <c r="AI38" s="722"/>
      <c r="AJ38" s="722"/>
      <c r="AK38" s="722"/>
      <c r="AL38" s="722"/>
      <c r="AM38" s="722"/>
      <c r="AN38" s="722"/>
      <c r="AO38" s="722"/>
      <c r="AP38" s="722"/>
      <c r="AQ38" s="722"/>
      <c r="AR38" s="722"/>
      <c r="AS38" s="722"/>
      <c r="AT38" s="722"/>
      <c r="AU38" s="722"/>
      <c r="AV38" s="722"/>
      <c r="AW38" s="722"/>
      <c r="AX38" s="722"/>
      <c r="AY38" s="722"/>
    </row>
    <row r="39" spans="1:51" ht="27.75" thickBot="1" x14ac:dyDescent="0.3">
      <c r="A39" s="663"/>
      <c r="B39" s="663"/>
      <c r="C39" s="663"/>
      <c r="D39" s="642" t="s">
        <v>332</v>
      </c>
      <c r="E39" s="725">
        <v>0</v>
      </c>
      <c r="F39" s="725">
        <v>0</v>
      </c>
      <c r="G39" s="725">
        <v>0</v>
      </c>
      <c r="H39" s="725">
        <v>0</v>
      </c>
      <c r="I39" s="725">
        <v>0</v>
      </c>
      <c r="J39" s="725">
        <v>0</v>
      </c>
      <c r="K39" s="725">
        <v>0</v>
      </c>
      <c r="L39" s="725">
        <v>0</v>
      </c>
      <c r="M39" s="725"/>
      <c r="N39" s="725"/>
      <c r="O39" s="725"/>
      <c r="P39" s="725"/>
      <c r="Q39" s="725"/>
      <c r="R39" s="725"/>
      <c r="S39" s="722"/>
      <c r="T39" s="725">
        <v>0</v>
      </c>
      <c r="U39" s="725">
        <v>0</v>
      </c>
      <c r="V39" s="725">
        <v>0</v>
      </c>
      <c r="W39" s="725">
        <v>0</v>
      </c>
      <c r="X39" s="725">
        <v>0</v>
      </c>
      <c r="Y39" s="725">
        <v>0</v>
      </c>
      <c r="Z39" s="713"/>
      <c r="AA39" s="713"/>
      <c r="AB39" s="713"/>
      <c r="AC39" s="713"/>
      <c r="AD39" s="713"/>
      <c r="AE39" s="713"/>
      <c r="AF39" s="722"/>
      <c r="AG39" s="722"/>
      <c r="AH39" s="722"/>
      <c r="AI39" s="722"/>
      <c r="AJ39" s="722"/>
      <c r="AK39" s="722"/>
      <c r="AL39" s="722"/>
      <c r="AM39" s="722"/>
      <c r="AN39" s="722"/>
      <c r="AO39" s="722"/>
      <c r="AP39" s="722"/>
      <c r="AQ39" s="722"/>
      <c r="AR39" s="722"/>
      <c r="AS39" s="722"/>
      <c r="AT39" s="722"/>
      <c r="AU39" s="722"/>
      <c r="AV39" s="722"/>
      <c r="AW39" s="722"/>
      <c r="AX39" s="722"/>
      <c r="AY39" s="722"/>
    </row>
    <row r="40" spans="1:51" ht="36.75" thickBot="1" x14ac:dyDescent="0.3">
      <c r="A40" s="664"/>
      <c r="B40" s="664"/>
      <c r="C40" s="664"/>
      <c r="D40" s="643" t="s">
        <v>333</v>
      </c>
      <c r="E40" s="726">
        <v>60053056</v>
      </c>
      <c r="F40" s="726">
        <v>60053056</v>
      </c>
      <c r="G40" s="726">
        <v>11999000</v>
      </c>
      <c r="H40" s="726">
        <v>32569305</v>
      </c>
      <c r="I40" s="726">
        <v>37664138.224028669</v>
      </c>
      <c r="J40" s="726">
        <v>60053056</v>
      </c>
      <c r="K40" s="726">
        <v>60053056</v>
      </c>
      <c r="L40" s="726">
        <v>60053056</v>
      </c>
      <c r="M40" s="726"/>
      <c r="N40" s="726"/>
      <c r="O40" s="726"/>
      <c r="P40" s="726"/>
      <c r="Q40" s="726"/>
      <c r="R40" s="726"/>
      <c r="S40" s="727"/>
      <c r="T40" s="726">
        <v>11999000</v>
      </c>
      <c r="U40" s="726">
        <v>32569305</v>
      </c>
      <c r="V40" s="726">
        <v>37664138</v>
      </c>
      <c r="W40" s="726">
        <v>46109588</v>
      </c>
      <c r="X40" s="726">
        <v>55321154.775167286</v>
      </c>
      <c r="Y40" s="726">
        <v>60053055.709129766</v>
      </c>
      <c r="Z40" s="713"/>
      <c r="AA40" s="713"/>
      <c r="AB40" s="713"/>
      <c r="AC40" s="713"/>
      <c r="AD40" s="713"/>
      <c r="AE40" s="713"/>
      <c r="AF40" s="727"/>
      <c r="AG40" s="727"/>
      <c r="AH40" s="727"/>
      <c r="AI40" s="727"/>
      <c r="AJ40" s="727"/>
      <c r="AK40" s="727"/>
      <c r="AL40" s="727"/>
      <c r="AM40" s="727"/>
      <c r="AN40" s="727"/>
      <c r="AO40" s="727"/>
      <c r="AP40" s="727"/>
      <c r="AQ40" s="727"/>
      <c r="AR40" s="727"/>
      <c r="AS40" s="727"/>
      <c r="AT40" s="727"/>
      <c r="AU40" s="727"/>
      <c r="AV40" s="727"/>
      <c r="AW40" s="727"/>
      <c r="AX40" s="727"/>
      <c r="AY40" s="727"/>
    </row>
    <row r="41" spans="1:51" ht="18.75" thickBot="1" x14ac:dyDescent="0.3">
      <c r="A41" s="662">
        <v>5</v>
      </c>
      <c r="B41" s="662" t="s">
        <v>450</v>
      </c>
      <c r="C41" s="665" t="s">
        <v>451</v>
      </c>
      <c r="D41" s="642" t="s">
        <v>328</v>
      </c>
      <c r="E41" s="713">
        <v>238.4</v>
      </c>
      <c r="F41" s="713">
        <v>426.8</v>
      </c>
      <c r="G41" s="713">
        <v>238.4</v>
      </c>
      <c r="H41" s="713">
        <v>238.4</v>
      </c>
      <c r="I41" s="713">
        <v>238.4</v>
      </c>
      <c r="J41" s="713">
        <v>238.4</v>
      </c>
      <c r="K41" s="713">
        <v>238.4</v>
      </c>
      <c r="L41" s="713">
        <v>426.8</v>
      </c>
      <c r="M41" s="713"/>
      <c r="N41" s="713"/>
      <c r="O41" s="713"/>
      <c r="P41" s="713"/>
      <c r="Q41" s="713"/>
      <c r="R41" s="713"/>
      <c r="S41" s="733"/>
      <c r="T41" s="713">
        <v>0</v>
      </c>
      <c r="U41" s="713">
        <v>0</v>
      </c>
      <c r="V41" s="713">
        <v>0</v>
      </c>
      <c r="W41" s="713">
        <v>0</v>
      </c>
      <c r="X41" s="713">
        <v>219.8</v>
      </c>
      <c r="Y41" s="713">
        <v>426.8</v>
      </c>
      <c r="Z41" s="713"/>
      <c r="AA41" s="713"/>
      <c r="AB41" s="713"/>
      <c r="AC41" s="713"/>
      <c r="AD41" s="713"/>
      <c r="AE41" s="713"/>
      <c r="AF41" s="715" t="s">
        <v>750</v>
      </c>
      <c r="AG41" s="717" t="s">
        <v>448</v>
      </c>
      <c r="AH41" s="717" t="s">
        <v>439</v>
      </c>
      <c r="AI41" s="717" t="s">
        <v>440</v>
      </c>
      <c r="AJ41" s="717" t="s">
        <v>441</v>
      </c>
      <c r="AK41" s="717" t="s">
        <v>449</v>
      </c>
      <c r="AL41" s="717" t="s">
        <v>441</v>
      </c>
      <c r="AM41" s="718" t="s">
        <v>443</v>
      </c>
      <c r="AN41" s="719">
        <v>29917</v>
      </c>
      <c r="AO41" s="717" t="s">
        <v>441</v>
      </c>
      <c r="AP41" s="717" t="s">
        <v>441</v>
      </c>
      <c r="AQ41" s="717" t="s">
        <v>441</v>
      </c>
      <c r="AR41" s="717" t="s">
        <v>441</v>
      </c>
      <c r="AS41" s="717" t="s">
        <v>441</v>
      </c>
      <c r="AT41" s="717" t="s">
        <v>441</v>
      </c>
      <c r="AU41" s="717" t="s">
        <v>441</v>
      </c>
      <c r="AV41" s="717" t="s">
        <v>441</v>
      </c>
      <c r="AW41" s="734" t="s">
        <v>441</v>
      </c>
      <c r="AX41" s="720">
        <v>29917</v>
      </c>
      <c r="AY41" s="735"/>
    </row>
    <row r="42" spans="1:51" ht="18.75" thickBot="1" x14ac:dyDescent="0.3">
      <c r="A42" s="663"/>
      <c r="B42" s="663"/>
      <c r="C42" s="663"/>
      <c r="D42" s="641" t="s">
        <v>329</v>
      </c>
      <c r="E42" s="721">
        <v>2243507000</v>
      </c>
      <c r="F42" s="721">
        <v>2745216750</v>
      </c>
      <c r="G42" s="721">
        <v>2243507000</v>
      </c>
      <c r="H42" s="721">
        <v>2243507000</v>
      </c>
      <c r="I42" s="721">
        <v>2243507000</v>
      </c>
      <c r="J42" s="721">
        <v>2243507000</v>
      </c>
      <c r="K42" s="721">
        <v>2243507000</v>
      </c>
      <c r="L42" s="721">
        <v>2745216750</v>
      </c>
      <c r="M42" s="721"/>
      <c r="N42" s="721"/>
      <c r="O42" s="721"/>
      <c r="P42" s="721"/>
      <c r="Q42" s="721"/>
      <c r="R42" s="721"/>
      <c r="S42" s="722"/>
      <c r="T42" s="721">
        <v>168556000</v>
      </c>
      <c r="U42" s="721">
        <v>847866000</v>
      </c>
      <c r="V42" s="721">
        <v>950856000</v>
      </c>
      <c r="W42" s="721">
        <v>950856000</v>
      </c>
      <c r="X42" s="721">
        <v>950856000</v>
      </c>
      <c r="Y42" s="721">
        <v>1003986000</v>
      </c>
      <c r="Z42" s="713"/>
      <c r="AA42" s="713"/>
      <c r="AB42" s="713"/>
      <c r="AC42" s="713"/>
      <c r="AD42" s="713"/>
      <c r="AE42" s="713"/>
      <c r="AF42" s="722"/>
      <c r="AG42" s="722"/>
      <c r="AH42" s="722"/>
      <c r="AI42" s="722"/>
      <c r="AJ42" s="722"/>
      <c r="AK42" s="722"/>
      <c r="AL42" s="722"/>
      <c r="AM42" s="722"/>
      <c r="AN42" s="722"/>
      <c r="AO42" s="722"/>
      <c r="AP42" s="722"/>
      <c r="AQ42" s="722"/>
      <c r="AR42" s="722"/>
      <c r="AS42" s="722"/>
      <c r="AT42" s="722"/>
      <c r="AU42" s="722"/>
      <c r="AV42" s="722"/>
      <c r="AW42" s="722"/>
      <c r="AX42" s="722"/>
      <c r="AY42" s="722"/>
    </row>
    <row r="43" spans="1:51" ht="27.75" thickBot="1" x14ac:dyDescent="0.3">
      <c r="A43" s="663"/>
      <c r="B43" s="663"/>
      <c r="C43" s="663"/>
      <c r="D43" s="642" t="s">
        <v>330</v>
      </c>
      <c r="E43" s="723">
        <v>0</v>
      </c>
      <c r="F43" s="723">
        <v>0</v>
      </c>
      <c r="G43" s="723">
        <v>0</v>
      </c>
      <c r="H43" s="723">
        <v>0</v>
      </c>
      <c r="I43" s="723">
        <v>0</v>
      </c>
      <c r="J43" s="723">
        <v>0</v>
      </c>
      <c r="K43" s="723">
        <v>0</v>
      </c>
      <c r="L43" s="723">
        <v>0</v>
      </c>
      <c r="M43" s="723"/>
      <c r="N43" s="723"/>
      <c r="O43" s="723"/>
      <c r="P43" s="723"/>
      <c r="Q43" s="723"/>
      <c r="R43" s="723"/>
      <c r="S43" s="722"/>
      <c r="T43" s="723">
        <v>0</v>
      </c>
      <c r="U43" s="723">
        <v>0</v>
      </c>
      <c r="V43" s="723">
        <v>0</v>
      </c>
      <c r="W43" s="723">
        <v>0</v>
      </c>
      <c r="X43" s="723">
        <v>0</v>
      </c>
      <c r="Y43" s="723">
        <v>0</v>
      </c>
      <c r="Z43" s="713"/>
      <c r="AA43" s="713"/>
      <c r="AB43" s="713"/>
      <c r="AC43" s="713"/>
      <c r="AD43" s="713"/>
      <c r="AE43" s="713"/>
      <c r="AF43" s="722"/>
      <c r="AG43" s="722"/>
      <c r="AH43" s="722"/>
      <c r="AI43" s="722"/>
      <c r="AJ43" s="722"/>
      <c r="AK43" s="722"/>
      <c r="AL43" s="722"/>
      <c r="AM43" s="722"/>
      <c r="AN43" s="722"/>
      <c r="AO43" s="722"/>
      <c r="AP43" s="722"/>
      <c r="AQ43" s="722"/>
      <c r="AR43" s="722"/>
      <c r="AS43" s="722"/>
      <c r="AT43" s="722"/>
      <c r="AU43" s="722"/>
      <c r="AV43" s="722"/>
      <c r="AW43" s="722"/>
      <c r="AX43" s="722"/>
      <c r="AY43" s="722"/>
    </row>
    <row r="44" spans="1:51" ht="27.75" thickBot="1" x14ac:dyDescent="0.3">
      <c r="A44" s="663"/>
      <c r="B44" s="663"/>
      <c r="C44" s="663"/>
      <c r="D44" s="641" t="s">
        <v>331</v>
      </c>
      <c r="E44" s="724">
        <v>1049413759</v>
      </c>
      <c r="F44" s="724">
        <v>1049413759</v>
      </c>
      <c r="G44" s="724">
        <v>1049413759</v>
      </c>
      <c r="H44" s="724">
        <v>1049413759</v>
      </c>
      <c r="I44" s="724">
        <v>1049413759</v>
      </c>
      <c r="J44" s="724">
        <v>1049413759</v>
      </c>
      <c r="K44" s="724">
        <v>1049413759</v>
      </c>
      <c r="L44" s="724">
        <v>1049413759</v>
      </c>
      <c r="M44" s="724"/>
      <c r="N44" s="724"/>
      <c r="O44" s="724"/>
      <c r="P44" s="724"/>
      <c r="Q44" s="724"/>
      <c r="R44" s="724"/>
      <c r="S44" s="722"/>
      <c r="T44" s="724">
        <v>3010000</v>
      </c>
      <c r="U44" s="724">
        <v>33361137</v>
      </c>
      <c r="V44" s="724">
        <v>65356970</v>
      </c>
      <c r="W44" s="724">
        <v>73802420</v>
      </c>
      <c r="X44" s="724">
        <v>90603986</v>
      </c>
      <c r="Y44" s="724">
        <v>197057023.20064092</v>
      </c>
      <c r="Z44" s="713"/>
      <c r="AA44" s="713"/>
      <c r="AB44" s="713"/>
      <c r="AC44" s="713"/>
      <c r="AD44" s="713"/>
      <c r="AE44" s="713"/>
      <c r="AF44" s="722"/>
      <c r="AG44" s="722"/>
      <c r="AH44" s="722"/>
      <c r="AI44" s="722"/>
      <c r="AJ44" s="722"/>
      <c r="AK44" s="722"/>
      <c r="AL44" s="722"/>
      <c r="AM44" s="722"/>
      <c r="AN44" s="722"/>
      <c r="AO44" s="722"/>
      <c r="AP44" s="722"/>
      <c r="AQ44" s="722"/>
      <c r="AR44" s="722"/>
      <c r="AS44" s="722"/>
      <c r="AT44" s="722"/>
      <c r="AU44" s="722"/>
      <c r="AV44" s="722"/>
      <c r="AW44" s="722"/>
      <c r="AX44" s="722"/>
      <c r="AY44" s="722"/>
    </row>
    <row r="45" spans="1:51" ht="27.75" thickBot="1" x14ac:dyDescent="0.3">
      <c r="A45" s="663"/>
      <c r="B45" s="663"/>
      <c r="C45" s="663"/>
      <c r="D45" s="642" t="s">
        <v>332</v>
      </c>
      <c r="E45" s="725">
        <v>238.4</v>
      </c>
      <c r="F45" s="725">
        <v>426.8</v>
      </c>
      <c r="G45" s="725">
        <v>0</v>
      </c>
      <c r="H45" s="725">
        <v>0</v>
      </c>
      <c r="I45" s="725">
        <v>0</v>
      </c>
      <c r="J45" s="725">
        <v>0</v>
      </c>
      <c r="K45" s="725">
        <v>238.4</v>
      </c>
      <c r="L45" s="725">
        <v>426.8</v>
      </c>
      <c r="M45" s="725"/>
      <c r="N45" s="725"/>
      <c r="O45" s="725"/>
      <c r="P45" s="725"/>
      <c r="Q45" s="725"/>
      <c r="R45" s="725"/>
      <c r="S45" s="722"/>
      <c r="T45" s="725">
        <v>0</v>
      </c>
      <c r="U45" s="725">
        <v>0</v>
      </c>
      <c r="V45" s="725">
        <v>0</v>
      </c>
      <c r="W45" s="725">
        <v>0</v>
      </c>
      <c r="X45" s="725">
        <v>0</v>
      </c>
      <c r="Y45" s="723">
        <v>426.8</v>
      </c>
      <c r="Z45" s="713"/>
      <c r="AA45" s="713"/>
      <c r="AB45" s="713"/>
      <c r="AC45" s="713"/>
      <c r="AD45" s="713"/>
      <c r="AE45" s="713"/>
      <c r="AF45" s="722"/>
      <c r="AG45" s="722"/>
      <c r="AH45" s="722"/>
      <c r="AI45" s="722"/>
      <c r="AJ45" s="722"/>
      <c r="AK45" s="722"/>
      <c r="AL45" s="722"/>
      <c r="AM45" s="722"/>
      <c r="AN45" s="722"/>
      <c r="AO45" s="722"/>
      <c r="AP45" s="722"/>
      <c r="AQ45" s="722"/>
      <c r="AR45" s="722"/>
      <c r="AS45" s="722"/>
      <c r="AT45" s="722"/>
      <c r="AU45" s="722"/>
      <c r="AV45" s="722"/>
      <c r="AW45" s="722"/>
      <c r="AX45" s="722"/>
      <c r="AY45" s="722"/>
    </row>
    <row r="46" spans="1:51" ht="36.75" thickBot="1" x14ac:dyDescent="0.3">
      <c r="A46" s="664"/>
      <c r="B46" s="664"/>
      <c r="C46" s="664"/>
      <c r="D46" s="643" t="s">
        <v>333</v>
      </c>
      <c r="E46" s="726">
        <v>3292920759</v>
      </c>
      <c r="F46" s="726">
        <v>3794630509</v>
      </c>
      <c r="G46" s="726">
        <v>171566000</v>
      </c>
      <c r="H46" s="726">
        <v>881227137</v>
      </c>
      <c r="I46" s="726">
        <v>1016212970.070527</v>
      </c>
      <c r="J46" s="726">
        <v>1702189887</v>
      </c>
      <c r="K46" s="726">
        <v>3292920759</v>
      </c>
      <c r="L46" s="726">
        <v>3794630509</v>
      </c>
      <c r="M46" s="726"/>
      <c r="N46" s="726"/>
      <c r="O46" s="726"/>
      <c r="P46" s="726"/>
      <c r="Q46" s="726"/>
      <c r="R46" s="726"/>
      <c r="S46" s="727"/>
      <c r="T46" s="726">
        <v>171566000</v>
      </c>
      <c r="U46" s="726">
        <v>881227137</v>
      </c>
      <c r="V46" s="726">
        <v>1016212970</v>
      </c>
      <c r="W46" s="726">
        <v>1024658420</v>
      </c>
      <c r="X46" s="726">
        <v>1041459986</v>
      </c>
      <c r="Y46" s="726">
        <v>1201043023.2006409</v>
      </c>
      <c r="Z46" s="713"/>
      <c r="AA46" s="713"/>
      <c r="AB46" s="713"/>
      <c r="AC46" s="713"/>
      <c r="AD46" s="713"/>
      <c r="AE46" s="713"/>
      <c r="AF46" s="727"/>
      <c r="AG46" s="727"/>
      <c r="AH46" s="727"/>
      <c r="AI46" s="727"/>
      <c r="AJ46" s="727"/>
      <c r="AK46" s="727"/>
      <c r="AL46" s="727"/>
      <c r="AM46" s="727"/>
      <c r="AN46" s="727"/>
      <c r="AO46" s="727"/>
      <c r="AP46" s="727"/>
      <c r="AQ46" s="727"/>
      <c r="AR46" s="727"/>
      <c r="AS46" s="727"/>
      <c r="AT46" s="727"/>
      <c r="AU46" s="727"/>
      <c r="AV46" s="727"/>
      <c r="AW46" s="727"/>
      <c r="AX46" s="727"/>
      <c r="AY46" s="727"/>
    </row>
    <row r="47" spans="1:51" ht="36.75" thickBot="1" x14ac:dyDescent="0.3">
      <c r="A47" s="698" t="s">
        <v>452</v>
      </c>
      <c r="B47" s="674"/>
      <c r="C47" s="675"/>
      <c r="D47" s="646" t="s">
        <v>453</v>
      </c>
      <c r="E47" s="647">
        <v>3858734000</v>
      </c>
      <c r="F47" s="647">
        <v>4360443750</v>
      </c>
      <c r="G47" s="647">
        <v>3116192000</v>
      </c>
      <c r="H47" s="647">
        <v>3445452000</v>
      </c>
      <c r="I47" s="647">
        <v>3603363000</v>
      </c>
      <c r="J47" s="647">
        <v>3858734000</v>
      </c>
      <c r="K47" s="647">
        <v>3858734000</v>
      </c>
      <c r="L47" s="647">
        <v>4360443750</v>
      </c>
      <c r="M47" s="647"/>
      <c r="N47" s="647"/>
      <c r="O47" s="647"/>
      <c r="P47" s="647"/>
      <c r="Q47" s="647"/>
      <c r="R47" s="647"/>
      <c r="S47" s="647"/>
      <c r="T47" s="647">
        <v>558000000</v>
      </c>
      <c r="U47" s="647">
        <v>1913570000</v>
      </c>
      <c r="V47" s="647">
        <v>2218171000</v>
      </c>
      <c r="W47" s="647">
        <v>2218171000</v>
      </c>
      <c r="X47" s="647">
        <v>2218171000</v>
      </c>
      <c r="Y47" s="647">
        <v>2271301000</v>
      </c>
      <c r="Z47" s="648"/>
      <c r="AA47" s="648"/>
      <c r="AB47" s="648"/>
      <c r="AC47" s="648"/>
      <c r="AD47" s="648"/>
      <c r="AE47" s="648"/>
      <c r="AF47" s="647"/>
      <c r="AG47" s="649"/>
      <c r="AH47" s="649"/>
      <c r="AI47" s="649"/>
      <c r="AJ47" s="649"/>
      <c r="AK47" s="649"/>
      <c r="AL47" s="649"/>
      <c r="AM47" s="649"/>
      <c r="AN47" s="649"/>
      <c r="AO47" s="649"/>
      <c r="AP47" s="649"/>
      <c r="AQ47" s="649"/>
      <c r="AR47" s="649"/>
      <c r="AS47" s="649"/>
      <c r="AT47" s="649"/>
      <c r="AU47" s="649"/>
      <c r="AV47" s="649"/>
      <c r="AW47" s="649"/>
      <c r="AX47" s="649"/>
      <c r="AY47" s="649"/>
    </row>
    <row r="48" spans="1:51" ht="36.75" thickBot="1" x14ac:dyDescent="0.3">
      <c r="A48" s="699"/>
      <c r="B48" s="669"/>
      <c r="C48" s="700"/>
      <c r="D48" s="650" t="s">
        <v>454</v>
      </c>
      <c r="E48" s="651">
        <v>1502230766</v>
      </c>
      <c r="F48" s="651">
        <v>1502230766</v>
      </c>
      <c r="G48" s="651">
        <v>1158162728</v>
      </c>
      <c r="H48" s="651">
        <v>1223950890</v>
      </c>
      <c r="I48" s="651">
        <v>1253257890.7054443</v>
      </c>
      <c r="J48" s="651">
        <v>1417557509.4814157</v>
      </c>
      <c r="K48" s="651">
        <v>1502230766</v>
      </c>
      <c r="L48" s="647">
        <v>1502230766</v>
      </c>
      <c r="M48" s="651"/>
      <c r="N48" s="651"/>
      <c r="O48" s="651"/>
      <c r="P48" s="651"/>
      <c r="Q48" s="651"/>
      <c r="R48" s="651"/>
      <c r="S48" s="651"/>
      <c r="T48" s="651">
        <v>63704913</v>
      </c>
      <c r="U48" s="651">
        <v>180414517</v>
      </c>
      <c r="V48" s="651">
        <v>246812183</v>
      </c>
      <c r="W48" s="651">
        <v>313444332</v>
      </c>
      <c r="X48" s="651">
        <v>387315113.77516729</v>
      </c>
      <c r="Y48" s="651">
        <v>645172129.61890042</v>
      </c>
      <c r="Z48" s="648"/>
      <c r="AA48" s="648"/>
      <c r="AB48" s="648"/>
      <c r="AC48" s="648"/>
      <c r="AD48" s="648"/>
      <c r="AE48" s="648"/>
      <c r="AF48" s="651"/>
      <c r="AG48" s="652"/>
      <c r="AH48" s="652"/>
      <c r="AI48" s="652"/>
      <c r="AJ48" s="652"/>
      <c r="AK48" s="652"/>
      <c r="AL48" s="652"/>
      <c r="AM48" s="652"/>
      <c r="AN48" s="652"/>
      <c r="AO48" s="652"/>
      <c r="AP48" s="652"/>
      <c r="AQ48" s="652"/>
      <c r="AR48" s="652"/>
      <c r="AS48" s="652"/>
      <c r="AT48" s="652"/>
      <c r="AU48" s="652"/>
      <c r="AV48" s="652"/>
      <c r="AW48" s="652"/>
      <c r="AX48" s="652"/>
      <c r="AY48" s="652"/>
    </row>
    <row r="49" spans="1:51" ht="36.75" thickBot="1" x14ac:dyDescent="0.3">
      <c r="A49" s="701"/>
      <c r="B49" s="702"/>
      <c r="C49" s="703"/>
      <c r="D49" s="646" t="s">
        <v>455</v>
      </c>
      <c r="E49" s="647">
        <v>5360964766</v>
      </c>
      <c r="F49" s="647">
        <v>5862674516</v>
      </c>
      <c r="G49" s="647">
        <v>4274354728</v>
      </c>
      <c r="H49" s="647">
        <v>4669402890</v>
      </c>
      <c r="I49" s="647">
        <v>4856620890.7054443</v>
      </c>
      <c r="J49" s="647">
        <v>5276291509.4814157</v>
      </c>
      <c r="K49" s="647">
        <v>5360964766</v>
      </c>
      <c r="L49" s="647">
        <v>5862674516</v>
      </c>
      <c r="M49" s="647"/>
      <c r="N49" s="647"/>
      <c r="O49" s="647"/>
      <c r="P49" s="647"/>
      <c r="Q49" s="647"/>
      <c r="R49" s="647"/>
      <c r="S49" s="647"/>
      <c r="T49" s="647">
        <v>621704913</v>
      </c>
      <c r="U49" s="647">
        <v>2093984517</v>
      </c>
      <c r="V49" s="647">
        <v>2464983183</v>
      </c>
      <c r="W49" s="647">
        <v>2531615332</v>
      </c>
      <c r="X49" s="647">
        <v>2605486113.7751675</v>
      </c>
      <c r="Y49" s="647">
        <v>2916473129.6189003</v>
      </c>
      <c r="Z49" s="648"/>
      <c r="AA49" s="648"/>
      <c r="AB49" s="648"/>
      <c r="AC49" s="648"/>
      <c r="AD49" s="648"/>
      <c r="AE49" s="648"/>
      <c r="AF49" s="647"/>
      <c r="AG49" s="649"/>
      <c r="AH49" s="649"/>
      <c r="AI49" s="649"/>
      <c r="AJ49" s="649"/>
      <c r="AK49" s="649"/>
      <c r="AL49" s="649"/>
      <c r="AM49" s="649"/>
      <c r="AN49" s="649"/>
      <c r="AO49" s="649"/>
      <c r="AP49" s="649"/>
      <c r="AQ49" s="649"/>
      <c r="AR49" s="649"/>
      <c r="AS49" s="649"/>
      <c r="AT49" s="649"/>
      <c r="AU49" s="649"/>
      <c r="AV49" s="649"/>
      <c r="AW49" s="649"/>
      <c r="AX49" s="649"/>
      <c r="AY49" s="649"/>
    </row>
    <row r="50" spans="1:51" x14ac:dyDescent="0.25">
      <c r="A50" s="616"/>
      <c r="B50" s="616"/>
      <c r="C50" s="616"/>
      <c r="D50" s="616"/>
      <c r="E50" s="653"/>
      <c r="F50" s="654"/>
      <c r="G50" s="654"/>
      <c r="H50" s="654"/>
      <c r="I50" s="654"/>
      <c r="J50" s="654"/>
      <c r="K50" s="654"/>
      <c r="L50" s="654"/>
      <c r="M50" s="655"/>
      <c r="N50" s="655"/>
      <c r="O50" s="655"/>
      <c r="P50" s="655"/>
      <c r="Q50" s="655"/>
      <c r="R50" s="655"/>
      <c r="S50" s="655"/>
      <c r="T50" s="640"/>
      <c r="U50" s="640"/>
      <c r="V50" s="640"/>
      <c r="W50" s="640"/>
      <c r="X50" s="640"/>
      <c r="Y50" s="640"/>
      <c r="Z50" s="640"/>
      <c r="AA50" s="640"/>
      <c r="AB50" s="640"/>
      <c r="AC50" s="640"/>
      <c r="AD50" s="640"/>
      <c r="AE50" s="640"/>
      <c r="AF50" s="616"/>
      <c r="AG50" s="616"/>
      <c r="AH50" s="616"/>
      <c r="AI50" s="616"/>
      <c r="AJ50" s="616"/>
      <c r="AK50" s="616"/>
      <c r="AL50" s="616"/>
      <c r="AM50" s="616"/>
      <c r="AN50" s="616"/>
      <c r="AO50" s="616"/>
      <c r="AP50" s="617"/>
      <c r="AQ50" s="617"/>
      <c r="AR50" s="616"/>
      <c r="AS50" s="616"/>
      <c r="AT50" s="616"/>
      <c r="AU50" s="616"/>
      <c r="AV50" s="616"/>
      <c r="AW50" s="616"/>
      <c r="AX50" s="617"/>
      <c r="AY50" s="614"/>
    </row>
    <row r="51" spans="1:51" ht="15.75" x14ac:dyDescent="0.25">
      <c r="A51" s="615"/>
      <c r="B51" s="615"/>
      <c r="C51" s="615"/>
      <c r="D51" s="615"/>
      <c r="E51" s="656"/>
      <c r="F51" s="656"/>
      <c r="G51" s="656"/>
      <c r="H51" s="656"/>
      <c r="I51" s="656"/>
      <c r="J51" s="656"/>
      <c r="K51" s="656"/>
      <c r="L51" s="656"/>
      <c r="M51" s="657"/>
      <c r="N51" s="657"/>
      <c r="O51" s="657"/>
      <c r="P51" s="657"/>
      <c r="Q51" s="657"/>
      <c r="R51" s="658"/>
      <c r="S51" s="615"/>
      <c r="T51" s="615"/>
      <c r="U51" s="615"/>
      <c r="V51" s="615"/>
      <c r="W51" s="615"/>
      <c r="X51" s="615"/>
      <c r="Y51" s="615"/>
      <c r="Z51" s="615"/>
      <c r="AA51" s="615"/>
      <c r="AB51" s="615"/>
      <c r="AC51" s="615"/>
      <c r="AD51" s="659"/>
      <c r="AE51" s="615"/>
      <c r="AF51" s="615"/>
      <c r="AG51" s="615"/>
      <c r="AH51" s="615"/>
      <c r="AI51" s="615"/>
      <c r="AJ51" s="615"/>
      <c r="AK51" s="615"/>
      <c r="AL51" s="615"/>
      <c r="AM51" s="615"/>
      <c r="AN51" s="615"/>
      <c r="AO51" s="615"/>
      <c r="AP51" s="615"/>
      <c r="AQ51" s="615"/>
      <c r="AR51" s="615"/>
      <c r="AS51" s="615"/>
      <c r="AT51" s="615"/>
      <c r="AU51" s="615"/>
      <c r="AV51" s="615"/>
      <c r="AW51" s="615"/>
      <c r="AX51" s="615"/>
      <c r="AY51" s="614"/>
    </row>
    <row r="52" spans="1:51" x14ac:dyDescent="0.25">
      <c r="A52" s="615"/>
      <c r="B52" s="615"/>
      <c r="C52" s="615"/>
      <c r="D52" s="615"/>
      <c r="E52" s="615"/>
      <c r="F52" s="618"/>
      <c r="G52" s="618"/>
      <c r="H52" s="618"/>
      <c r="I52" s="618"/>
      <c r="J52" s="618"/>
      <c r="K52" s="618"/>
      <c r="L52" s="618"/>
      <c r="M52" s="658"/>
      <c r="N52" s="658"/>
      <c r="O52" s="658"/>
      <c r="P52" s="658"/>
      <c r="Q52" s="658"/>
      <c r="R52" s="658"/>
      <c r="S52" s="615"/>
      <c r="T52" s="615"/>
      <c r="U52" s="615"/>
      <c r="V52" s="615"/>
      <c r="W52" s="615"/>
      <c r="X52" s="615"/>
      <c r="Y52" s="615"/>
      <c r="Z52" s="615"/>
      <c r="AA52" s="615"/>
      <c r="AB52" s="615"/>
      <c r="AC52" s="615"/>
      <c r="AD52" s="660"/>
      <c r="AE52" s="615"/>
      <c r="AF52" s="615"/>
      <c r="AG52" s="615"/>
      <c r="AH52" s="615"/>
      <c r="AI52" s="615"/>
      <c r="AJ52" s="615"/>
      <c r="AK52" s="615"/>
      <c r="AL52" s="615"/>
      <c r="AM52" s="615"/>
      <c r="AN52" s="615"/>
      <c r="AO52" s="615"/>
      <c r="AP52" s="615"/>
      <c r="AQ52" s="615"/>
      <c r="AR52" s="615"/>
      <c r="AS52" s="615"/>
      <c r="AT52" s="615"/>
      <c r="AU52" s="615"/>
      <c r="AV52" s="615"/>
      <c r="AW52" s="615"/>
      <c r="AX52" s="615"/>
      <c r="AY52" s="614"/>
    </row>
    <row r="53" spans="1:51" x14ac:dyDescent="0.25">
      <c r="A53" s="623"/>
      <c r="B53" s="628" t="s">
        <v>187</v>
      </c>
      <c r="C53" s="629"/>
      <c r="D53" s="629"/>
      <c r="E53" s="629"/>
      <c r="F53" s="629"/>
      <c r="G53" s="629"/>
      <c r="H53" s="629"/>
      <c r="I53" s="629"/>
      <c r="J53" s="629"/>
      <c r="K53" s="629"/>
      <c r="L53" s="629"/>
      <c r="M53" s="661"/>
      <c r="N53" s="624"/>
      <c r="O53" s="624"/>
      <c r="P53" s="624"/>
      <c r="Q53" s="627"/>
      <c r="R53" s="627"/>
      <c r="S53" s="627"/>
      <c r="T53" s="627"/>
      <c r="U53" s="627"/>
      <c r="V53" s="624"/>
      <c r="W53" s="624"/>
      <c r="X53" s="624"/>
      <c r="Y53" s="624"/>
      <c r="Z53" s="624"/>
      <c r="AA53" s="624"/>
      <c r="AB53" s="624"/>
      <c r="AC53" s="624"/>
      <c r="AD53" s="624"/>
      <c r="AE53" s="624"/>
      <c r="AF53" s="623"/>
      <c r="AG53" s="623"/>
      <c r="AH53" s="623"/>
      <c r="AI53" s="623"/>
      <c r="AJ53" s="623"/>
      <c r="AK53" s="623"/>
      <c r="AL53" s="623"/>
      <c r="AM53" s="623"/>
      <c r="AN53" s="623"/>
      <c r="AO53" s="623"/>
      <c r="AP53" s="623"/>
      <c r="AQ53" s="623"/>
      <c r="AR53" s="623"/>
      <c r="AS53" s="623"/>
      <c r="AT53" s="623"/>
      <c r="AU53" s="623"/>
      <c r="AV53" s="623"/>
      <c r="AW53" s="623"/>
      <c r="AX53" s="623"/>
      <c r="AY53" s="623"/>
    </row>
    <row r="54" spans="1:51" x14ac:dyDescent="0.25">
      <c r="A54" s="615"/>
      <c r="B54" s="619" t="s">
        <v>189</v>
      </c>
      <c r="C54" s="696" t="s">
        <v>190</v>
      </c>
      <c r="D54" s="671"/>
      <c r="E54" s="671"/>
      <c r="F54" s="671"/>
      <c r="G54" s="671"/>
      <c r="H54" s="671"/>
      <c r="I54" s="672"/>
      <c r="J54" s="697" t="s">
        <v>191</v>
      </c>
      <c r="K54" s="671"/>
      <c r="L54" s="671"/>
      <c r="M54" s="671"/>
      <c r="N54" s="671"/>
      <c r="O54" s="671"/>
      <c r="P54" s="672"/>
      <c r="Q54" s="658"/>
      <c r="R54" s="658"/>
      <c r="S54" s="615"/>
      <c r="T54" s="615"/>
      <c r="U54" s="615"/>
      <c r="V54" s="615"/>
      <c r="W54" s="615"/>
      <c r="X54" s="615"/>
      <c r="Y54" s="615"/>
      <c r="Z54" s="615"/>
      <c r="AA54" s="615"/>
      <c r="AB54" s="615"/>
      <c r="AC54" s="615"/>
      <c r="AD54" s="659"/>
      <c r="AE54" s="615"/>
      <c r="AF54" s="615"/>
      <c r="AG54" s="615"/>
      <c r="AH54" s="615"/>
      <c r="AI54" s="615"/>
      <c r="AJ54" s="615"/>
      <c r="AK54" s="615"/>
      <c r="AL54" s="615"/>
      <c r="AM54" s="615"/>
      <c r="AN54" s="615"/>
      <c r="AO54" s="615"/>
      <c r="AP54" s="615"/>
      <c r="AQ54" s="615"/>
      <c r="AR54" s="615"/>
      <c r="AS54" s="615"/>
      <c r="AT54" s="615"/>
      <c r="AU54" s="615"/>
      <c r="AV54" s="615"/>
      <c r="AW54" s="615"/>
      <c r="AX54" s="615"/>
      <c r="AY54" s="614"/>
    </row>
    <row r="55" spans="1:51" x14ac:dyDescent="0.25">
      <c r="A55" s="615"/>
      <c r="B55" s="620">
        <v>13</v>
      </c>
      <c r="C55" s="693" t="s">
        <v>192</v>
      </c>
      <c r="D55" s="671"/>
      <c r="E55" s="671"/>
      <c r="F55" s="671"/>
      <c r="G55" s="671"/>
      <c r="H55" s="671"/>
      <c r="I55" s="672"/>
      <c r="J55" s="693" t="s">
        <v>193</v>
      </c>
      <c r="K55" s="671"/>
      <c r="L55" s="671"/>
      <c r="M55" s="671"/>
      <c r="N55" s="671"/>
      <c r="O55" s="671"/>
      <c r="P55" s="672"/>
      <c r="Q55" s="658"/>
      <c r="R55" s="658"/>
      <c r="S55" s="615"/>
      <c r="T55" s="615"/>
      <c r="U55" s="615"/>
      <c r="V55" s="615"/>
      <c r="W55" s="615"/>
      <c r="X55" s="615"/>
      <c r="Y55" s="615"/>
      <c r="Z55" s="615"/>
      <c r="AA55" s="615"/>
      <c r="AB55" s="615"/>
      <c r="AC55" s="615"/>
      <c r="AD55" s="659"/>
      <c r="AE55" s="615"/>
      <c r="AF55" s="615"/>
      <c r="AG55" s="615"/>
      <c r="AH55" s="615"/>
      <c r="AI55" s="615"/>
      <c r="AJ55" s="615"/>
      <c r="AK55" s="615"/>
      <c r="AL55" s="615"/>
      <c r="AM55" s="615"/>
      <c r="AN55" s="615"/>
      <c r="AO55" s="615"/>
      <c r="AP55" s="615"/>
      <c r="AQ55" s="615"/>
      <c r="AR55" s="615"/>
      <c r="AS55" s="615"/>
      <c r="AT55" s="615"/>
      <c r="AU55" s="615"/>
      <c r="AV55" s="615"/>
      <c r="AW55" s="615"/>
      <c r="AX55" s="615"/>
      <c r="AY55" s="614"/>
    </row>
    <row r="56" spans="1:51" x14ac:dyDescent="0.25">
      <c r="A56" s="614"/>
      <c r="B56" s="620">
        <v>14</v>
      </c>
      <c r="C56" s="693" t="s">
        <v>194</v>
      </c>
      <c r="D56" s="671"/>
      <c r="E56" s="671"/>
      <c r="F56" s="671"/>
      <c r="G56" s="671"/>
      <c r="H56" s="671"/>
      <c r="I56" s="672"/>
      <c r="J56" s="694" t="s">
        <v>195</v>
      </c>
      <c r="K56" s="671"/>
      <c r="L56" s="671"/>
      <c r="M56" s="671"/>
      <c r="N56" s="671"/>
      <c r="O56" s="671"/>
      <c r="P56" s="672"/>
      <c r="Q56" s="658"/>
      <c r="R56" s="658"/>
      <c r="S56" s="615"/>
      <c r="T56" s="615"/>
      <c r="U56" s="615"/>
      <c r="V56" s="615"/>
      <c r="W56" s="615"/>
      <c r="X56" s="615"/>
      <c r="Y56" s="615"/>
      <c r="Z56" s="615"/>
      <c r="AA56" s="615"/>
      <c r="AB56" s="615"/>
      <c r="AC56" s="615"/>
      <c r="AD56" s="659"/>
      <c r="AE56" s="614"/>
      <c r="AF56" s="614"/>
      <c r="AG56" s="614"/>
      <c r="AH56" s="614"/>
      <c r="AI56" s="614"/>
      <c r="AJ56" s="614"/>
      <c r="AK56" s="614"/>
      <c r="AL56" s="614"/>
      <c r="AM56" s="614"/>
      <c r="AN56" s="614"/>
      <c r="AO56" s="614"/>
      <c r="AP56" s="614"/>
      <c r="AQ56" s="614"/>
      <c r="AR56" s="614"/>
      <c r="AS56" s="614"/>
      <c r="AT56" s="614"/>
      <c r="AU56" s="614"/>
      <c r="AV56" s="614"/>
      <c r="AW56" s="614"/>
      <c r="AX56" s="614"/>
      <c r="AY56" s="614"/>
    </row>
    <row r="57" spans="1:51" x14ac:dyDescent="0.25">
      <c r="A57" s="614"/>
      <c r="B57" s="614"/>
      <c r="C57" s="614"/>
      <c r="D57" s="614"/>
      <c r="E57" s="614"/>
      <c r="F57" s="618"/>
      <c r="G57" s="618"/>
      <c r="H57" s="618"/>
      <c r="I57" s="618"/>
      <c r="J57" s="618"/>
      <c r="K57" s="618"/>
      <c r="L57" s="618"/>
      <c r="M57" s="658"/>
      <c r="N57" s="658"/>
      <c r="O57" s="658"/>
      <c r="P57" s="658"/>
      <c r="Q57" s="658"/>
      <c r="R57" s="658"/>
      <c r="S57" s="615"/>
      <c r="T57" s="615"/>
      <c r="U57" s="615"/>
      <c r="V57" s="615"/>
      <c r="W57" s="615"/>
      <c r="X57" s="615"/>
      <c r="Y57" s="615"/>
      <c r="Z57" s="615"/>
      <c r="AA57" s="615"/>
      <c r="AB57" s="615"/>
      <c r="AC57" s="615"/>
      <c r="AD57" s="659"/>
      <c r="AE57" s="614"/>
      <c r="AF57" s="614"/>
      <c r="AG57" s="614"/>
      <c r="AH57" s="614"/>
      <c r="AI57" s="614"/>
      <c r="AJ57" s="614"/>
      <c r="AK57" s="614"/>
      <c r="AL57" s="614"/>
      <c r="AM57" s="614"/>
      <c r="AN57" s="614"/>
      <c r="AO57" s="614"/>
      <c r="AP57" s="614"/>
      <c r="AQ57" s="614"/>
      <c r="AR57" s="614"/>
      <c r="AS57" s="614"/>
      <c r="AT57" s="614"/>
      <c r="AU57" s="614"/>
      <c r="AV57" s="614"/>
      <c r="AW57" s="614"/>
      <c r="AX57" s="614"/>
      <c r="AY57" s="614"/>
    </row>
    <row r="58" spans="1:51" x14ac:dyDescent="0.25">
      <c r="A58" s="614"/>
      <c r="B58" s="614"/>
      <c r="C58" s="614"/>
      <c r="D58" s="614"/>
      <c r="E58" s="614"/>
      <c r="F58" s="618"/>
      <c r="G58" s="618"/>
      <c r="H58" s="618"/>
      <c r="I58" s="618"/>
      <c r="J58" s="618"/>
      <c r="K58" s="618"/>
      <c r="L58" s="618"/>
      <c r="M58" s="658"/>
      <c r="N58" s="658"/>
      <c r="O58" s="658"/>
      <c r="P58" s="658"/>
      <c r="Q58" s="658"/>
      <c r="R58" s="658"/>
      <c r="S58" s="615"/>
      <c r="T58" s="615"/>
      <c r="U58" s="615"/>
      <c r="V58" s="615"/>
      <c r="W58" s="615"/>
      <c r="X58" s="615"/>
      <c r="Y58" s="615"/>
      <c r="Z58" s="615"/>
      <c r="AA58" s="615"/>
      <c r="AB58" s="615"/>
      <c r="AC58" s="615"/>
      <c r="AD58" s="659"/>
      <c r="AE58" s="614"/>
      <c r="AF58" s="614"/>
      <c r="AG58" s="614"/>
      <c r="AH58" s="614"/>
      <c r="AI58" s="614"/>
      <c r="AJ58" s="614"/>
      <c r="AK58" s="614"/>
      <c r="AL58" s="614"/>
      <c r="AM58" s="614"/>
      <c r="AN58" s="614"/>
      <c r="AO58" s="614"/>
      <c r="AP58" s="614"/>
      <c r="AQ58" s="614"/>
      <c r="AR58" s="614"/>
      <c r="AS58" s="614"/>
      <c r="AT58" s="614"/>
      <c r="AU58" s="614"/>
      <c r="AV58" s="614"/>
      <c r="AW58" s="614"/>
      <c r="AX58" s="614"/>
      <c r="AY58" s="614"/>
    </row>
    <row r="59" spans="1:51" x14ac:dyDescent="0.25">
      <c r="A59" s="614"/>
      <c r="B59" s="614"/>
      <c r="C59" s="614"/>
      <c r="D59" s="614"/>
      <c r="E59" s="614"/>
      <c r="F59" s="618"/>
      <c r="G59" s="618"/>
      <c r="H59" s="618"/>
      <c r="I59" s="618"/>
      <c r="J59" s="618"/>
      <c r="K59" s="618"/>
      <c r="L59" s="618"/>
      <c r="M59" s="658"/>
      <c r="N59" s="658"/>
      <c r="O59" s="658"/>
      <c r="P59" s="658"/>
      <c r="Q59" s="658"/>
      <c r="R59" s="658"/>
      <c r="S59" s="615"/>
      <c r="T59" s="615"/>
      <c r="U59" s="615"/>
      <c r="V59" s="615"/>
      <c r="W59" s="615"/>
      <c r="X59" s="615"/>
      <c r="Y59" s="615"/>
      <c r="Z59" s="615"/>
      <c r="AA59" s="615"/>
      <c r="AB59" s="615"/>
      <c r="AC59" s="615"/>
      <c r="AD59" s="659"/>
      <c r="AE59" s="614"/>
      <c r="AF59" s="614"/>
      <c r="AG59" s="614"/>
      <c r="AH59" s="614"/>
      <c r="AI59" s="614"/>
      <c r="AJ59" s="614"/>
      <c r="AK59" s="614"/>
      <c r="AL59" s="614"/>
      <c r="AM59" s="614"/>
      <c r="AN59" s="614"/>
      <c r="AO59" s="614"/>
      <c r="AP59" s="614"/>
      <c r="AQ59" s="614"/>
      <c r="AR59" s="614"/>
      <c r="AS59" s="614"/>
      <c r="AT59" s="614"/>
      <c r="AU59" s="614"/>
      <c r="AV59" s="614"/>
      <c r="AW59" s="614"/>
      <c r="AX59" s="614"/>
      <c r="AY59" s="614"/>
    </row>
    <row r="60" spans="1:51" x14ac:dyDescent="0.25">
      <c r="A60" s="614"/>
      <c r="B60" s="614"/>
      <c r="C60" s="614"/>
      <c r="D60" s="614"/>
      <c r="E60" s="614"/>
      <c r="F60" s="618"/>
      <c r="G60" s="618"/>
      <c r="H60" s="618"/>
      <c r="I60" s="618"/>
      <c r="J60" s="618"/>
      <c r="K60" s="618"/>
      <c r="L60" s="618"/>
      <c r="M60" s="658"/>
      <c r="N60" s="658"/>
      <c r="O60" s="658"/>
      <c r="P60" s="658"/>
      <c r="Q60" s="658"/>
      <c r="R60" s="658"/>
      <c r="S60" s="615"/>
      <c r="T60" s="615"/>
      <c r="U60" s="615"/>
      <c r="V60" s="615"/>
      <c r="W60" s="615"/>
      <c r="X60" s="615"/>
      <c r="Y60" s="615"/>
      <c r="Z60" s="615"/>
      <c r="AA60" s="615"/>
      <c r="AB60" s="615"/>
      <c r="AC60" s="615"/>
      <c r="AD60" s="659"/>
      <c r="AE60" s="614"/>
      <c r="AF60" s="614"/>
      <c r="AG60" s="614"/>
      <c r="AH60" s="614"/>
      <c r="AI60" s="614"/>
      <c r="AJ60" s="614"/>
      <c r="AK60" s="614"/>
      <c r="AL60" s="614"/>
      <c r="AM60" s="614"/>
      <c r="AN60" s="614"/>
      <c r="AO60" s="614"/>
      <c r="AP60" s="614"/>
      <c r="AQ60" s="614"/>
      <c r="AR60" s="614"/>
      <c r="AS60" s="614"/>
      <c r="AT60" s="614"/>
      <c r="AU60" s="614"/>
      <c r="AV60" s="614"/>
      <c r="AW60" s="614"/>
      <c r="AX60" s="614"/>
      <c r="AY60" s="614"/>
    </row>
    <row r="61" spans="1:51" x14ac:dyDescent="0.25">
      <c r="A61" s="614"/>
      <c r="B61" s="614"/>
      <c r="C61" s="614"/>
      <c r="D61" s="614"/>
      <c r="E61" s="614"/>
      <c r="F61" s="618"/>
      <c r="G61" s="618"/>
      <c r="H61" s="618"/>
      <c r="I61" s="618"/>
      <c r="J61" s="618"/>
      <c r="K61" s="618"/>
      <c r="L61" s="618"/>
      <c r="M61" s="658"/>
      <c r="N61" s="658"/>
      <c r="O61" s="658"/>
      <c r="P61" s="658"/>
      <c r="Q61" s="658"/>
      <c r="R61" s="658"/>
      <c r="S61" s="615"/>
      <c r="T61" s="615"/>
      <c r="U61" s="615"/>
      <c r="V61" s="615"/>
      <c r="W61" s="615"/>
      <c r="X61" s="615"/>
      <c r="Y61" s="615"/>
      <c r="Z61" s="615"/>
      <c r="AA61" s="615"/>
      <c r="AB61" s="615"/>
      <c r="AC61" s="615"/>
      <c r="AD61" s="659"/>
      <c r="AE61" s="614"/>
      <c r="AF61" s="614"/>
      <c r="AG61" s="614"/>
      <c r="AH61" s="614"/>
      <c r="AI61" s="614"/>
      <c r="AJ61" s="614"/>
      <c r="AK61" s="614"/>
      <c r="AL61" s="614"/>
      <c r="AM61" s="614"/>
      <c r="AN61" s="614"/>
      <c r="AO61" s="614"/>
      <c r="AP61" s="614"/>
      <c r="AQ61" s="614"/>
      <c r="AR61" s="614"/>
      <c r="AS61" s="614"/>
      <c r="AT61" s="614"/>
      <c r="AU61" s="614"/>
      <c r="AV61" s="614"/>
      <c r="AW61" s="614"/>
      <c r="AX61" s="614"/>
      <c r="AY61" s="614"/>
    </row>
    <row r="62" spans="1:51" x14ac:dyDescent="0.25">
      <c r="A62" s="614"/>
      <c r="B62" s="614"/>
      <c r="C62" s="614"/>
      <c r="D62" s="614"/>
      <c r="E62" s="614"/>
      <c r="F62" s="618"/>
      <c r="G62" s="618"/>
      <c r="H62" s="618"/>
      <c r="I62" s="618"/>
      <c r="J62" s="618"/>
      <c r="K62" s="618"/>
      <c r="L62" s="618"/>
      <c r="M62" s="658"/>
      <c r="N62" s="658"/>
      <c r="O62" s="658"/>
      <c r="P62" s="658"/>
      <c r="Q62" s="658"/>
      <c r="R62" s="658"/>
      <c r="S62" s="615"/>
      <c r="T62" s="615"/>
      <c r="U62" s="615"/>
      <c r="V62" s="615"/>
      <c r="W62" s="615"/>
      <c r="X62" s="615"/>
      <c r="Y62" s="615"/>
      <c r="Z62" s="615"/>
      <c r="AA62" s="615"/>
      <c r="AB62" s="615"/>
      <c r="AC62" s="615"/>
      <c r="AD62" s="659"/>
      <c r="AE62" s="614"/>
      <c r="AF62" s="614"/>
      <c r="AG62" s="614"/>
      <c r="AH62" s="614"/>
      <c r="AI62" s="614"/>
      <c r="AJ62" s="614"/>
      <c r="AK62" s="614"/>
      <c r="AL62" s="614"/>
      <c r="AM62" s="614"/>
      <c r="AN62" s="614"/>
      <c r="AO62" s="614"/>
      <c r="AP62" s="614"/>
      <c r="AQ62" s="614"/>
      <c r="AR62" s="614"/>
      <c r="AS62" s="614"/>
      <c r="AT62" s="614"/>
      <c r="AU62" s="614"/>
      <c r="AV62" s="614"/>
      <c r="AW62" s="614"/>
      <c r="AX62" s="614"/>
      <c r="AY62" s="614"/>
    </row>
    <row r="63" spans="1:51" x14ac:dyDescent="0.25">
      <c r="A63" s="614"/>
      <c r="B63" s="614"/>
      <c r="C63" s="614"/>
      <c r="D63" s="614"/>
      <c r="E63" s="614"/>
      <c r="F63" s="618"/>
      <c r="G63" s="618"/>
      <c r="H63" s="618"/>
      <c r="I63" s="618"/>
      <c r="J63" s="618"/>
      <c r="K63" s="618"/>
      <c r="L63" s="618"/>
      <c r="M63" s="658"/>
      <c r="N63" s="658"/>
      <c r="O63" s="658"/>
      <c r="P63" s="658"/>
      <c r="Q63" s="658"/>
      <c r="R63" s="658"/>
      <c r="S63" s="615"/>
      <c r="T63" s="615"/>
      <c r="U63" s="615"/>
      <c r="V63" s="615"/>
      <c r="W63" s="615"/>
      <c r="X63" s="615"/>
      <c r="Y63" s="615"/>
      <c r="Z63" s="615"/>
      <c r="AA63" s="615"/>
      <c r="AB63" s="615"/>
      <c r="AC63" s="615"/>
      <c r="AD63" s="659"/>
      <c r="AE63" s="614"/>
      <c r="AF63" s="614"/>
      <c r="AG63" s="614"/>
      <c r="AH63" s="614"/>
      <c r="AI63" s="614"/>
      <c r="AJ63" s="614"/>
      <c r="AK63" s="614"/>
      <c r="AL63" s="614"/>
      <c r="AM63" s="614"/>
      <c r="AN63" s="614"/>
      <c r="AO63" s="614"/>
      <c r="AP63" s="614"/>
      <c r="AQ63" s="614"/>
      <c r="AR63" s="614"/>
      <c r="AS63" s="614"/>
      <c r="AT63" s="614"/>
      <c r="AU63" s="614"/>
      <c r="AV63" s="614"/>
      <c r="AW63" s="614"/>
      <c r="AX63" s="614"/>
      <c r="AY63" s="614"/>
    </row>
    <row r="64" spans="1:51" x14ac:dyDescent="0.25">
      <c r="A64" s="614"/>
      <c r="B64" s="614"/>
      <c r="C64" s="614"/>
      <c r="D64" s="614"/>
      <c r="E64" s="614"/>
      <c r="F64" s="618"/>
      <c r="G64" s="618"/>
      <c r="H64" s="618"/>
      <c r="I64" s="618"/>
      <c r="J64" s="618"/>
      <c r="K64" s="618"/>
      <c r="L64" s="618"/>
      <c r="M64" s="658"/>
      <c r="N64" s="658"/>
      <c r="O64" s="658"/>
      <c r="P64" s="658"/>
      <c r="Q64" s="658"/>
      <c r="R64" s="658"/>
      <c r="S64" s="615"/>
      <c r="T64" s="615"/>
      <c r="U64" s="615"/>
      <c r="V64" s="615"/>
      <c r="W64" s="615"/>
      <c r="X64" s="615"/>
      <c r="Y64" s="615"/>
      <c r="Z64" s="615"/>
      <c r="AA64" s="615"/>
      <c r="AB64" s="615"/>
      <c r="AC64" s="615"/>
      <c r="AD64" s="659"/>
      <c r="AE64" s="614"/>
      <c r="AF64" s="614"/>
      <c r="AG64" s="614"/>
      <c r="AH64" s="614"/>
      <c r="AI64" s="614"/>
      <c r="AJ64" s="614"/>
      <c r="AK64" s="614"/>
      <c r="AL64" s="614"/>
      <c r="AM64" s="614"/>
      <c r="AN64" s="614"/>
      <c r="AO64" s="614"/>
      <c r="AP64" s="614"/>
      <c r="AQ64" s="614"/>
      <c r="AR64" s="614"/>
      <c r="AS64" s="614"/>
      <c r="AT64" s="614"/>
      <c r="AU64" s="614"/>
      <c r="AV64" s="614"/>
      <c r="AW64" s="614"/>
      <c r="AX64" s="614"/>
      <c r="AY64" s="614"/>
    </row>
    <row r="65" spans="6:30" x14ac:dyDescent="0.25">
      <c r="F65" s="618"/>
      <c r="G65" s="618"/>
      <c r="H65" s="618"/>
      <c r="I65" s="618"/>
      <c r="J65" s="618"/>
      <c r="K65" s="618"/>
      <c r="L65" s="618"/>
      <c r="M65" s="658"/>
      <c r="N65" s="658"/>
      <c r="O65" s="658"/>
      <c r="P65" s="658"/>
      <c r="Q65" s="658"/>
      <c r="R65" s="658"/>
      <c r="S65" s="615"/>
      <c r="T65" s="615"/>
      <c r="U65" s="615"/>
      <c r="V65" s="615"/>
      <c r="W65" s="615"/>
      <c r="X65" s="615"/>
      <c r="Y65" s="615"/>
      <c r="Z65" s="615"/>
      <c r="AA65" s="615"/>
      <c r="AB65" s="615"/>
      <c r="AC65" s="615"/>
      <c r="AD65" s="659"/>
    </row>
    <row r="66" spans="6:30" x14ac:dyDescent="0.25">
      <c r="F66" s="618"/>
      <c r="G66" s="618"/>
      <c r="H66" s="618"/>
      <c r="I66" s="618"/>
      <c r="J66" s="618"/>
      <c r="K66" s="618"/>
      <c r="L66" s="618"/>
      <c r="M66" s="658"/>
      <c r="N66" s="658"/>
      <c r="O66" s="658"/>
      <c r="P66" s="658"/>
      <c r="Q66" s="658"/>
      <c r="R66" s="658"/>
      <c r="S66" s="615"/>
      <c r="T66" s="615"/>
      <c r="U66" s="615"/>
      <c r="V66" s="615"/>
      <c r="W66" s="615"/>
      <c r="X66" s="615"/>
      <c r="Y66" s="615"/>
      <c r="Z66" s="615"/>
      <c r="AA66" s="615"/>
      <c r="AB66" s="615"/>
      <c r="AC66" s="615"/>
      <c r="AD66" s="659"/>
    </row>
    <row r="67" spans="6:30" x14ac:dyDescent="0.25">
      <c r="F67" s="618"/>
      <c r="G67" s="618"/>
      <c r="H67" s="618"/>
      <c r="I67" s="618"/>
      <c r="J67" s="618"/>
      <c r="K67" s="618"/>
      <c r="L67" s="618"/>
      <c r="M67" s="658"/>
      <c r="N67" s="658"/>
      <c r="O67" s="658"/>
      <c r="P67" s="658"/>
      <c r="Q67" s="658"/>
      <c r="R67" s="658"/>
      <c r="S67" s="615"/>
      <c r="T67" s="615"/>
      <c r="U67" s="615"/>
      <c r="V67" s="615"/>
      <c r="W67" s="615"/>
      <c r="X67" s="615"/>
      <c r="Y67" s="615"/>
      <c r="Z67" s="615"/>
      <c r="AA67" s="615"/>
      <c r="AB67" s="615"/>
      <c r="AC67" s="615"/>
      <c r="AD67" s="659"/>
    </row>
    <row r="68" spans="6:30" x14ac:dyDescent="0.25">
      <c r="F68" s="618"/>
      <c r="G68" s="618"/>
      <c r="H68" s="618"/>
      <c r="I68" s="618"/>
      <c r="J68" s="618"/>
      <c r="K68" s="618"/>
      <c r="L68" s="618"/>
      <c r="M68" s="658"/>
      <c r="N68" s="658"/>
      <c r="O68" s="658"/>
      <c r="P68" s="658"/>
      <c r="Q68" s="658"/>
      <c r="R68" s="658"/>
      <c r="S68" s="615"/>
      <c r="T68" s="615"/>
      <c r="U68" s="615"/>
      <c r="V68" s="615"/>
      <c r="W68" s="615"/>
      <c r="X68" s="615"/>
      <c r="Y68" s="615"/>
      <c r="Z68" s="615"/>
      <c r="AA68" s="615"/>
      <c r="AB68" s="615"/>
      <c r="AC68" s="615"/>
      <c r="AD68" s="659"/>
    </row>
    <row r="69" spans="6:30" x14ac:dyDescent="0.25">
      <c r="F69" s="618"/>
      <c r="G69" s="618"/>
      <c r="H69" s="618"/>
      <c r="I69" s="618"/>
      <c r="J69" s="618"/>
      <c r="K69" s="618"/>
      <c r="L69" s="618"/>
      <c r="M69" s="658"/>
      <c r="N69" s="658"/>
      <c r="O69" s="658"/>
      <c r="P69" s="658"/>
      <c r="Q69" s="658"/>
      <c r="R69" s="658"/>
      <c r="S69" s="615"/>
      <c r="T69" s="615"/>
      <c r="U69" s="615"/>
      <c r="V69" s="615"/>
      <c r="W69" s="615"/>
      <c r="X69" s="615"/>
      <c r="Y69" s="615"/>
      <c r="Z69" s="615"/>
      <c r="AA69" s="615"/>
      <c r="AB69" s="615"/>
      <c r="AC69" s="615"/>
      <c r="AD69" s="659"/>
    </row>
    <row r="70" spans="6:30" x14ac:dyDescent="0.25">
      <c r="F70" s="618"/>
      <c r="G70" s="618"/>
      <c r="H70" s="618"/>
      <c r="I70" s="618"/>
      <c r="J70" s="618"/>
      <c r="K70" s="618"/>
      <c r="L70" s="618"/>
      <c r="M70" s="658"/>
      <c r="N70" s="658"/>
      <c r="O70" s="658"/>
      <c r="P70" s="658"/>
      <c r="Q70" s="658"/>
      <c r="R70" s="658"/>
      <c r="S70" s="615"/>
      <c r="T70" s="615"/>
      <c r="U70" s="615"/>
      <c r="V70" s="615"/>
      <c r="W70" s="615"/>
      <c r="X70" s="615"/>
      <c r="Y70" s="615"/>
      <c r="Z70" s="615"/>
      <c r="AA70" s="615"/>
      <c r="AB70" s="615"/>
      <c r="AC70" s="615"/>
      <c r="AD70" s="659"/>
    </row>
    <row r="71" spans="6:30" x14ac:dyDescent="0.25">
      <c r="F71" s="618"/>
      <c r="G71" s="618"/>
      <c r="H71" s="618"/>
      <c r="I71" s="618"/>
      <c r="J71" s="618"/>
      <c r="K71" s="618"/>
      <c r="L71" s="618"/>
      <c r="M71" s="658"/>
      <c r="N71" s="658"/>
      <c r="O71" s="658"/>
      <c r="P71" s="658"/>
      <c r="Q71" s="658"/>
      <c r="R71" s="658"/>
      <c r="S71" s="615"/>
      <c r="T71" s="615"/>
      <c r="U71" s="615"/>
      <c r="V71" s="615"/>
      <c r="W71" s="615"/>
      <c r="X71" s="615"/>
      <c r="Y71" s="615"/>
      <c r="Z71" s="615"/>
      <c r="AA71" s="615"/>
      <c r="AB71" s="615"/>
      <c r="AC71" s="615"/>
      <c r="AD71" s="659"/>
    </row>
    <row r="72" spans="6:30" x14ac:dyDescent="0.25">
      <c r="F72" s="618"/>
      <c r="G72" s="618"/>
      <c r="H72" s="618"/>
      <c r="I72" s="618"/>
      <c r="J72" s="618"/>
      <c r="K72" s="618"/>
      <c r="L72" s="618"/>
      <c r="M72" s="658"/>
      <c r="N72" s="658"/>
      <c r="O72" s="658"/>
      <c r="P72" s="658"/>
      <c r="Q72" s="658"/>
      <c r="R72" s="658"/>
      <c r="S72" s="615"/>
      <c r="T72" s="615"/>
      <c r="U72" s="615"/>
      <c r="V72" s="615"/>
      <c r="W72" s="615"/>
      <c r="X72" s="615"/>
      <c r="Y72" s="615"/>
      <c r="Z72" s="615"/>
      <c r="AA72" s="615"/>
      <c r="AB72" s="615"/>
      <c r="AC72" s="615"/>
      <c r="AD72" s="659"/>
    </row>
    <row r="73" spans="6:30" x14ac:dyDescent="0.25">
      <c r="F73" s="618"/>
      <c r="G73" s="618"/>
      <c r="H73" s="618"/>
      <c r="I73" s="618"/>
      <c r="J73" s="618"/>
      <c r="K73" s="618"/>
      <c r="L73" s="618"/>
      <c r="M73" s="658"/>
      <c r="N73" s="658"/>
      <c r="O73" s="658"/>
      <c r="P73" s="658"/>
      <c r="Q73" s="658"/>
      <c r="R73" s="658"/>
      <c r="S73" s="615"/>
      <c r="T73" s="615"/>
      <c r="U73" s="615"/>
      <c r="V73" s="615"/>
      <c r="W73" s="615"/>
      <c r="X73" s="615"/>
      <c r="Y73" s="615"/>
      <c r="Z73" s="615"/>
      <c r="AA73" s="615"/>
      <c r="AB73" s="615"/>
      <c r="AC73" s="615"/>
      <c r="AD73" s="659"/>
    </row>
    <row r="74" spans="6:30" x14ac:dyDescent="0.25">
      <c r="F74" s="618"/>
      <c r="G74" s="618"/>
      <c r="H74" s="618"/>
      <c r="I74" s="618"/>
      <c r="J74" s="618"/>
      <c r="K74" s="618"/>
      <c r="L74" s="618"/>
      <c r="M74" s="658"/>
      <c r="N74" s="658"/>
      <c r="O74" s="658"/>
      <c r="P74" s="658"/>
      <c r="Q74" s="658"/>
      <c r="R74" s="658"/>
      <c r="S74" s="615"/>
      <c r="T74" s="615"/>
      <c r="U74" s="615"/>
      <c r="V74" s="615"/>
      <c r="W74" s="615"/>
      <c r="X74" s="615"/>
      <c r="Y74" s="615"/>
      <c r="Z74" s="615"/>
      <c r="AA74" s="615"/>
      <c r="AB74" s="615"/>
      <c r="AC74" s="615"/>
      <c r="AD74" s="659"/>
    </row>
    <row r="75" spans="6:30" x14ac:dyDescent="0.25">
      <c r="F75" s="618"/>
      <c r="G75" s="618"/>
      <c r="H75" s="618"/>
      <c r="I75" s="618"/>
      <c r="J75" s="618"/>
      <c r="K75" s="618"/>
      <c r="L75" s="618"/>
      <c r="M75" s="658"/>
      <c r="N75" s="658"/>
      <c r="O75" s="658"/>
      <c r="P75" s="658"/>
      <c r="Q75" s="658"/>
      <c r="R75" s="658"/>
      <c r="S75" s="615"/>
      <c r="T75" s="615"/>
      <c r="U75" s="615"/>
      <c r="V75" s="615"/>
      <c r="W75" s="615"/>
      <c r="X75" s="615"/>
      <c r="Y75" s="615"/>
      <c r="Z75" s="615"/>
      <c r="AA75" s="615"/>
      <c r="AB75" s="615"/>
      <c r="AC75" s="615"/>
      <c r="AD75" s="659"/>
    </row>
    <row r="76" spans="6:30" x14ac:dyDescent="0.25">
      <c r="F76" s="618"/>
      <c r="G76" s="618"/>
      <c r="H76" s="618"/>
      <c r="I76" s="618"/>
      <c r="J76" s="618"/>
      <c r="K76" s="618"/>
      <c r="L76" s="618"/>
      <c r="M76" s="658"/>
      <c r="N76" s="658"/>
      <c r="O76" s="658"/>
      <c r="P76" s="658"/>
      <c r="Q76" s="658"/>
      <c r="R76" s="658"/>
      <c r="S76" s="615"/>
      <c r="T76" s="615"/>
      <c r="U76" s="615"/>
      <c r="V76" s="615"/>
      <c r="W76" s="615"/>
      <c r="X76" s="615"/>
      <c r="Y76" s="615"/>
      <c r="Z76" s="615"/>
      <c r="AA76" s="615"/>
      <c r="AB76" s="615"/>
      <c r="AC76" s="615"/>
      <c r="AD76" s="659"/>
    </row>
    <row r="77" spans="6:30" x14ac:dyDescent="0.25">
      <c r="F77" s="618"/>
      <c r="G77" s="618"/>
      <c r="H77" s="618"/>
      <c r="I77" s="618"/>
      <c r="J77" s="618"/>
      <c r="K77" s="618"/>
      <c r="L77" s="618"/>
      <c r="M77" s="658"/>
      <c r="N77" s="658"/>
      <c r="O77" s="658"/>
      <c r="P77" s="658"/>
      <c r="Q77" s="658"/>
      <c r="R77" s="658"/>
      <c r="S77" s="615"/>
      <c r="T77" s="615"/>
      <c r="U77" s="615"/>
      <c r="V77" s="615"/>
      <c r="W77" s="615"/>
      <c r="X77" s="615"/>
      <c r="Y77" s="615"/>
      <c r="Z77" s="615"/>
      <c r="AA77" s="615"/>
      <c r="AB77" s="615"/>
      <c r="AC77" s="615"/>
      <c r="AD77" s="659"/>
    </row>
    <row r="78" spans="6:30" x14ac:dyDescent="0.25">
      <c r="F78" s="618"/>
      <c r="G78" s="618"/>
      <c r="H78" s="618"/>
      <c r="I78" s="618"/>
      <c r="J78" s="618"/>
      <c r="K78" s="618"/>
      <c r="L78" s="618"/>
      <c r="M78" s="658"/>
      <c r="N78" s="658"/>
      <c r="O78" s="658"/>
      <c r="P78" s="658"/>
      <c r="Q78" s="658"/>
      <c r="R78" s="658"/>
      <c r="S78" s="615"/>
      <c r="T78" s="615"/>
      <c r="U78" s="615"/>
      <c r="V78" s="615"/>
      <c r="W78" s="615"/>
      <c r="X78" s="615"/>
      <c r="Y78" s="615"/>
      <c r="Z78" s="615"/>
      <c r="AA78" s="615"/>
      <c r="AB78" s="615"/>
      <c r="AC78" s="615"/>
      <c r="AD78" s="659"/>
    </row>
    <row r="79" spans="6:30" x14ac:dyDescent="0.25">
      <c r="F79" s="618"/>
      <c r="G79" s="618"/>
      <c r="H79" s="618"/>
      <c r="I79" s="618"/>
      <c r="J79" s="618"/>
      <c r="K79" s="618"/>
      <c r="L79" s="618"/>
      <c r="M79" s="658"/>
      <c r="N79" s="658"/>
      <c r="O79" s="658"/>
      <c r="P79" s="658"/>
      <c r="Q79" s="658"/>
      <c r="R79" s="658"/>
      <c r="S79" s="615"/>
      <c r="T79" s="615"/>
      <c r="U79" s="615"/>
      <c r="V79" s="615"/>
      <c r="W79" s="615"/>
      <c r="X79" s="615"/>
      <c r="Y79" s="615"/>
      <c r="Z79" s="615"/>
      <c r="AA79" s="615"/>
      <c r="AB79" s="615"/>
      <c r="AC79" s="615"/>
      <c r="AD79" s="659"/>
    </row>
    <row r="80" spans="6:30" x14ac:dyDescent="0.25">
      <c r="F80" s="618"/>
      <c r="G80" s="618"/>
      <c r="H80" s="618"/>
      <c r="I80" s="618"/>
      <c r="J80" s="618"/>
      <c r="K80" s="618"/>
      <c r="L80" s="618"/>
      <c r="M80" s="658"/>
      <c r="N80" s="658"/>
      <c r="O80" s="658"/>
      <c r="P80" s="658"/>
      <c r="Q80" s="658"/>
      <c r="R80" s="658"/>
      <c r="S80" s="615"/>
      <c r="T80" s="615"/>
      <c r="U80" s="615"/>
      <c r="V80" s="615"/>
      <c r="W80" s="615"/>
      <c r="X80" s="615"/>
      <c r="Y80" s="615"/>
      <c r="Z80" s="615"/>
      <c r="AA80" s="615"/>
      <c r="AB80" s="615"/>
      <c r="AC80" s="615"/>
      <c r="AD80" s="659"/>
    </row>
    <row r="81" spans="6:30" x14ac:dyDescent="0.25">
      <c r="F81" s="618"/>
      <c r="G81" s="618"/>
      <c r="H81" s="618"/>
      <c r="I81" s="618"/>
      <c r="J81" s="618"/>
      <c r="K81" s="618"/>
      <c r="L81" s="618"/>
      <c r="M81" s="658"/>
      <c r="N81" s="658"/>
      <c r="O81" s="658"/>
      <c r="P81" s="658"/>
      <c r="Q81" s="658"/>
      <c r="R81" s="658"/>
      <c r="S81" s="615"/>
      <c r="T81" s="615"/>
      <c r="U81" s="615"/>
      <c r="V81" s="615"/>
      <c r="W81" s="615"/>
      <c r="X81" s="615"/>
      <c r="Y81" s="615"/>
      <c r="Z81" s="615"/>
      <c r="AA81" s="615"/>
      <c r="AB81" s="615"/>
      <c r="AC81" s="615"/>
      <c r="AD81" s="659"/>
    </row>
    <row r="82" spans="6:30" x14ac:dyDescent="0.25">
      <c r="F82" s="618"/>
      <c r="G82" s="618"/>
      <c r="H82" s="618"/>
      <c r="I82" s="618"/>
      <c r="J82" s="618"/>
      <c r="K82" s="618"/>
      <c r="L82" s="618"/>
      <c r="M82" s="658"/>
      <c r="N82" s="658"/>
      <c r="O82" s="658"/>
      <c r="P82" s="658"/>
      <c r="Q82" s="658"/>
      <c r="R82" s="658"/>
      <c r="S82" s="615"/>
      <c r="T82" s="615"/>
      <c r="U82" s="615"/>
      <c r="V82" s="615"/>
      <c r="W82" s="615"/>
      <c r="X82" s="615"/>
      <c r="Y82" s="615"/>
      <c r="Z82" s="615"/>
      <c r="AA82" s="615"/>
      <c r="AB82" s="615"/>
      <c r="AC82" s="615"/>
      <c r="AD82" s="659"/>
    </row>
    <row r="83" spans="6:30" x14ac:dyDescent="0.25">
      <c r="F83" s="618"/>
      <c r="G83" s="618"/>
      <c r="H83" s="618"/>
      <c r="I83" s="618"/>
      <c r="J83" s="618"/>
      <c r="K83" s="618"/>
      <c r="L83" s="618"/>
      <c r="M83" s="658"/>
      <c r="N83" s="658"/>
      <c r="O83" s="658"/>
      <c r="P83" s="658"/>
      <c r="Q83" s="658"/>
      <c r="R83" s="658"/>
      <c r="S83" s="615"/>
      <c r="T83" s="615"/>
      <c r="U83" s="615"/>
      <c r="V83" s="615"/>
      <c r="W83" s="615"/>
      <c r="X83" s="615"/>
      <c r="Y83" s="615"/>
      <c r="Z83" s="615"/>
      <c r="AA83" s="615"/>
      <c r="AB83" s="615"/>
      <c r="AC83" s="615"/>
      <c r="AD83" s="659"/>
    </row>
    <row r="84" spans="6:30" x14ac:dyDescent="0.25">
      <c r="F84" s="618"/>
      <c r="G84" s="618"/>
      <c r="H84" s="618"/>
      <c r="I84" s="618"/>
      <c r="J84" s="618"/>
      <c r="K84" s="618"/>
      <c r="L84" s="618"/>
      <c r="M84" s="658"/>
      <c r="N84" s="658"/>
      <c r="O84" s="658"/>
      <c r="P84" s="658"/>
      <c r="Q84" s="658"/>
      <c r="R84" s="658"/>
      <c r="S84" s="615"/>
      <c r="T84" s="615"/>
      <c r="U84" s="615"/>
      <c r="V84" s="615"/>
      <c r="W84" s="615"/>
      <c r="X84" s="615"/>
      <c r="Y84" s="615"/>
      <c r="Z84" s="615"/>
      <c r="AA84" s="615"/>
      <c r="AB84" s="615"/>
      <c r="AC84" s="615"/>
      <c r="AD84" s="659"/>
    </row>
    <row r="85" spans="6:30" x14ac:dyDescent="0.25">
      <c r="F85" s="618"/>
      <c r="G85" s="618"/>
      <c r="H85" s="618"/>
      <c r="I85" s="618"/>
      <c r="J85" s="618"/>
      <c r="K85" s="618"/>
      <c r="L85" s="618"/>
      <c r="M85" s="658"/>
      <c r="N85" s="658"/>
      <c r="O85" s="658"/>
      <c r="P85" s="658"/>
      <c r="Q85" s="658"/>
      <c r="R85" s="658"/>
      <c r="S85" s="615"/>
      <c r="T85" s="615"/>
      <c r="U85" s="615"/>
      <c r="V85" s="615"/>
      <c r="W85" s="615"/>
      <c r="X85" s="615"/>
      <c r="Y85" s="615"/>
      <c r="Z85" s="615"/>
      <c r="AA85" s="615"/>
      <c r="AB85" s="615"/>
      <c r="AC85" s="615"/>
      <c r="AD85" s="659"/>
    </row>
    <row r="86" spans="6:30" x14ac:dyDescent="0.25">
      <c r="F86" s="618"/>
      <c r="G86" s="618"/>
      <c r="H86" s="618"/>
      <c r="I86" s="618"/>
      <c r="J86" s="618"/>
      <c r="K86" s="618"/>
      <c r="L86" s="618"/>
      <c r="M86" s="658"/>
      <c r="N86" s="658"/>
      <c r="O86" s="658"/>
      <c r="P86" s="658"/>
      <c r="Q86" s="658"/>
      <c r="R86" s="658"/>
      <c r="S86" s="615"/>
      <c r="T86" s="615"/>
      <c r="U86" s="615"/>
      <c r="V86" s="615"/>
      <c r="W86" s="615"/>
      <c r="X86" s="615"/>
      <c r="Y86" s="615"/>
      <c r="Z86" s="615"/>
      <c r="AA86" s="615"/>
      <c r="AB86" s="615"/>
      <c r="AC86" s="615"/>
      <c r="AD86" s="659"/>
    </row>
    <row r="87" spans="6:30" x14ac:dyDescent="0.25">
      <c r="F87" s="618"/>
      <c r="G87" s="618"/>
      <c r="H87" s="618"/>
      <c r="I87" s="618"/>
      <c r="J87" s="618"/>
      <c r="K87" s="618"/>
      <c r="L87" s="618"/>
      <c r="M87" s="658"/>
      <c r="N87" s="658"/>
      <c r="O87" s="658"/>
      <c r="P87" s="658"/>
      <c r="Q87" s="658"/>
      <c r="R87" s="658"/>
      <c r="S87" s="615"/>
      <c r="T87" s="615"/>
      <c r="U87" s="615"/>
      <c r="V87" s="615"/>
      <c r="W87" s="615"/>
      <c r="X87" s="615"/>
      <c r="Y87" s="615"/>
      <c r="Z87" s="615"/>
      <c r="AA87" s="615"/>
      <c r="AB87" s="615"/>
      <c r="AC87" s="615"/>
      <c r="AD87" s="659"/>
    </row>
    <row r="88" spans="6:30" x14ac:dyDescent="0.25">
      <c r="F88" s="618"/>
      <c r="G88" s="618"/>
      <c r="H88" s="618"/>
      <c r="I88" s="618"/>
      <c r="J88" s="618"/>
      <c r="K88" s="618"/>
      <c r="L88" s="618"/>
      <c r="M88" s="658"/>
      <c r="N88" s="658"/>
      <c r="O88" s="658"/>
      <c r="P88" s="658"/>
      <c r="Q88" s="658"/>
      <c r="R88" s="658"/>
      <c r="S88" s="615"/>
      <c r="T88" s="615"/>
      <c r="U88" s="615"/>
      <c r="V88" s="615"/>
      <c r="W88" s="615"/>
      <c r="X88" s="615"/>
      <c r="Y88" s="615"/>
      <c r="Z88" s="615"/>
      <c r="AA88" s="615"/>
      <c r="AB88" s="615"/>
      <c r="AC88" s="615"/>
      <c r="AD88" s="659"/>
    </row>
    <row r="89" spans="6:30" x14ac:dyDescent="0.25">
      <c r="F89" s="618"/>
      <c r="G89" s="618"/>
      <c r="H89" s="618"/>
      <c r="I89" s="618"/>
      <c r="J89" s="618"/>
      <c r="K89" s="618"/>
      <c r="L89" s="618"/>
      <c r="M89" s="658"/>
      <c r="N89" s="658"/>
      <c r="O89" s="658"/>
      <c r="P89" s="658"/>
      <c r="Q89" s="658"/>
      <c r="R89" s="658"/>
      <c r="S89" s="615"/>
      <c r="T89" s="615"/>
      <c r="U89" s="615"/>
      <c r="V89" s="615"/>
      <c r="W89" s="615"/>
      <c r="X89" s="615"/>
      <c r="Y89" s="615"/>
      <c r="Z89" s="615"/>
      <c r="AA89" s="615"/>
      <c r="AB89" s="615"/>
      <c r="AC89" s="615"/>
      <c r="AD89" s="659"/>
    </row>
    <row r="90" spans="6:30" x14ac:dyDescent="0.25">
      <c r="F90" s="618"/>
      <c r="G90" s="618"/>
      <c r="H90" s="618"/>
      <c r="I90" s="618"/>
      <c r="J90" s="618"/>
      <c r="K90" s="618"/>
      <c r="L90" s="618"/>
      <c r="M90" s="658"/>
      <c r="N90" s="658"/>
      <c r="O90" s="658"/>
      <c r="P90" s="658"/>
      <c r="Q90" s="658"/>
      <c r="R90" s="658"/>
      <c r="S90" s="615"/>
      <c r="T90" s="615"/>
      <c r="U90" s="615"/>
      <c r="V90" s="615"/>
      <c r="W90" s="615"/>
      <c r="X90" s="615"/>
      <c r="Y90" s="615"/>
      <c r="Z90" s="615"/>
      <c r="AA90" s="615"/>
      <c r="AB90" s="615"/>
      <c r="AC90" s="615"/>
      <c r="AD90" s="659"/>
    </row>
    <row r="91" spans="6:30" x14ac:dyDescent="0.25">
      <c r="F91" s="618"/>
      <c r="G91" s="618"/>
      <c r="H91" s="618"/>
      <c r="I91" s="618"/>
      <c r="J91" s="618"/>
      <c r="K91" s="618"/>
      <c r="L91" s="618"/>
      <c r="M91" s="658"/>
      <c r="N91" s="658"/>
      <c r="O91" s="658"/>
      <c r="P91" s="658"/>
      <c r="Q91" s="658"/>
      <c r="R91" s="658"/>
      <c r="S91" s="615"/>
      <c r="T91" s="615"/>
      <c r="U91" s="615"/>
      <c r="V91" s="615"/>
      <c r="W91" s="615"/>
      <c r="X91" s="615"/>
      <c r="Y91" s="615"/>
      <c r="Z91" s="615"/>
      <c r="AA91" s="615"/>
      <c r="AB91" s="615"/>
      <c r="AC91" s="615"/>
      <c r="AD91" s="659"/>
    </row>
    <row r="92" spans="6:30" x14ac:dyDescent="0.25">
      <c r="F92" s="618"/>
      <c r="G92" s="618"/>
      <c r="H92" s="618"/>
      <c r="I92" s="618"/>
      <c r="J92" s="618"/>
      <c r="K92" s="618"/>
      <c r="L92" s="618"/>
      <c r="M92" s="658"/>
      <c r="N92" s="658"/>
      <c r="O92" s="658"/>
      <c r="P92" s="658"/>
      <c r="Q92" s="658"/>
      <c r="R92" s="658"/>
      <c r="S92" s="615"/>
      <c r="T92" s="615"/>
      <c r="U92" s="615"/>
      <c r="V92" s="615"/>
      <c r="W92" s="615"/>
      <c r="X92" s="615"/>
      <c r="Y92" s="615"/>
      <c r="Z92" s="615"/>
      <c r="AA92" s="615"/>
      <c r="AB92" s="615"/>
      <c r="AC92" s="615"/>
      <c r="AD92" s="659"/>
    </row>
    <row r="93" spans="6:30" x14ac:dyDescent="0.25">
      <c r="F93" s="618"/>
      <c r="G93" s="618"/>
      <c r="H93" s="618"/>
      <c r="I93" s="618"/>
      <c r="J93" s="618"/>
      <c r="K93" s="618"/>
      <c r="L93" s="618"/>
      <c r="M93" s="658"/>
      <c r="N93" s="658"/>
      <c r="O93" s="658"/>
      <c r="P93" s="658"/>
      <c r="Q93" s="658"/>
      <c r="R93" s="658"/>
      <c r="S93" s="615"/>
      <c r="T93" s="615"/>
      <c r="U93" s="615"/>
      <c r="V93" s="615"/>
      <c r="W93" s="615"/>
      <c r="X93" s="615"/>
      <c r="Y93" s="615"/>
      <c r="Z93" s="615"/>
      <c r="AA93" s="615"/>
      <c r="AB93" s="615"/>
      <c r="AC93" s="615"/>
      <c r="AD93" s="659"/>
    </row>
    <row r="94" spans="6:30" x14ac:dyDescent="0.25">
      <c r="F94" s="618"/>
      <c r="G94" s="618"/>
      <c r="H94" s="618"/>
      <c r="I94" s="618"/>
      <c r="J94" s="618"/>
      <c r="K94" s="618"/>
      <c r="L94" s="618"/>
      <c r="M94" s="658"/>
      <c r="N94" s="658"/>
      <c r="O94" s="658"/>
      <c r="P94" s="658"/>
      <c r="Q94" s="658"/>
      <c r="R94" s="658"/>
      <c r="S94" s="615"/>
      <c r="T94" s="615"/>
      <c r="U94" s="615"/>
      <c r="V94" s="615"/>
      <c r="W94" s="615"/>
      <c r="X94" s="615"/>
      <c r="Y94" s="615"/>
      <c r="Z94" s="615"/>
      <c r="AA94" s="615"/>
      <c r="AB94" s="615"/>
      <c r="AC94" s="615"/>
      <c r="AD94" s="659"/>
    </row>
    <row r="95" spans="6:30" x14ac:dyDescent="0.25">
      <c r="F95" s="618"/>
      <c r="G95" s="618"/>
      <c r="H95" s="618"/>
      <c r="I95" s="618"/>
      <c r="J95" s="618"/>
      <c r="K95" s="618"/>
      <c r="L95" s="618"/>
      <c r="M95" s="658"/>
      <c r="N95" s="658"/>
      <c r="O95" s="658"/>
      <c r="P95" s="658"/>
      <c r="Q95" s="658"/>
      <c r="R95" s="658"/>
      <c r="S95" s="615"/>
      <c r="T95" s="615"/>
      <c r="U95" s="615"/>
      <c r="V95" s="615"/>
      <c r="W95" s="615"/>
      <c r="X95" s="615"/>
      <c r="Y95" s="615"/>
      <c r="Z95" s="615"/>
      <c r="AA95" s="615"/>
      <c r="AB95" s="615"/>
      <c r="AC95" s="615"/>
      <c r="AD95" s="659"/>
    </row>
    <row r="96" spans="6:30" x14ac:dyDescent="0.25">
      <c r="F96" s="618"/>
      <c r="G96" s="618"/>
      <c r="H96" s="618"/>
      <c r="I96" s="618"/>
      <c r="J96" s="618"/>
      <c r="K96" s="618"/>
      <c r="L96" s="618"/>
      <c r="M96" s="658"/>
      <c r="N96" s="658"/>
      <c r="O96" s="658"/>
      <c r="P96" s="658"/>
      <c r="Q96" s="658"/>
      <c r="R96" s="658"/>
      <c r="S96" s="615"/>
      <c r="T96" s="615"/>
      <c r="U96" s="615"/>
      <c r="V96" s="615"/>
      <c r="W96" s="615"/>
      <c r="X96" s="615"/>
      <c r="Y96" s="615"/>
      <c r="Z96" s="615"/>
      <c r="AA96" s="615"/>
      <c r="AB96" s="615"/>
      <c r="AC96" s="615"/>
      <c r="AD96" s="659"/>
    </row>
    <row r="97" spans="6:30" x14ac:dyDescent="0.25">
      <c r="F97" s="618"/>
      <c r="G97" s="618"/>
      <c r="H97" s="618"/>
      <c r="I97" s="618"/>
      <c r="J97" s="618"/>
      <c r="K97" s="618"/>
      <c r="L97" s="618"/>
      <c r="M97" s="658"/>
      <c r="N97" s="658"/>
      <c r="O97" s="658"/>
      <c r="P97" s="658"/>
      <c r="Q97" s="658"/>
      <c r="R97" s="658"/>
      <c r="S97" s="615"/>
      <c r="T97" s="615"/>
      <c r="U97" s="615"/>
      <c r="V97" s="615"/>
      <c r="W97" s="615"/>
      <c r="X97" s="615"/>
      <c r="Y97" s="615"/>
      <c r="Z97" s="615"/>
      <c r="AA97" s="615"/>
      <c r="AB97" s="615"/>
      <c r="AC97" s="615"/>
      <c r="AD97" s="659"/>
    </row>
    <row r="98" spans="6:30" x14ac:dyDescent="0.25">
      <c r="F98" s="618"/>
      <c r="G98" s="618"/>
      <c r="H98" s="618"/>
      <c r="I98" s="618"/>
      <c r="J98" s="618"/>
      <c r="K98" s="618"/>
      <c r="L98" s="618"/>
      <c r="M98" s="658"/>
      <c r="N98" s="658"/>
      <c r="O98" s="658"/>
      <c r="P98" s="658"/>
      <c r="Q98" s="658"/>
      <c r="R98" s="658"/>
      <c r="S98" s="615"/>
      <c r="T98" s="615"/>
      <c r="U98" s="615"/>
      <c r="V98" s="615"/>
      <c r="W98" s="615"/>
      <c r="X98" s="615"/>
      <c r="Y98" s="615"/>
      <c r="Z98" s="615"/>
      <c r="AA98" s="615"/>
      <c r="AB98" s="615"/>
      <c r="AC98" s="615"/>
      <c r="AD98" s="659"/>
    </row>
    <row r="99" spans="6:30" x14ac:dyDescent="0.25">
      <c r="F99" s="618"/>
      <c r="G99" s="618"/>
      <c r="H99" s="618"/>
      <c r="I99" s="618"/>
      <c r="J99" s="618"/>
      <c r="K99" s="618"/>
      <c r="L99" s="618"/>
      <c r="M99" s="658"/>
      <c r="N99" s="658"/>
      <c r="O99" s="658"/>
      <c r="P99" s="658"/>
      <c r="Q99" s="658"/>
      <c r="R99" s="658"/>
      <c r="S99" s="615"/>
      <c r="T99" s="615"/>
      <c r="U99" s="615"/>
      <c r="V99" s="615"/>
      <c r="W99" s="615"/>
      <c r="X99" s="615"/>
      <c r="Y99" s="615"/>
      <c r="Z99" s="615"/>
      <c r="AA99" s="615"/>
      <c r="AB99" s="615"/>
      <c r="AC99" s="615"/>
      <c r="AD99" s="659"/>
    </row>
    <row r="100" spans="6:30" x14ac:dyDescent="0.25">
      <c r="F100" s="618"/>
      <c r="G100" s="618"/>
      <c r="H100" s="618"/>
      <c r="I100" s="618"/>
      <c r="J100" s="618"/>
      <c r="K100" s="618"/>
      <c r="L100" s="618"/>
      <c r="M100" s="658"/>
      <c r="N100" s="658"/>
      <c r="O100" s="658"/>
      <c r="P100" s="658"/>
      <c r="Q100" s="658"/>
      <c r="R100" s="658"/>
      <c r="S100" s="615"/>
      <c r="T100" s="615"/>
      <c r="U100" s="615"/>
      <c r="V100" s="615"/>
      <c r="W100" s="615"/>
      <c r="X100" s="615"/>
      <c r="Y100" s="615"/>
      <c r="Z100" s="615"/>
      <c r="AA100" s="615"/>
      <c r="AB100" s="615"/>
      <c r="AC100" s="615"/>
      <c r="AD100" s="659"/>
    </row>
    <row r="101" spans="6:30" x14ac:dyDescent="0.25">
      <c r="F101" s="618"/>
      <c r="G101" s="618"/>
      <c r="H101" s="618"/>
      <c r="I101" s="618"/>
      <c r="J101" s="618"/>
      <c r="K101" s="618"/>
      <c r="L101" s="618"/>
      <c r="M101" s="658"/>
      <c r="N101" s="658"/>
      <c r="O101" s="658"/>
      <c r="P101" s="658"/>
      <c r="Q101" s="658"/>
      <c r="R101" s="658"/>
      <c r="S101" s="615"/>
      <c r="T101" s="615"/>
      <c r="U101" s="615"/>
      <c r="V101" s="615"/>
      <c r="W101" s="615"/>
      <c r="X101" s="615"/>
      <c r="Y101" s="615"/>
      <c r="Z101" s="615"/>
      <c r="AA101" s="615"/>
      <c r="AB101" s="615"/>
      <c r="AC101" s="615"/>
      <c r="AD101" s="659"/>
    </row>
    <row r="102" spans="6:30" x14ac:dyDescent="0.25">
      <c r="F102" s="618"/>
      <c r="G102" s="618"/>
      <c r="H102" s="618"/>
      <c r="I102" s="618"/>
      <c r="J102" s="618"/>
      <c r="K102" s="618"/>
      <c r="L102" s="618"/>
      <c r="M102" s="658"/>
      <c r="N102" s="658"/>
      <c r="O102" s="658"/>
      <c r="P102" s="658"/>
      <c r="Q102" s="658"/>
      <c r="R102" s="658"/>
      <c r="S102" s="615"/>
      <c r="T102" s="615"/>
      <c r="U102" s="615"/>
      <c r="V102" s="615"/>
      <c r="W102" s="615"/>
      <c r="X102" s="615"/>
      <c r="Y102" s="615"/>
      <c r="Z102" s="615"/>
      <c r="AA102" s="615"/>
      <c r="AB102" s="615"/>
      <c r="AC102" s="615"/>
      <c r="AD102" s="659"/>
    </row>
    <row r="103" spans="6:30" x14ac:dyDescent="0.25">
      <c r="F103" s="618"/>
      <c r="G103" s="618"/>
      <c r="H103" s="618"/>
      <c r="I103" s="618"/>
      <c r="J103" s="618"/>
      <c r="K103" s="618"/>
      <c r="L103" s="618"/>
      <c r="M103" s="658"/>
      <c r="N103" s="658"/>
      <c r="O103" s="658"/>
      <c r="P103" s="658"/>
      <c r="Q103" s="658"/>
      <c r="R103" s="658"/>
      <c r="S103" s="615"/>
      <c r="T103" s="615"/>
      <c r="U103" s="615"/>
      <c r="V103" s="615"/>
      <c r="W103" s="615"/>
      <c r="X103" s="615"/>
      <c r="Y103" s="615"/>
      <c r="Z103" s="615"/>
      <c r="AA103" s="615"/>
      <c r="AB103" s="615"/>
      <c r="AC103" s="615"/>
      <c r="AD103" s="659"/>
    </row>
    <row r="104" spans="6:30" x14ac:dyDescent="0.25">
      <c r="F104" s="618"/>
      <c r="G104" s="618"/>
      <c r="H104" s="618"/>
      <c r="I104" s="618"/>
      <c r="J104" s="618"/>
      <c r="K104" s="618"/>
      <c r="L104" s="618"/>
      <c r="M104" s="658"/>
      <c r="N104" s="658"/>
      <c r="O104" s="658"/>
      <c r="P104" s="658"/>
      <c r="Q104" s="658"/>
      <c r="R104" s="658"/>
      <c r="S104" s="615"/>
      <c r="T104" s="615"/>
      <c r="U104" s="615"/>
      <c r="V104" s="615"/>
      <c r="W104" s="615"/>
      <c r="X104" s="615"/>
      <c r="Y104" s="615"/>
      <c r="Z104" s="615"/>
      <c r="AA104" s="615"/>
      <c r="AB104" s="615"/>
      <c r="AC104" s="615"/>
      <c r="AD104" s="659"/>
    </row>
    <row r="105" spans="6:30" x14ac:dyDescent="0.25">
      <c r="F105" s="618"/>
      <c r="G105" s="618"/>
      <c r="H105" s="618"/>
      <c r="I105" s="618"/>
      <c r="J105" s="618"/>
      <c r="K105" s="618"/>
      <c r="L105" s="618"/>
      <c r="M105" s="658"/>
      <c r="N105" s="658"/>
      <c r="O105" s="658"/>
      <c r="P105" s="658"/>
      <c r="Q105" s="658"/>
      <c r="R105" s="658"/>
      <c r="S105" s="615"/>
      <c r="T105" s="615"/>
      <c r="U105" s="615"/>
      <c r="V105" s="615"/>
      <c r="W105" s="615"/>
      <c r="X105" s="615"/>
      <c r="Y105" s="615"/>
      <c r="Z105" s="615"/>
      <c r="AA105" s="615"/>
      <c r="AB105" s="615"/>
      <c r="AC105" s="615"/>
      <c r="AD105" s="659"/>
    </row>
    <row r="106" spans="6:30" x14ac:dyDescent="0.25">
      <c r="F106" s="618"/>
      <c r="G106" s="618"/>
      <c r="H106" s="618"/>
      <c r="I106" s="618"/>
      <c r="J106" s="618"/>
      <c r="K106" s="618"/>
      <c r="L106" s="618"/>
      <c r="M106" s="658"/>
      <c r="N106" s="658"/>
      <c r="O106" s="658"/>
      <c r="P106" s="658"/>
      <c r="Q106" s="658"/>
      <c r="R106" s="658"/>
      <c r="S106" s="615"/>
      <c r="T106" s="615"/>
      <c r="U106" s="615"/>
      <c r="V106" s="615"/>
      <c r="W106" s="615"/>
      <c r="X106" s="615"/>
      <c r="Y106" s="615"/>
      <c r="Z106" s="615"/>
      <c r="AA106" s="615"/>
      <c r="AB106" s="615"/>
      <c r="AC106" s="615"/>
      <c r="AD106" s="659"/>
    </row>
    <row r="107" spans="6:30" x14ac:dyDescent="0.25">
      <c r="F107" s="618"/>
      <c r="G107" s="618"/>
      <c r="H107" s="618"/>
      <c r="I107" s="618"/>
      <c r="J107" s="618"/>
      <c r="K107" s="618"/>
      <c r="L107" s="618"/>
      <c r="M107" s="658"/>
      <c r="N107" s="658"/>
      <c r="O107" s="658"/>
      <c r="P107" s="658"/>
      <c r="Q107" s="658"/>
      <c r="R107" s="658"/>
      <c r="S107" s="615"/>
      <c r="T107" s="615"/>
      <c r="U107" s="615"/>
      <c r="V107" s="615"/>
      <c r="W107" s="615"/>
      <c r="X107" s="615"/>
      <c r="Y107" s="615"/>
      <c r="Z107" s="615"/>
      <c r="AA107" s="615"/>
      <c r="AB107" s="615"/>
      <c r="AC107" s="615"/>
      <c r="AD107" s="659"/>
    </row>
    <row r="108" spans="6:30" x14ac:dyDescent="0.25">
      <c r="F108" s="618"/>
      <c r="G108" s="618"/>
      <c r="H108" s="618"/>
      <c r="I108" s="618"/>
      <c r="J108" s="618"/>
      <c r="K108" s="618"/>
      <c r="L108" s="618"/>
      <c r="M108" s="658"/>
      <c r="N108" s="658"/>
      <c r="O108" s="658"/>
      <c r="P108" s="658"/>
      <c r="Q108" s="658"/>
      <c r="R108" s="658"/>
      <c r="S108" s="615"/>
      <c r="T108" s="615"/>
      <c r="U108" s="615"/>
      <c r="V108" s="615"/>
      <c r="W108" s="615"/>
      <c r="X108" s="615"/>
      <c r="Y108" s="615"/>
      <c r="Z108" s="615"/>
      <c r="AA108" s="615"/>
      <c r="AB108" s="615"/>
      <c r="AC108" s="615"/>
      <c r="AD108" s="659"/>
    </row>
    <row r="109" spans="6:30" x14ac:dyDescent="0.25">
      <c r="F109" s="618"/>
      <c r="G109" s="618"/>
      <c r="H109" s="618"/>
      <c r="I109" s="618"/>
      <c r="J109" s="618"/>
      <c r="K109" s="618"/>
      <c r="L109" s="618"/>
      <c r="M109" s="658"/>
      <c r="N109" s="658"/>
      <c r="O109" s="658"/>
      <c r="P109" s="658"/>
      <c r="Q109" s="658"/>
      <c r="R109" s="658"/>
      <c r="S109" s="615"/>
      <c r="T109" s="615"/>
      <c r="U109" s="615"/>
      <c r="V109" s="615"/>
      <c r="W109" s="615"/>
      <c r="X109" s="615"/>
      <c r="Y109" s="615"/>
      <c r="Z109" s="615"/>
      <c r="AA109" s="615"/>
      <c r="AB109" s="615"/>
      <c r="AC109" s="615"/>
      <c r="AD109" s="659"/>
    </row>
    <row r="110" spans="6:30" x14ac:dyDescent="0.25">
      <c r="F110" s="618"/>
      <c r="G110" s="618"/>
      <c r="H110" s="618"/>
      <c r="I110" s="618"/>
      <c r="J110" s="618"/>
      <c r="K110" s="618"/>
      <c r="L110" s="618"/>
      <c r="M110" s="658"/>
      <c r="N110" s="658"/>
      <c r="O110" s="658"/>
      <c r="P110" s="658"/>
      <c r="Q110" s="658"/>
      <c r="R110" s="658"/>
      <c r="S110" s="615"/>
      <c r="T110" s="615"/>
      <c r="U110" s="615"/>
      <c r="V110" s="615"/>
      <c r="W110" s="615"/>
      <c r="X110" s="615"/>
      <c r="Y110" s="615"/>
      <c r="Z110" s="615"/>
      <c r="AA110" s="615"/>
      <c r="AB110" s="615"/>
      <c r="AC110" s="615"/>
      <c r="AD110" s="659"/>
    </row>
    <row r="111" spans="6:30" x14ac:dyDescent="0.25">
      <c r="F111" s="618"/>
      <c r="G111" s="618"/>
      <c r="H111" s="618"/>
      <c r="I111" s="618"/>
      <c r="J111" s="618"/>
      <c r="K111" s="618"/>
      <c r="L111" s="618"/>
      <c r="M111" s="658"/>
      <c r="N111" s="658"/>
      <c r="O111" s="658"/>
      <c r="P111" s="658"/>
      <c r="Q111" s="658"/>
      <c r="R111" s="658"/>
      <c r="S111" s="615"/>
      <c r="T111" s="615"/>
      <c r="U111" s="615"/>
      <c r="V111" s="615"/>
      <c r="W111" s="615"/>
      <c r="X111" s="615"/>
      <c r="Y111" s="615"/>
      <c r="Z111" s="615"/>
      <c r="AA111" s="615"/>
      <c r="AB111" s="615"/>
      <c r="AC111" s="615"/>
      <c r="AD111" s="659"/>
    </row>
    <row r="112" spans="6:30" x14ac:dyDescent="0.25">
      <c r="F112" s="618"/>
      <c r="G112" s="618"/>
      <c r="H112" s="618"/>
      <c r="I112" s="618"/>
      <c r="J112" s="618"/>
      <c r="K112" s="618"/>
      <c r="L112" s="618"/>
      <c r="M112" s="658"/>
      <c r="N112" s="658"/>
      <c r="O112" s="658"/>
      <c r="P112" s="658"/>
      <c r="Q112" s="658"/>
      <c r="R112" s="658"/>
      <c r="S112" s="615"/>
      <c r="T112" s="615"/>
      <c r="U112" s="615"/>
      <c r="V112" s="615"/>
      <c r="W112" s="615"/>
      <c r="X112" s="615"/>
      <c r="Y112" s="615"/>
      <c r="Z112" s="615"/>
      <c r="AA112" s="615"/>
      <c r="AB112" s="615"/>
      <c r="AC112" s="615"/>
      <c r="AD112" s="659"/>
    </row>
    <row r="113" spans="6:30" x14ac:dyDescent="0.25">
      <c r="F113" s="618"/>
      <c r="G113" s="618"/>
      <c r="H113" s="618"/>
      <c r="I113" s="618"/>
      <c r="J113" s="618"/>
      <c r="K113" s="618"/>
      <c r="L113" s="618"/>
      <c r="M113" s="658"/>
      <c r="N113" s="658"/>
      <c r="O113" s="658"/>
      <c r="P113" s="658"/>
      <c r="Q113" s="658"/>
      <c r="R113" s="658"/>
      <c r="S113" s="615"/>
      <c r="T113" s="615"/>
      <c r="U113" s="615"/>
      <c r="V113" s="615"/>
      <c r="W113" s="615"/>
      <c r="X113" s="615"/>
      <c r="Y113" s="615"/>
      <c r="Z113" s="615"/>
      <c r="AA113" s="615"/>
      <c r="AB113" s="615"/>
      <c r="AC113" s="615"/>
      <c r="AD113" s="659"/>
    </row>
    <row r="114" spans="6:30" x14ac:dyDescent="0.25">
      <c r="F114" s="618"/>
      <c r="G114" s="618"/>
      <c r="H114" s="618"/>
      <c r="I114" s="618"/>
      <c r="J114" s="618"/>
      <c r="K114" s="618"/>
      <c r="L114" s="618"/>
      <c r="M114" s="658"/>
      <c r="N114" s="658"/>
      <c r="O114" s="658"/>
      <c r="P114" s="658"/>
      <c r="Q114" s="658"/>
      <c r="R114" s="658"/>
      <c r="S114" s="615"/>
      <c r="T114" s="615"/>
      <c r="U114" s="615"/>
      <c r="V114" s="615"/>
      <c r="W114" s="615"/>
      <c r="X114" s="615"/>
      <c r="Y114" s="615"/>
      <c r="Z114" s="615"/>
      <c r="AA114" s="615"/>
      <c r="AB114" s="615"/>
      <c r="AC114" s="615"/>
      <c r="AD114" s="659"/>
    </row>
    <row r="115" spans="6:30" x14ac:dyDescent="0.25">
      <c r="F115" s="618"/>
      <c r="G115" s="618"/>
      <c r="H115" s="618"/>
      <c r="I115" s="618"/>
      <c r="J115" s="618"/>
      <c r="K115" s="618"/>
      <c r="L115" s="618"/>
      <c r="M115" s="658"/>
      <c r="N115" s="658"/>
      <c r="O115" s="658"/>
      <c r="P115" s="658"/>
      <c r="Q115" s="658"/>
      <c r="R115" s="658"/>
      <c r="S115" s="615"/>
      <c r="T115" s="615"/>
      <c r="U115" s="615"/>
      <c r="V115" s="615"/>
      <c r="W115" s="615"/>
      <c r="X115" s="615"/>
      <c r="Y115" s="615"/>
      <c r="Z115" s="615"/>
      <c r="AA115" s="615"/>
      <c r="AB115" s="615"/>
      <c r="AC115" s="615"/>
      <c r="AD115" s="659"/>
    </row>
    <row r="116" spans="6:30" x14ac:dyDescent="0.25">
      <c r="F116" s="618"/>
      <c r="G116" s="618"/>
      <c r="H116" s="618"/>
      <c r="I116" s="618"/>
      <c r="J116" s="618"/>
      <c r="K116" s="618"/>
      <c r="L116" s="618"/>
      <c r="M116" s="658"/>
      <c r="N116" s="658"/>
      <c r="O116" s="658"/>
      <c r="P116" s="658"/>
      <c r="Q116" s="658"/>
      <c r="R116" s="658"/>
      <c r="S116" s="615"/>
      <c r="T116" s="615"/>
      <c r="U116" s="615"/>
      <c r="V116" s="615"/>
      <c r="W116" s="615"/>
      <c r="X116" s="615"/>
      <c r="Y116" s="615"/>
      <c r="Z116" s="615"/>
      <c r="AA116" s="615"/>
      <c r="AB116" s="615"/>
      <c r="AC116" s="615"/>
      <c r="AD116" s="659"/>
    </row>
    <row r="117" spans="6:30" x14ac:dyDescent="0.25">
      <c r="F117" s="618"/>
      <c r="G117" s="618"/>
      <c r="H117" s="618"/>
      <c r="I117" s="618"/>
      <c r="J117" s="618"/>
      <c r="K117" s="618"/>
      <c r="L117" s="618"/>
      <c r="M117" s="658"/>
      <c r="N117" s="658"/>
      <c r="O117" s="658"/>
      <c r="P117" s="658"/>
      <c r="Q117" s="658"/>
      <c r="R117" s="658"/>
      <c r="S117" s="615"/>
      <c r="T117" s="615"/>
      <c r="U117" s="615"/>
      <c r="V117" s="615"/>
      <c r="W117" s="615"/>
      <c r="X117" s="615"/>
      <c r="Y117" s="615"/>
      <c r="Z117" s="615"/>
      <c r="AA117" s="615"/>
      <c r="AB117" s="615"/>
      <c r="AC117" s="615"/>
      <c r="AD117" s="659"/>
    </row>
    <row r="118" spans="6:30" x14ac:dyDescent="0.25">
      <c r="F118" s="618"/>
      <c r="G118" s="618"/>
      <c r="H118" s="618"/>
      <c r="I118" s="618"/>
      <c r="J118" s="618"/>
      <c r="K118" s="618"/>
      <c r="L118" s="618"/>
      <c r="M118" s="658"/>
      <c r="N118" s="658"/>
      <c r="O118" s="658"/>
      <c r="P118" s="658"/>
      <c r="Q118" s="658"/>
      <c r="R118" s="658"/>
      <c r="S118" s="615"/>
      <c r="T118" s="615"/>
      <c r="U118" s="615"/>
      <c r="V118" s="615"/>
      <c r="W118" s="615"/>
      <c r="X118" s="615"/>
      <c r="Y118" s="615"/>
      <c r="Z118" s="615"/>
      <c r="AA118" s="615"/>
      <c r="AB118" s="615"/>
      <c r="AC118" s="615"/>
      <c r="AD118" s="659"/>
    </row>
    <row r="119" spans="6:30" x14ac:dyDescent="0.25">
      <c r="F119" s="618"/>
      <c r="G119" s="618"/>
      <c r="H119" s="618"/>
      <c r="I119" s="618"/>
      <c r="J119" s="618"/>
      <c r="K119" s="618"/>
      <c r="L119" s="618"/>
      <c r="M119" s="658"/>
      <c r="N119" s="658"/>
      <c r="O119" s="658"/>
      <c r="P119" s="658"/>
      <c r="Q119" s="658"/>
      <c r="R119" s="658"/>
      <c r="S119" s="615"/>
      <c r="T119" s="615"/>
      <c r="U119" s="615"/>
      <c r="V119" s="615"/>
      <c r="W119" s="615"/>
      <c r="X119" s="615"/>
      <c r="Y119" s="615"/>
      <c r="Z119" s="615"/>
      <c r="AA119" s="615"/>
      <c r="AB119" s="615"/>
      <c r="AC119" s="615"/>
      <c r="AD119" s="659"/>
    </row>
    <row r="120" spans="6:30" x14ac:dyDescent="0.25">
      <c r="F120" s="618"/>
      <c r="G120" s="618"/>
      <c r="H120" s="618"/>
      <c r="I120" s="618"/>
      <c r="J120" s="618"/>
      <c r="K120" s="618"/>
      <c r="L120" s="618"/>
      <c r="M120" s="658"/>
      <c r="N120" s="658"/>
      <c r="O120" s="658"/>
      <c r="P120" s="658"/>
      <c r="Q120" s="658"/>
      <c r="R120" s="658"/>
      <c r="S120" s="615"/>
      <c r="T120" s="615"/>
      <c r="U120" s="615"/>
      <c r="V120" s="615"/>
      <c r="W120" s="615"/>
      <c r="X120" s="615"/>
      <c r="Y120" s="615"/>
      <c r="Z120" s="615"/>
      <c r="AA120" s="615"/>
      <c r="AB120" s="615"/>
      <c r="AC120" s="615"/>
      <c r="AD120" s="659"/>
    </row>
    <row r="121" spans="6:30" x14ac:dyDescent="0.25">
      <c r="F121" s="618"/>
      <c r="G121" s="618"/>
      <c r="H121" s="618"/>
      <c r="I121" s="618"/>
      <c r="J121" s="618"/>
      <c r="K121" s="618"/>
      <c r="L121" s="618"/>
      <c r="M121" s="658"/>
      <c r="N121" s="658"/>
      <c r="O121" s="658"/>
      <c r="P121" s="658"/>
      <c r="Q121" s="658"/>
      <c r="R121" s="658"/>
      <c r="S121" s="615"/>
      <c r="T121" s="615"/>
      <c r="U121" s="615"/>
      <c r="V121" s="615"/>
      <c r="W121" s="615"/>
      <c r="X121" s="615"/>
      <c r="Y121" s="615"/>
      <c r="Z121" s="615"/>
      <c r="AA121" s="615"/>
      <c r="AB121" s="615"/>
      <c r="AC121" s="615"/>
      <c r="AD121" s="659"/>
    </row>
    <row r="122" spans="6:30" x14ac:dyDescent="0.25">
      <c r="F122" s="618"/>
      <c r="G122" s="618"/>
      <c r="H122" s="618"/>
      <c r="I122" s="618"/>
      <c r="J122" s="618"/>
      <c r="K122" s="618"/>
      <c r="L122" s="618"/>
      <c r="M122" s="658"/>
      <c r="N122" s="658"/>
      <c r="O122" s="658"/>
      <c r="P122" s="658"/>
      <c r="Q122" s="658"/>
      <c r="R122" s="658"/>
      <c r="S122" s="615"/>
      <c r="T122" s="615"/>
      <c r="U122" s="615"/>
      <c r="V122" s="615"/>
      <c r="W122" s="615"/>
      <c r="X122" s="615"/>
      <c r="Y122" s="615"/>
      <c r="Z122" s="615"/>
      <c r="AA122" s="615"/>
      <c r="AB122" s="615"/>
      <c r="AC122" s="615"/>
      <c r="AD122" s="659"/>
    </row>
    <row r="123" spans="6:30" x14ac:dyDescent="0.25">
      <c r="F123" s="618"/>
      <c r="G123" s="618"/>
      <c r="H123" s="618"/>
      <c r="I123" s="618"/>
      <c r="J123" s="618"/>
      <c r="K123" s="618"/>
      <c r="L123" s="618"/>
      <c r="M123" s="658"/>
      <c r="N123" s="658"/>
      <c r="O123" s="658"/>
      <c r="P123" s="658"/>
      <c r="Q123" s="658"/>
      <c r="R123" s="658"/>
      <c r="S123" s="615"/>
      <c r="T123" s="615"/>
      <c r="U123" s="615"/>
      <c r="V123" s="615"/>
      <c r="W123" s="615"/>
      <c r="X123" s="615"/>
      <c r="Y123" s="615"/>
      <c r="Z123" s="615"/>
      <c r="AA123" s="615"/>
      <c r="AB123" s="615"/>
      <c r="AC123" s="615"/>
      <c r="AD123" s="659"/>
    </row>
    <row r="124" spans="6:30" x14ac:dyDescent="0.25">
      <c r="F124" s="618"/>
      <c r="G124" s="618"/>
      <c r="H124" s="618"/>
      <c r="I124" s="618"/>
      <c r="J124" s="618"/>
      <c r="K124" s="618"/>
      <c r="L124" s="618"/>
      <c r="M124" s="658"/>
      <c r="N124" s="658"/>
      <c r="O124" s="658"/>
      <c r="P124" s="658"/>
      <c r="Q124" s="658"/>
      <c r="R124" s="658"/>
      <c r="S124" s="615"/>
      <c r="T124" s="615"/>
      <c r="U124" s="615"/>
      <c r="V124" s="615"/>
      <c r="W124" s="615"/>
      <c r="X124" s="615"/>
      <c r="Y124" s="615"/>
      <c r="Z124" s="615"/>
      <c r="AA124" s="615"/>
      <c r="AB124" s="615"/>
      <c r="AC124" s="615"/>
      <c r="AD124" s="659"/>
    </row>
    <row r="125" spans="6:30" x14ac:dyDescent="0.25">
      <c r="F125" s="618"/>
      <c r="G125" s="618"/>
      <c r="H125" s="618"/>
      <c r="I125" s="618"/>
      <c r="J125" s="618"/>
      <c r="K125" s="618"/>
      <c r="L125" s="618"/>
      <c r="M125" s="658"/>
      <c r="N125" s="658"/>
      <c r="O125" s="658"/>
      <c r="P125" s="658"/>
      <c r="Q125" s="658"/>
      <c r="R125" s="658"/>
      <c r="S125" s="615"/>
      <c r="T125" s="615"/>
      <c r="U125" s="615"/>
      <c r="V125" s="615"/>
      <c r="W125" s="615"/>
      <c r="X125" s="615"/>
      <c r="Y125" s="615"/>
      <c r="Z125" s="615"/>
      <c r="AA125" s="615"/>
      <c r="AB125" s="615"/>
      <c r="AC125" s="615"/>
      <c r="AD125" s="659"/>
    </row>
    <row r="126" spans="6:30" x14ac:dyDescent="0.25">
      <c r="F126" s="618"/>
      <c r="G126" s="618"/>
      <c r="H126" s="618"/>
      <c r="I126" s="618"/>
      <c r="J126" s="618"/>
      <c r="K126" s="618"/>
      <c r="L126" s="618"/>
      <c r="M126" s="658"/>
      <c r="N126" s="658"/>
      <c r="O126" s="658"/>
      <c r="P126" s="658"/>
      <c r="Q126" s="658"/>
      <c r="R126" s="658"/>
      <c r="S126" s="615"/>
      <c r="T126" s="615"/>
      <c r="U126" s="615"/>
      <c r="V126" s="615"/>
      <c r="W126" s="615"/>
      <c r="X126" s="615"/>
      <c r="Y126" s="615"/>
      <c r="Z126" s="615"/>
      <c r="AA126" s="615"/>
      <c r="AB126" s="615"/>
      <c r="AC126" s="615"/>
      <c r="AD126" s="659"/>
    </row>
    <row r="127" spans="6:30" x14ac:dyDescent="0.25">
      <c r="F127" s="618"/>
      <c r="G127" s="618"/>
      <c r="H127" s="618"/>
      <c r="I127" s="618"/>
      <c r="J127" s="618"/>
      <c r="K127" s="618"/>
      <c r="L127" s="618"/>
      <c r="M127" s="658"/>
      <c r="N127" s="658"/>
      <c r="O127" s="658"/>
      <c r="P127" s="658"/>
      <c r="Q127" s="658"/>
      <c r="R127" s="658"/>
      <c r="S127" s="615"/>
      <c r="T127" s="615"/>
      <c r="U127" s="615"/>
      <c r="V127" s="615"/>
      <c r="W127" s="615"/>
      <c r="X127" s="615"/>
      <c r="Y127" s="615"/>
      <c r="Z127" s="615"/>
      <c r="AA127" s="615"/>
      <c r="AB127" s="615"/>
      <c r="AC127" s="615"/>
      <c r="AD127" s="659"/>
    </row>
    <row r="128" spans="6:30" x14ac:dyDescent="0.25">
      <c r="F128" s="618"/>
      <c r="G128" s="618"/>
      <c r="H128" s="618"/>
      <c r="I128" s="618"/>
      <c r="J128" s="618"/>
      <c r="K128" s="618"/>
      <c r="L128" s="618"/>
      <c r="M128" s="658"/>
      <c r="N128" s="658"/>
      <c r="O128" s="658"/>
      <c r="P128" s="658"/>
      <c r="Q128" s="658"/>
      <c r="R128" s="658"/>
      <c r="S128" s="615"/>
      <c r="T128" s="615"/>
      <c r="U128" s="615"/>
      <c r="V128" s="615"/>
      <c r="W128" s="615"/>
      <c r="X128" s="615"/>
      <c r="Y128" s="615"/>
      <c r="Z128" s="615"/>
      <c r="AA128" s="615"/>
      <c r="AB128" s="615"/>
      <c r="AC128" s="615"/>
      <c r="AD128" s="659"/>
    </row>
    <row r="129" spans="6:30" x14ac:dyDescent="0.25">
      <c r="F129" s="618"/>
      <c r="G129" s="618"/>
      <c r="H129" s="618"/>
      <c r="I129" s="618"/>
      <c r="J129" s="618"/>
      <c r="K129" s="618"/>
      <c r="L129" s="618"/>
      <c r="M129" s="658"/>
      <c r="N129" s="658"/>
      <c r="O129" s="658"/>
      <c r="P129" s="658"/>
      <c r="Q129" s="658"/>
      <c r="R129" s="658"/>
      <c r="S129" s="615"/>
      <c r="T129" s="615"/>
      <c r="U129" s="615"/>
      <c r="V129" s="615"/>
      <c r="W129" s="615"/>
      <c r="X129" s="615"/>
      <c r="Y129" s="615"/>
      <c r="Z129" s="615"/>
      <c r="AA129" s="615"/>
      <c r="AB129" s="615"/>
      <c r="AC129" s="615"/>
      <c r="AD129" s="659"/>
    </row>
    <row r="130" spans="6:30" x14ac:dyDescent="0.25">
      <c r="F130" s="618"/>
      <c r="G130" s="618"/>
      <c r="H130" s="618"/>
      <c r="I130" s="618"/>
      <c r="J130" s="618"/>
      <c r="K130" s="618"/>
      <c r="L130" s="618"/>
      <c r="M130" s="658"/>
      <c r="N130" s="658"/>
      <c r="O130" s="658"/>
      <c r="P130" s="658"/>
      <c r="Q130" s="658"/>
      <c r="R130" s="658"/>
      <c r="S130" s="615"/>
      <c r="T130" s="615"/>
      <c r="U130" s="615"/>
      <c r="V130" s="615"/>
      <c r="W130" s="615"/>
      <c r="X130" s="615"/>
      <c r="Y130" s="615"/>
      <c r="Z130" s="615"/>
      <c r="AA130" s="615"/>
      <c r="AB130" s="615"/>
      <c r="AC130" s="615"/>
      <c r="AD130" s="659"/>
    </row>
    <row r="131" spans="6:30" x14ac:dyDescent="0.25">
      <c r="F131" s="618"/>
      <c r="G131" s="618"/>
      <c r="H131" s="618"/>
      <c r="I131" s="618"/>
      <c r="J131" s="618"/>
      <c r="K131" s="618"/>
      <c r="L131" s="618"/>
      <c r="M131" s="658"/>
      <c r="N131" s="658"/>
      <c r="O131" s="658"/>
      <c r="P131" s="658"/>
      <c r="Q131" s="658"/>
      <c r="R131" s="658"/>
      <c r="S131" s="615"/>
      <c r="T131" s="615"/>
      <c r="U131" s="615"/>
      <c r="V131" s="615"/>
      <c r="W131" s="615"/>
      <c r="X131" s="615"/>
      <c r="Y131" s="615"/>
      <c r="Z131" s="615"/>
      <c r="AA131" s="615"/>
      <c r="AB131" s="615"/>
      <c r="AC131" s="615"/>
      <c r="AD131" s="659"/>
    </row>
    <row r="132" spans="6:30" x14ac:dyDescent="0.25">
      <c r="F132" s="618"/>
      <c r="G132" s="618"/>
      <c r="H132" s="618"/>
      <c r="I132" s="618"/>
      <c r="J132" s="618"/>
      <c r="K132" s="618"/>
      <c r="L132" s="618"/>
      <c r="M132" s="658"/>
      <c r="N132" s="658"/>
      <c r="O132" s="658"/>
      <c r="P132" s="658"/>
      <c r="Q132" s="658"/>
      <c r="R132" s="658"/>
      <c r="S132" s="615"/>
      <c r="T132" s="615"/>
      <c r="U132" s="615"/>
      <c r="V132" s="615"/>
      <c r="W132" s="615"/>
      <c r="X132" s="615"/>
      <c r="Y132" s="615"/>
      <c r="Z132" s="615"/>
      <c r="AA132" s="615"/>
      <c r="AB132" s="615"/>
      <c r="AC132" s="615"/>
      <c r="AD132" s="659"/>
    </row>
    <row r="133" spans="6:30" x14ac:dyDescent="0.25">
      <c r="F133" s="618"/>
      <c r="G133" s="618"/>
      <c r="H133" s="618"/>
      <c r="I133" s="618"/>
      <c r="J133" s="618"/>
      <c r="K133" s="618"/>
      <c r="L133" s="618"/>
      <c r="M133" s="658"/>
      <c r="N133" s="658"/>
      <c r="O133" s="658"/>
      <c r="P133" s="658"/>
      <c r="Q133" s="658"/>
      <c r="R133" s="658"/>
      <c r="S133" s="615"/>
      <c r="T133" s="615"/>
      <c r="U133" s="615"/>
      <c r="V133" s="615"/>
      <c r="W133" s="615"/>
      <c r="X133" s="615"/>
      <c r="Y133" s="615"/>
      <c r="Z133" s="615"/>
      <c r="AA133" s="615"/>
      <c r="AB133" s="615"/>
      <c r="AC133" s="615"/>
      <c r="AD133" s="659"/>
    </row>
    <row r="134" spans="6:30" x14ac:dyDescent="0.25">
      <c r="F134" s="618"/>
      <c r="G134" s="618"/>
      <c r="H134" s="618"/>
      <c r="I134" s="618"/>
      <c r="J134" s="618"/>
      <c r="K134" s="618"/>
      <c r="L134" s="618"/>
      <c r="M134" s="658"/>
      <c r="N134" s="658"/>
      <c r="O134" s="658"/>
      <c r="P134" s="658"/>
      <c r="Q134" s="658"/>
      <c r="R134" s="658"/>
      <c r="S134" s="615"/>
      <c r="T134" s="615"/>
      <c r="U134" s="615"/>
      <c r="V134" s="615"/>
      <c r="W134" s="615"/>
      <c r="X134" s="615"/>
      <c r="Y134" s="615"/>
      <c r="Z134" s="615"/>
      <c r="AA134" s="615"/>
      <c r="AB134" s="615"/>
      <c r="AC134" s="615"/>
      <c r="AD134" s="659"/>
    </row>
    <row r="135" spans="6:30" x14ac:dyDescent="0.25">
      <c r="F135" s="618"/>
      <c r="G135" s="618"/>
      <c r="H135" s="618"/>
      <c r="I135" s="618"/>
      <c r="J135" s="618"/>
      <c r="K135" s="618"/>
      <c r="L135" s="618"/>
      <c r="M135" s="658"/>
      <c r="N135" s="658"/>
      <c r="O135" s="658"/>
      <c r="P135" s="658"/>
      <c r="Q135" s="658"/>
      <c r="R135" s="658"/>
      <c r="S135" s="615"/>
      <c r="T135" s="615"/>
      <c r="U135" s="615"/>
      <c r="V135" s="615"/>
      <c r="W135" s="615"/>
      <c r="X135" s="615"/>
      <c r="Y135" s="615"/>
      <c r="Z135" s="615"/>
      <c r="AA135" s="615"/>
      <c r="AB135" s="615"/>
      <c r="AC135" s="615"/>
      <c r="AD135" s="659"/>
    </row>
    <row r="136" spans="6:30" x14ac:dyDescent="0.25">
      <c r="F136" s="618"/>
      <c r="G136" s="618"/>
      <c r="H136" s="618"/>
      <c r="I136" s="618"/>
      <c r="J136" s="618"/>
      <c r="K136" s="618"/>
      <c r="L136" s="618"/>
      <c r="M136" s="658"/>
      <c r="N136" s="658"/>
      <c r="O136" s="658"/>
      <c r="P136" s="658"/>
      <c r="Q136" s="658"/>
      <c r="R136" s="658"/>
      <c r="S136" s="615"/>
      <c r="T136" s="615"/>
      <c r="U136" s="615"/>
      <c r="V136" s="615"/>
      <c r="W136" s="615"/>
      <c r="X136" s="615"/>
      <c r="Y136" s="615"/>
      <c r="Z136" s="615"/>
      <c r="AA136" s="615"/>
      <c r="AB136" s="615"/>
      <c r="AC136" s="615"/>
      <c r="AD136" s="659"/>
    </row>
    <row r="137" spans="6:30" x14ac:dyDescent="0.25">
      <c r="F137" s="618"/>
      <c r="G137" s="618"/>
      <c r="H137" s="618"/>
      <c r="I137" s="618"/>
      <c r="J137" s="618"/>
      <c r="K137" s="618"/>
      <c r="L137" s="618"/>
      <c r="M137" s="658"/>
      <c r="N137" s="658"/>
      <c r="O137" s="658"/>
      <c r="P137" s="658"/>
      <c r="Q137" s="658"/>
      <c r="R137" s="658"/>
      <c r="S137" s="615"/>
      <c r="T137" s="615"/>
      <c r="U137" s="615"/>
      <c r="V137" s="615"/>
      <c r="W137" s="615"/>
      <c r="X137" s="615"/>
      <c r="Y137" s="615"/>
      <c r="Z137" s="615"/>
      <c r="AA137" s="615"/>
      <c r="AB137" s="615"/>
      <c r="AC137" s="615"/>
      <c r="AD137" s="659"/>
    </row>
    <row r="138" spans="6:30" x14ac:dyDescent="0.25">
      <c r="F138" s="618"/>
      <c r="G138" s="618"/>
      <c r="H138" s="618"/>
      <c r="I138" s="618"/>
      <c r="J138" s="618"/>
      <c r="K138" s="618"/>
      <c r="L138" s="618"/>
      <c r="M138" s="658"/>
      <c r="N138" s="658"/>
      <c r="O138" s="658"/>
      <c r="P138" s="658"/>
      <c r="Q138" s="658"/>
      <c r="R138" s="658"/>
      <c r="S138" s="615"/>
      <c r="T138" s="615"/>
      <c r="U138" s="615"/>
      <c r="V138" s="615"/>
      <c r="W138" s="615"/>
      <c r="X138" s="615"/>
      <c r="Y138" s="615"/>
      <c r="Z138" s="615"/>
      <c r="AA138" s="615"/>
      <c r="AB138" s="615"/>
      <c r="AC138" s="615"/>
      <c r="AD138" s="659"/>
    </row>
    <row r="139" spans="6:30" x14ac:dyDescent="0.25">
      <c r="F139" s="618"/>
      <c r="G139" s="618"/>
      <c r="H139" s="618"/>
      <c r="I139" s="618"/>
      <c r="J139" s="618"/>
      <c r="K139" s="618"/>
      <c r="L139" s="618"/>
      <c r="M139" s="658"/>
      <c r="N139" s="658"/>
      <c r="O139" s="658"/>
      <c r="P139" s="658"/>
      <c r="Q139" s="658"/>
      <c r="R139" s="658"/>
      <c r="S139" s="615"/>
      <c r="T139" s="615"/>
      <c r="U139" s="615"/>
      <c r="V139" s="615"/>
      <c r="W139" s="615"/>
      <c r="X139" s="615"/>
      <c r="Y139" s="615"/>
      <c r="Z139" s="615"/>
      <c r="AA139" s="615"/>
      <c r="AB139" s="615"/>
      <c r="AC139" s="615"/>
      <c r="AD139" s="659"/>
    </row>
    <row r="140" spans="6:30" x14ac:dyDescent="0.25">
      <c r="F140" s="618"/>
      <c r="G140" s="618"/>
      <c r="H140" s="618"/>
      <c r="I140" s="618"/>
      <c r="J140" s="618"/>
      <c r="K140" s="618"/>
      <c r="L140" s="618"/>
      <c r="M140" s="658"/>
      <c r="N140" s="658"/>
      <c r="O140" s="658"/>
      <c r="P140" s="658"/>
      <c r="Q140" s="658"/>
      <c r="R140" s="658"/>
      <c r="S140" s="615"/>
      <c r="T140" s="615"/>
      <c r="U140" s="615"/>
      <c r="V140" s="615"/>
      <c r="W140" s="615"/>
      <c r="X140" s="615"/>
      <c r="Y140" s="615"/>
      <c r="Z140" s="615"/>
      <c r="AA140" s="615"/>
      <c r="AB140" s="615"/>
      <c r="AC140" s="615"/>
      <c r="AD140" s="659"/>
    </row>
    <row r="141" spans="6:30" x14ac:dyDescent="0.25">
      <c r="F141" s="618"/>
      <c r="G141" s="618"/>
      <c r="H141" s="618"/>
      <c r="I141" s="618"/>
      <c r="J141" s="618"/>
      <c r="K141" s="618"/>
      <c r="L141" s="618"/>
      <c r="M141" s="658"/>
      <c r="N141" s="658"/>
      <c r="O141" s="658"/>
      <c r="P141" s="658"/>
      <c r="Q141" s="658"/>
      <c r="R141" s="658"/>
      <c r="S141" s="615"/>
      <c r="T141" s="615"/>
      <c r="U141" s="615"/>
      <c r="V141" s="615"/>
      <c r="W141" s="615"/>
      <c r="X141" s="615"/>
      <c r="Y141" s="615"/>
      <c r="Z141" s="615"/>
      <c r="AA141" s="615"/>
      <c r="AB141" s="615"/>
      <c r="AC141" s="615"/>
      <c r="AD141" s="659"/>
    </row>
    <row r="142" spans="6:30" x14ac:dyDescent="0.25">
      <c r="F142" s="618"/>
      <c r="G142" s="618"/>
      <c r="H142" s="618"/>
      <c r="I142" s="618"/>
      <c r="J142" s="618"/>
      <c r="K142" s="618"/>
      <c r="L142" s="618"/>
      <c r="M142" s="658"/>
      <c r="N142" s="658"/>
      <c r="O142" s="658"/>
      <c r="P142" s="658"/>
      <c r="Q142" s="658"/>
      <c r="R142" s="658"/>
      <c r="S142" s="615"/>
      <c r="T142" s="615"/>
      <c r="U142" s="615"/>
      <c r="V142" s="615"/>
      <c r="W142" s="615"/>
      <c r="X142" s="615"/>
      <c r="Y142" s="615"/>
      <c r="Z142" s="615"/>
      <c r="AA142" s="615"/>
      <c r="AB142" s="615"/>
      <c r="AC142" s="615"/>
      <c r="AD142" s="659"/>
    </row>
    <row r="143" spans="6:30" x14ac:dyDescent="0.25">
      <c r="F143" s="618"/>
      <c r="G143" s="618"/>
      <c r="H143" s="618"/>
      <c r="I143" s="618"/>
      <c r="J143" s="618"/>
      <c r="K143" s="618"/>
      <c r="L143" s="618"/>
      <c r="M143" s="658"/>
      <c r="N143" s="658"/>
      <c r="O143" s="658"/>
      <c r="P143" s="658"/>
      <c r="Q143" s="658"/>
      <c r="R143" s="658"/>
      <c r="S143" s="615"/>
      <c r="T143" s="615"/>
      <c r="U143" s="615"/>
      <c r="V143" s="615"/>
      <c r="W143" s="615"/>
      <c r="X143" s="615"/>
      <c r="Y143" s="615"/>
      <c r="Z143" s="615"/>
      <c r="AA143" s="615"/>
      <c r="AB143" s="615"/>
      <c r="AC143" s="615"/>
      <c r="AD143" s="659"/>
    </row>
    <row r="144" spans="6:30" x14ac:dyDescent="0.25">
      <c r="F144" s="618"/>
      <c r="G144" s="618"/>
      <c r="H144" s="618"/>
      <c r="I144" s="618"/>
      <c r="J144" s="618"/>
      <c r="K144" s="618"/>
      <c r="L144" s="618"/>
      <c r="M144" s="658"/>
      <c r="N144" s="658"/>
      <c r="O144" s="658"/>
      <c r="P144" s="658"/>
      <c r="Q144" s="658"/>
      <c r="R144" s="658"/>
      <c r="S144" s="615"/>
      <c r="T144" s="615"/>
      <c r="U144" s="615"/>
      <c r="V144" s="615"/>
      <c r="W144" s="615"/>
      <c r="X144" s="615"/>
      <c r="Y144" s="615"/>
      <c r="Z144" s="615"/>
      <c r="AA144" s="615"/>
      <c r="AB144" s="615"/>
      <c r="AC144" s="615"/>
      <c r="AD144" s="659"/>
    </row>
    <row r="145" spans="6:30" x14ac:dyDescent="0.25">
      <c r="F145" s="618"/>
      <c r="G145" s="618"/>
      <c r="H145" s="618"/>
      <c r="I145" s="618"/>
      <c r="J145" s="618"/>
      <c r="K145" s="618"/>
      <c r="L145" s="618"/>
      <c r="M145" s="658"/>
      <c r="N145" s="658"/>
      <c r="O145" s="658"/>
      <c r="P145" s="658"/>
      <c r="Q145" s="658"/>
      <c r="R145" s="658"/>
      <c r="S145" s="615"/>
      <c r="T145" s="615"/>
      <c r="U145" s="615"/>
      <c r="V145" s="615"/>
      <c r="W145" s="615"/>
      <c r="X145" s="615"/>
      <c r="Y145" s="615"/>
      <c r="Z145" s="615"/>
      <c r="AA145" s="615"/>
      <c r="AB145" s="615"/>
      <c r="AC145" s="615"/>
      <c r="AD145" s="659"/>
    </row>
    <row r="146" spans="6:30" x14ac:dyDescent="0.25">
      <c r="F146" s="618"/>
      <c r="G146" s="618"/>
      <c r="H146" s="618"/>
      <c r="I146" s="618"/>
      <c r="J146" s="618"/>
      <c r="K146" s="618"/>
      <c r="L146" s="618"/>
      <c r="M146" s="658"/>
      <c r="N146" s="658"/>
      <c r="O146" s="658"/>
      <c r="P146" s="658"/>
      <c r="Q146" s="658"/>
      <c r="R146" s="658"/>
      <c r="S146" s="615"/>
      <c r="T146" s="615"/>
      <c r="U146" s="615"/>
      <c r="V146" s="615"/>
      <c r="W146" s="615"/>
      <c r="X146" s="615"/>
      <c r="Y146" s="615"/>
      <c r="Z146" s="615"/>
      <c r="AA146" s="615"/>
      <c r="AB146" s="615"/>
      <c r="AC146" s="615"/>
      <c r="AD146" s="659"/>
    </row>
    <row r="147" spans="6:30" x14ac:dyDescent="0.25">
      <c r="F147" s="618"/>
      <c r="G147" s="618"/>
      <c r="H147" s="618"/>
      <c r="I147" s="618"/>
      <c r="J147" s="618"/>
      <c r="K147" s="618"/>
      <c r="L147" s="618"/>
      <c r="M147" s="658"/>
      <c r="N147" s="658"/>
      <c r="O147" s="658"/>
      <c r="P147" s="658"/>
      <c r="Q147" s="658"/>
      <c r="R147" s="658"/>
      <c r="S147" s="615"/>
      <c r="T147" s="615"/>
      <c r="U147" s="615"/>
      <c r="V147" s="615"/>
      <c r="W147" s="615"/>
      <c r="X147" s="615"/>
      <c r="Y147" s="615"/>
      <c r="Z147" s="615"/>
      <c r="AA147" s="615"/>
      <c r="AB147" s="615"/>
      <c r="AC147" s="615"/>
      <c r="AD147" s="659"/>
    </row>
    <row r="148" spans="6:30" x14ac:dyDescent="0.25">
      <c r="F148" s="618"/>
      <c r="G148" s="618"/>
      <c r="H148" s="618"/>
      <c r="I148" s="618"/>
      <c r="J148" s="618"/>
      <c r="K148" s="618"/>
      <c r="L148" s="618"/>
      <c r="M148" s="658"/>
      <c r="N148" s="658"/>
      <c r="O148" s="658"/>
      <c r="P148" s="658"/>
      <c r="Q148" s="658"/>
      <c r="R148" s="658"/>
      <c r="S148" s="615"/>
      <c r="T148" s="615"/>
      <c r="U148" s="615"/>
      <c r="V148" s="615"/>
      <c r="W148" s="615"/>
      <c r="X148" s="615"/>
      <c r="Y148" s="615"/>
      <c r="Z148" s="615"/>
      <c r="AA148" s="615"/>
      <c r="AB148" s="615"/>
      <c r="AC148" s="615"/>
      <c r="AD148" s="659"/>
    </row>
    <row r="149" spans="6:30" x14ac:dyDescent="0.25">
      <c r="F149" s="618"/>
      <c r="G149" s="618"/>
      <c r="H149" s="618"/>
      <c r="I149" s="618"/>
      <c r="J149" s="618"/>
      <c r="K149" s="618"/>
      <c r="L149" s="618"/>
      <c r="M149" s="658"/>
      <c r="N149" s="658"/>
      <c r="O149" s="658"/>
      <c r="P149" s="658"/>
      <c r="Q149" s="658"/>
      <c r="R149" s="658"/>
      <c r="S149" s="615"/>
      <c r="T149" s="615"/>
      <c r="U149" s="615"/>
      <c r="V149" s="615"/>
      <c r="W149" s="615"/>
      <c r="X149" s="615"/>
      <c r="Y149" s="615"/>
      <c r="Z149" s="615"/>
      <c r="AA149" s="615"/>
      <c r="AB149" s="615"/>
      <c r="AC149" s="615"/>
      <c r="AD149" s="659"/>
    </row>
    <row r="150" spans="6:30" x14ac:dyDescent="0.25">
      <c r="F150" s="618"/>
      <c r="G150" s="618"/>
      <c r="H150" s="618"/>
      <c r="I150" s="618"/>
      <c r="J150" s="618"/>
      <c r="K150" s="618"/>
      <c r="L150" s="618"/>
      <c r="M150" s="658"/>
      <c r="N150" s="658"/>
      <c r="O150" s="658"/>
      <c r="P150" s="658"/>
      <c r="Q150" s="658"/>
      <c r="R150" s="658"/>
      <c r="S150" s="615"/>
      <c r="T150" s="615"/>
      <c r="U150" s="615"/>
      <c r="V150" s="615"/>
      <c r="W150" s="615"/>
      <c r="X150" s="615"/>
      <c r="Y150" s="615"/>
      <c r="Z150" s="615"/>
      <c r="AA150" s="615"/>
      <c r="AB150" s="615"/>
      <c r="AC150" s="615"/>
      <c r="AD150" s="659"/>
    </row>
    <row r="151" spans="6:30" x14ac:dyDescent="0.25">
      <c r="F151" s="618"/>
      <c r="G151" s="618"/>
      <c r="H151" s="618"/>
      <c r="I151" s="618"/>
      <c r="J151" s="618"/>
      <c r="K151" s="618"/>
      <c r="L151" s="618"/>
      <c r="M151" s="658"/>
      <c r="N151" s="658"/>
      <c r="O151" s="658"/>
      <c r="P151" s="658"/>
      <c r="Q151" s="658"/>
      <c r="R151" s="658"/>
      <c r="S151" s="615"/>
      <c r="T151" s="615"/>
      <c r="U151" s="615"/>
      <c r="V151" s="615"/>
      <c r="W151" s="615"/>
      <c r="X151" s="615"/>
      <c r="Y151" s="615"/>
      <c r="Z151" s="615"/>
      <c r="AA151" s="615"/>
      <c r="AB151" s="615"/>
      <c r="AC151" s="615"/>
      <c r="AD151" s="659"/>
    </row>
    <row r="152" spans="6:30" x14ac:dyDescent="0.25">
      <c r="F152" s="618"/>
      <c r="G152" s="618"/>
      <c r="H152" s="618"/>
      <c r="I152" s="618"/>
      <c r="J152" s="618"/>
      <c r="K152" s="618"/>
      <c r="L152" s="618"/>
      <c r="M152" s="658"/>
      <c r="N152" s="658"/>
      <c r="O152" s="658"/>
      <c r="P152" s="658"/>
      <c r="Q152" s="658"/>
      <c r="R152" s="658"/>
      <c r="S152" s="615"/>
      <c r="T152" s="615"/>
      <c r="U152" s="615"/>
      <c r="V152" s="615"/>
      <c r="W152" s="615"/>
      <c r="X152" s="615"/>
      <c r="Y152" s="615"/>
      <c r="Z152" s="615"/>
      <c r="AA152" s="615"/>
      <c r="AB152" s="615"/>
      <c r="AC152" s="615"/>
      <c r="AD152" s="659"/>
    </row>
    <row r="153" spans="6:30" x14ac:dyDescent="0.25">
      <c r="F153" s="618"/>
      <c r="G153" s="618"/>
      <c r="H153" s="618"/>
      <c r="I153" s="618"/>
      <c r="J153" s="618"/>
      <c r="K153" s="618"/>
      <c r="L153" s="618"/>
      <c r="M153" s="658"/>
      <c r="N153" s="658"/>
      <c r="O153" s="658"/>
      <c r="P153" s="658"/>
      <c r="Q153" s="658"/>
      <c r="R153" s="658"/>
      <c r="S153" s="615"/>
      <c r="T153" s="615"/>
      <c r="U153" s="615"/>
      <c r="V153" s="615"/>
      <c r="W153" s="615"/>
      <c r="X153" s="615"/>
      <c r="Y153" s="615"/>
      <c r="Z153" s="615"/>
      <c r="AA153" s="615"/>
      <c r="AB153" s="615"/>
      <c r="AC153" s="615"/>
      <c r="AD153" s="659"/>
    </row>
    <row r="154" spans="6:30" x14ac:dyDescent="0.25">
      <c r="F154" s="618"/>
      <c r="G154" s="618"/>
      <c r="H154" s="618"/>
      <c r="I154" s="618"/>
      <c r="J154" s="618"/>
      <c r="K154" s="618"/>
      <c r="L154" s="618"/>
      <c r="M154" s="658"/>
      <c r="N154" s="658"/>
      <c r="O154" s="658"/>
      <c r="P154" s="658"/>
      <c r="Q154" s="658"/>
      <c r="R154" s="658"/>
      <c r="S154" s="615"/>
      <c r="T154" s="615"/>
      <c r="U154" s="615"/>
      <c r="V154" s="615"/>
      <c r="W154" s="615"/>
      <c r="X154" s="615"/>
      <c r="Y154" s="615"/>
      <c r="Z154" s="615"/>
      <c r="AA154" s="615"/>
      <c r="AB154" s="615"/>
      <c r="AC154" s="615"/>
      <c r="AD154" s="659"/>
    </row>
    <row r="155" spans="6:30" x14ac:dyDescent="0.25">
      <c r="F155" s="618"/>
      <c r="G155" s="618"/>
      <c r="H155" s="618"/>
      <c r="I155" s="618"/>
      <c r="J155" s="618"/>
      <c r="K155" s="618"/>
      <c r="L155" s="618"/>
      <c r="M155" s="658"/>
      <c r="N155" s="658"/>
      <c r="O155" s="658"/>
      <c r="P155" s="658"/>
      <c r="Q155" s="658"/>
      <c r="R155" s="658"/>
      <c r="S155" s="615"/>
      <c r="T155" s="615"/>
      <c r="U155" s="615"/>
      <c r="V155" s="615"/>
      <c r="W155" s="615"/>
      <c r="X155" s="615"/>
      <c r="Y155" s="615"/>
      <c r="Z155" s="615"/>
      <c r="AA155" s="615"/>
      <c r="AB155" s="615"/>
      <c r="AC155" s="615"/>
      <c r="AD155" s="659"/>
    </row>
    <row r="156" spans="6:30" x14ac:dyDescent="0.25">
      <c r="F156" s="618"/>
      <c r="G156" s="618"/>
      <c r="H156" s="618"/>
      <c r="I156" s="618"/>
      <c r="J156" s="618"/>
      <c r="K156" s="618"/>
      <c r="L156" s="618"/>
      <c r="M156" s="658"/>
      <c r="N156" s="658"/>
      <c r="O156" s="658"/>
      <c r="P156" s="658"/>
      <c r="Q156" s="658"/>
      <c r="R156" s="658"/>
      <c r="S156" s="615"/>
      <c r="T156" s="615"/>
      <c r="U156" s="615"/>
      <c r="V156" s="615"/>
      <c r="W156" s="615"/>
      <c r="X156" s="615"/>
      <c r="Y156" s="615"/>
      <c r="Z156" s="615"/>
      <c r="AA156" s="615"/>
      <c r="AB156" s="615"/>
      <c r="AC156" s="615"/>
      <c r="AD156" s="659"/>
    </row>
    <row r="157" spans="6:30" x14ac:dyDescent="0.25">
      <c r="F157" s="618"/>
      <c r="G157" s="618"/>
      <c r="H157" s="618"/>
      <c r="I157" s="618"/>
      <c r="J157" s="618"/>
      <c r="K157" s="618"/>
      <c r="L157" s="618"/>
      <c r="M157" s="658"/>
      <c r="N157" s="658"/>
      <c r="O157" s="658"/>
      <c r="P157" s="658"/>
      <c r="Q157" s="658"/>
      <c r="R157" s="658"/>
      <c r="S157" s="615"/>
      <c r="T157" s="615"/>
      <c r="U157" s="615"/>
      <c r="V157" s="615"/>
      <c r="W157" s="615"/>
      <c r="X157" s="615"/>
      <c r="Y157" s="615"/>
      <c r="Z157" s="615"/>
      <c r="AA157" s="615"/>
      <c r="AB157" s="615"/>
      <c r="AC157" s="615"/>
      <c r="AD157" s="659"/>
    </row>
    <row r="158" spans="6:30" x14ac:dyDescent="0.25">
      <c r="F158" s="618"/>
      <c r="G158" s="618"/>
      <c r="H158" s="618"/>
      <c r="I158" s="618"/>
      <c r="J158" s="618"/>
      <c r="K158" s="618"/>
      <c r="L158" s="618"/>
      <c r="M158" s="658"/>
      <c r="N158" s="658"/>
      <c r="O158" s="658"/>
      <c r="P158" s="658"/>
      <c r="Q158" s="658"/>
      <c r="R158" s="658"/>
      <c r="S158" s="615"/>
      <c r="T158" s="615"/>
      <c r="U158" s="615"/>
      <c r="V158" s="615"/>
      <c r="W158" s="615"/>
      <c r="X158" s="615"/>
      <c r="Y158" s="615"/>
      <c r="Z158" s="615"/>
      <c r="AA158" s="615"/>
      <c r="AB158" s="615"/>
      <c r="AC158" s="615"/>
      <c r="AD158" s="659"/>
    </row>
    <row r="159" spans="6:30" x14ac:dyDescent="0.25">
      <c r="F159" s="618"/>
      <c r="G159" s="618"/>
      <c r="H159" s="618"/>
      <c r="I159" s="618"/>
      <c r="J159" s="618"/>
      <c r="K159" s="618"/>
      <c r="L159" s="618"/>
      <c r="M159" s="658"/>
      <c r="N159" s="658"/>
      <c r="O159" s="658"/>
      <c r="P159" s="658"/>
      <c r="Q159" s="658"/>
      <c r="R159" s="658"/>
      <c r="S159" s="615"/>
      <c r="T159" s="615"/>
      <c r="U159" s="615"/>
      <c r="V159" s="615"/>
      <c r="W159" s="615"/>
      <c r="X159" s="615"/>
      <c r="Y159" s="615"/>
      <c r="Z159" s="615"/>
      <c r="AA159" s="615"/>
      <c r="AB159" s="615"/>
      <c r="AC159" s="615"/>
      <c r="AD159" s="659"/>
    </row>
    <row r="160" spans="6:30" x14ac:dyDescent="0.25">
      <c r="F160" s="618"/>
      <c r="G160" s="618"/>
      <c r="H160" s="618"/>
      <c r="I160" s="618"/>
      <c r="J160" s="618"/>
      <c r="K160" s="618"/>
      <c r="L160" s="618"/>
      <c r="M160" s="658"/>
      <c r="N160" s="658"/>
      <c r="O160" s="658"/>
      <c r="P160" s="658"/>
      <c r="Q160" s="658"/>
      <c r="R160" s="658"/>
      <c r="S160" s="615"/>
      <c r="T160" s="615"/>
      <c r="U160" s="615"/>
      <c r="V160" s="615"/>
      <c r="W160" s="615"/>
      <c r="X160" s="615"/>
      <c r="Y160" s="615"/>
      <c r="Z160" s="615"/>
      <c r="AA160" s="615"/>
      <c r="AB160" s="615"/>
      <c r="AC160" s="615"/>
      <c r="AD160" s="659"/>
    </row>
    <row r="161" spans="6:30" x14ac:dyDescent="0.25">
      <c r="F161" s="618"/>
      <c r="G161" s="618"/>
      <c r="H161" s="618"/>
      <c r="I161" s="618"/>
      <c r="J161" s="618"/>
      <c r="K161" s="618"/>
      <c r="L161" s="618"/>
      <c r="M161" s="658"/>
      <c r="N161" s="658"/>
      <c r="O161" s="658"/>
      <c r="P161" s="658"/>
      <c r="Q161" s="658"/>
      <c r="R161" s="658"/>
      <c r="S161" s="615"/>
      <c r="T161" s="615"/>
      <c r="U161" s="615"/>
      <c r="V161" s="615"/>
      <c r="W161" s="615"/>
      <c r="X161" s="615"/>
      <c r="Y161" s="615"/>
      <c r="Z161" s="615"/>
      <c r="AA161" s="615"/>
      <c r="AB161" s="615"/>
      <c r="AC161" s="615"/>
      <c r="AD161" s="659"/>
    </row>
    <row r="162" spans="6:30" x14ac:dyDescent="0.25">
      <c r="F162" s="618"/>
      <c r="G162" s="618"/>
      <c r="H162" s="618"/>
      <c r="I162" s="618"/>
      <c r="J162" s="618"/>
      <c r="K162" s="618"/>
      <c r="L162" s="618"/>
      <c r="M162" s="658"/>
      <c r="N162" s="658"/>
      <c r="O162" s="658"/>
      <c r="P162" s="658"/>
      <c r="Q162" s="658"/>
      <c r="R162" s="658"/>
      <c r="S162" s="615"/>
      <c r="T162" s="615"/>
      <c r="U162" s="615"/>
      <c r="V162" s="615"/>
      <c r="W162" s="615"/>
      <c r="X162" s="615"/>
      <c r="Y162" s="615"/>
      <c r="Z162" s="615"/>
      <c r="AA162" s="615"/>
      <c r="AB162" s="615"/>
      <c r="AC162" s="615"/>
      <c r="AD162" s="659"/>
    </row>
    <row r="163" spans="6:30" x14ac:dyDescent="0.25">
      <c r="F163" s="618"/>
      <c r="G163" s="618"/>
      <c r="H163" s="618"/>
      <c r="I163" s="618"/>
      <c r="J163" s="618"/>
      <c r="K163" s="618"/>
      <c r="L163" s="618"/>
      <c r="M163" s="658"/>
      <c r="N163" s="658"/>
      <c r="O163" s="658"/>
      <c r="P163" s="658"/>
      <c r="Q163" s="658"/>
      <c r="R163" s="658"/>
      <c r="S163" s="615"/>
      <c r="T163" s="615"/>
      <c r="U163" s="615"/>
      <c r="V163" s="615"/>
      <c r="W163" s="615"/>
      <c r="X163" s="615"/>
      <c r="Y163" s="615"/>
      <c r="Z163" s="615"/>
      <c r="AA163" s="615"/>
      <c r="AB163" s="615"/>
      <c r="AC163" s="615"/>
      <c r="AD163" s="659"/>
    </row>
    <row r="164" spans="6:30" x14ac:dyDescent="0.25">
      <c r="F164" s="618"/>
      <c r="G164" s="618"/>
      <c r="H164" s="618"/>
      <c r="I164" s="618"/>
      <c r="J164" s="618"/>
      <c r="K164" s="618"/>
      <c r="L164" s="618"/>
      <c r="M164" s="658"/>
      <c r="N164" s="658"/>
      <c r="O164" s="658"/>
      <c r="P164" s="658"/>
      <c r="Q164" s="658"/>
      <c r="R164" s="658"/>
      <c r="S164" s="615"/>
      <c r="T164" s="615"/>
      <c r="U164" s="615"/>
      <c r="V164" s="615"/>
      <c r="W164" s="615"/>
      <c r="X164" s="615"/>
      <c r="Y164" s="615"/>
      <c r="Z164" s="615"/>
      <c r="AA164" s="615"/>
      <c r="AB164" s="615"/>
      <c r="AC164" s="615"/>
      <c r="AD164" s="659"/>
    </row>
    <row r="165" spans="6:30" x14ac:dyDescent="0.25">
      <c r="F165" s="618"/>
      <c r="G165" s="618"/>
      <c r="H165" s="618"/>
      <c r="I165" s="618"/>
      <c r="J165" s="618"/>
      <c r="K165" s="618"/>
      <c r="L165" s="618"/>
      <c r="M165" s="658"/>
      <c r="N165" s="658"/>
      <c r="O165" s="658"/>
      <c r="P165" s="658"/>
      <c r="Q165" s="658"/>
      <c r="R165" s="658"/>
      <c r="S165" s="615"/>
      <c r="T165" s="615"/>
      <c r="U165" s="615"/>
      <c r="V165" s="615"/>
      <c r="W165" s="615"/>
      <c r="X165" s="615"/>
      <c r="Y165" s="615"/>
      <c r="Z165" s="615"/>
      <c r="AA165" s="615"/>
      <c r="AB165" s="615"/>
      <c r="AC165" s="615"/>
      <c r="AD165" s="659"/>
    </row>
    <row r="166" spans="6:30" x14ac:dyDescent="0.25">
      <c r="F166" s="618"/>
      <c r="G166" s="618"/>
      <c r="H166" s="618"/>
      <c r="I166" s="618"/>
      <c r="J166" s="618"/>
      <c r="K166" s="618"/>
      <c r="L166" s="618"/>
      <c r="M166" s="658"/>
      <c r="N166" s="658"/>
      <c r="O166" s="658"/>
      <c r="P166" s="658"/>
      <c r="Q166" s="658"/>
      <c r="R166" s="658"/>
      <c r="S166" s="615"/>
      <c r="T166" s="615"/>
      <c r="U166" s="615"/>
      <c r="V166" s="615"/>
      <c r="W166" s="615"/>
      <c r="X166" s="615"/>
      <c r="Y166" s="615"/>
      <c r="Z166" s="615"/>
      <c r="AA166" s="615"/>
      <c r="AB166" s="615"/>
      <c r="AC166" s="615"/>
      <c r="AD166" s="659"/>
    </row>
    <row r="167" spans="6:30" x14ac:dyDescent="0.25">
      <c r="F167" s="618"/>
      <c r="G167" s="618"/>
      <c r="H167" s="618"/>
      <c r="I167" s="618"/>
      <c r="J167" s="618"/>
      <c r="K167" s="618"/>
      <c r="L167" s="618"/>
      <c r="M167" s="658"/>
      <c r="N167" s="658"/>
      <c r="O167" s="658"/>
      <c r="P167" s="658"/>
      <c r="Q167" s="658"/>
      <c r="R167" s="658"/>
      <c r="S167" s="615"/>
      <c r="T167" s="615"/>
      <c r="U167" s="615"/>
      <c r="V167" s="615"/>
      <c r="W167" s="615"/>
      <c r="X167" s="615"/>
      <c r="Y167" s="615"/>
      <c r="Z167" s="615"/>
      <c r="AA167" s="615"/>
      <c r="AB167" s="615"/>
      <c r="AC167" s="615"/>
      <c r="AD167" s="659"/>
    </row>
    <row r="168" spans="6:30" x14ac:dyDescent="0.25">
      <c r="F168" s="618"/>
      <c r="G168" s="618"/>
      <c r="H168" s="618"/>
      <c r="I168" s="618"/>
      <c r="J168" s="618"/>
      <c r="K168" s="618"/>
      <c r="L168" s="618"/>
      <c r="M168" s="658"/>
      <c r="N168" s="658"/>
      <c r="O168" s="658"/>
      <c r="P168" s="658"/>
      <c r="Q168" s="658"/>
      <c r="R168" s="658"/>
      <c r="S168" s="615"/>
      <c r="T168" s="615"/>
      <c r="U168" s="615"/>
      <c r="V168" s="615"/>
      <c r="W168" s="615"/>
      <c r="X168" s="615"/>
      <c r="Y168" s="615"/>
      <c r="Z168" s="615"/>
      <c r="AA168" s="615"/>
      <c r="AB168" s="615"/>
      <c r="AC168" s="615"/>
      <c r="AD168" s="659"/>
    </row>
    <row r="169" spans="6:30" x14ac:dyDescent="0.25">
      <c r="F169" s="618"/>
      <c r="G169" s="618"/>
      <c r="H169" s="618"/>
      <c r="I169" s="618"/>
      <c r="J169" s="618"/>
      <c r="K169" s="618"/>
      <c r="L169" s="618"/>
      <c r="M169" s="658"/>
      <c r="N169" s="658"/>
      <c r="O169" s="658"/>
      <c r="P169" s="658"/>
      <c r="Q169" s="658"/>
      <c r="R169" s="658"/>
      <c r="S169" s="615"/>
      <c r="T169" s="615"/>
      <c r="U169" s="615"/>
      <c r="V169" s="615"/>
      <c r="W169" s="615"/>
      <c r="X169" s="615"/>
      <c r="Y169" s="615"/>
      <c r="Z169" s="615"/>
      <c r="AA169" s="615"/>
      <c r="AB169" s="615"/>
      <c r="AC169" s="615"/>
      <c r="AD169" s="659"/>
    </row>
    <row r="170" spans="6:30" x14ac:dyDescent="0.25">
      <c r="F170" s="618"/>
      <c r="G170" s="618"/>
      <c r="H170" s="618"/>
      <c r="I170" s="618"/>
      <c r="J170" s="618"/>
      <c r="K170" s="618"/>
      <c r="L170" s="618"/>
      <c r="M170" s="658"/>
      <c r="N170" s="658"/>
      <c r="O170" s="658"/>
      <c r="P170" s="658"/>
      <c r="Q170" s="658"/>
      <c r="R170" s="658"/>
      <c r="S170" s="615"/>
      <c r="T170" s="615"/>
      <c r="U170" s="615"/>
      <c r="V170" s="615"/>
      <c r="W170" s="615"/>
      <c r="X170" s="615"/>
      <c r="Y170" s="615"/>
      <c r="Z170" s="615"/>
      <c r="AA170" s="615"/>
      <c r="AB170" s="615"/>
      <c r="AC170" s="615"/>
      <c r="AD170" s="659"/>
    </row>
    <row r="171" spans="6:30" x14ac:dyDescent="0.25">
      <c r="F171" s="618"/>
      <c r="G171" s="618"/>
      <c r="H171" s="618"/>
      <c r="I171" s="618"/>
      <c r="J171" s="618"/>
      <c r="K171" s="618"/>
      <c r="L171" s="618"/>
      <c r="M171" s="658"/>
      <c r="N171" s="658"/>
      <c r="O171" s="658"/>
      <c r="P171" s="658"/>
      <c r="Q171" s="658"/>
      <c r="R171" s="658"/>
      <c r="S171" s="615"/>
      <c r="T171" s="615"/>
      <c r="U171" s="615"/>
      <c r="V171" s="615"/>
      <c r="W171" s="615"/>
      <c r="X171" s="615"/>
      <c r="Y171" s="615"/>
      <c r="Z171" s="615"/>
      <c r="AA171" s="615"/>
      <c r="AB171" s="615"/>
      <c r="AC171" s="615"/>
      <c r="AD171" s="659"/>
    </row>
    <row r="172" spans="6:30" x14ac:dyDescent="0.25">
      <c r="F172" s="618"/>
      <c r="G172" s="618"/>
      <c r="H172" s="618"/>
      <c r="I172" s="618"/>
      <c r="J172" s="618"/>
      <c r="K172" s="618"/>
      <c r="L172" s="618"/>
      <c r="M172" s="658"/>
      <c r="N172" s="658"/>
      <c r="O172" s="658"/>
      <c r="P172" s="658"/>
      <c r="Q172" s="658"/>
      <c r="R172" s="658"/>
      <c r="S172" s="615"/>
      <c r="T172" s="615"/>
      <c r="U172" s="615"/>
      <c r="V172" s="615"/>
      <c r="W172" s="615"/>
      <c r="X172" s="615"/>
      <c r="Y172" s="615"/>
      <c r="Z172" s="615"/>
      <c r="AA172" s="615"/>
      <c r="AB172" s="615"/>
      <c r="AC172" s="615"/>
      <c r="AD172" s="659"/>
    </row>
    <row r="173" spans="6:30" x14ac:dyDescent="0.25">
      <c r="F173" s="618"/>
      <c r="G173" s="618"/>
      <c r="H173" s="618"/>
      <c r="I173" s="618"/>
      <c r="J173" s="618"/>
      <c r="K173" s="618"/>
      <c r="L173" s="618"/>
      <c r="M173" s="658"/>
      <c r="N173" s="658"/>
      <c r="O173" s="658"/>
      <c r="P173" s="658"/>
      <c r="Q173" s="658"/>
      <c r="R173" s="658"/>
      <c r="S173" s="615"/>
      <c r="T173" s="615"/>
      <c r="U173" s="615"/>
      <c r="V173" s="615"/>
      <c r="W173" s="615"/>
      <c r="X173" s="615"/>
      <c r="Y173" s="615"/>
      <c r="Z173" s="615"/>
      <c r="AA173" s="615"/>
      <c r="AB173" s="615"/>
      <c r="AC173" s="615"/>
      <c r="AD173" s="659"/>
    </row>
    <row r="174" spans="6:30" x14ac:dyDescent="0.25">
      <c r="F174" s="618"/>
      <c r="G174" s="618"/>
      <c r="H174" s="618"/>
      <c r="I174" s="618"/>
      <c r="J174" s="618"/>
      <c r="K174" s="618"/>
      <c r="L174" s="618"/>
      <c r="M174" s="658"/>
      <c r="N174" s="658"/>
      <c r="O174" s="658"/>
      <c r="P174" s="658"/>
      <c r="Q174" s="658"/>
      <c r="R174" s="658"/>
      <c r="S174" s="615"/>
      <c r="T174" s="615"/>
      <c r="U174" s="615"/>
      <c r="V174" s="615"/>
      <c r="W174" s="615"/>
      <c r="X174" s="615"/>
      <c r="Y174" s="615"/>
      <c r="Z174" s="615"/>
      <c r="AA174" s="615"/>
      <c r="AB174" s="615"/>
      <c r="AC174" s="615"/>
      <c r="AD174" s="659"/>
    </row>
    <row r="175" spans="6:30" x14ac:dyDescent="0.25">
      <c r="F175" s="618"/>
      <c r="G175" s="618"/>
      <c r="H175" s="618"/>
      <c r="I175" s="618"/>
      <c r="J175" s="618"/>
      <c r="K175" s="618"/>
      <c r="L175" s="618"/>
      <c r="M175" s="658"/>
      <c r="N175" s="658"/>
      <c r="O175" s="658"/>
      <c r="P175" s="658"/>
      <c r="Q175" s="658"/>
      <c r="R175" s="658"/>
      <c r="S175" s="615"/>
      <c r="T175" s="615"/>
      <c r="U175" s="615"/>
      <c r="V175" s="615"/>
      <c r="W175" s="615"/>
      <c r="X175" s="615"/>
      <c r="Y175" s="615"/>
      <c r="Z175" s="615"/>
      <c r="AA175" s="615"/>
      <c r="AB175" s="615"/>
      <c r="AC175" s="615"/>
      <c r="AD175" s="659"/>
    </row>
    <row r="176" spans="6:30" x14ac:dyDescent="0.25">
      <c r="F176" s="618"/>
      <c r="G176" s="618"/>
      <c r="H176" s="618"/>
      <c r="I176" s="618"/>
      <c r="J176" s="618"/>
      <c r="K176" s="618"/>
      <c r="L176" s="618"/>
      <c r="M176" s="658"/>
      <c r="N176" s="658"/>
      <c r="O176" s="658"/>
      <c r="P176" s="658"/>
      <c r="Q176" s="658"/>
      <c r="R176" s="658"/>
      <c r="S176" s="615"/>
      <c r="T176" s="615"/>
      <c r="U176" s="615"/>
      <c r="V176" s="615"/>
      <c r="W176" s="615"/>
      <c r="X176" s="615"/>
      <c r="Y176" s="615"/>
      <c r="Z176" s="615"/>
      <c r="AA176" s="615"/>
      <c r="AB176" s="615"/>
      <c r="AC176" s="615"/>
      <c r="AD176" s="659"/>
    </row>
    <row r="177" spans="6:30" x14ac:dyDescent="0.25">
      <c r="F177" s="618"/>
      <c r="G177" s="618"/>
      <c r="H177" s="618"/>
      <c r="I177" s="618"/>
      <c r="J177" s="618"/>
      <c r="K177" s="618"/>
      <c r="L177" s="618"/>
      <c r="M177" s="658"/>
      <c r="N177" s="658"/>
      <c r="O177" s="658"/>
      <c r="P177" s="658"/>
      <c r="Q177" s="658"/>
      <c r="R177" s="658"/>
      <c r="S177" s="615"/>
      <c r="T177" s="615"/>
      <c r="U177" s="615"/>
      <c r="V177" s="615"/>
      <c r="W177" s="615"/>
      <c r="X177" s="615"/>
      <c r="Y177" s="615"/>
      <c r="Z177" s="615"/>
      <c r="AA177" s="615"/>
      <c r="AB177" s="615"/>
      <c r="AC177" s="615"/>
      <c r="AD177" s="659"/>
    </row>
    <row r="178" spans="6:30" x14ac:dyDescent="0.25">
      <c r="F178" s="618"/>
      <c r="G178" s="618"/>
      <c r="H178" s="618"/>
      <c r="I178" s="618"/>
      <c r="J178" s="618"/>
      <c r="K178" s="618"/>
      <c r="L178" s="618"/>
      <c r="M178" s="658"/>
      <c r="N178" s="658"/>
      <c r="O178" s="658"/>
      <c r="P178" s="658"/>
      <c r="Q178" s="658"/>
      <c r="R178" s="658"/>
      <c r="S178" s="615"/>
      <c r="T178" s="615"/>
      <c r="U178" s="615"/>
      <c r="V178" s="615"/>
      <c r="W178" s="615"/>
      <c r="X178" s="615"/>
      <c r="Y178" s="615"/>
      <c r="Z178" s="615"/>
      <c r="AA178" s="615"/>
      <c r="AB178" s="615"/>
      <c r="AC178" s="615"/>
      <c r="AD178" s="659"/>
    </row>
    <row r="179" spans="6:30" x14ac:dyDescent="0.25">
      <c r="F179" s="618"/>
      <c r="G179" s="618"/>
      <c r="H179" s="618"/>
      <c r="I179" s="618"/>
      <c r="J179" s="618"/>
      <c r="K179" s="618"/>
      <c r="L179" s="618"/>
      <c r="M179" s="658"/>
      <c r="N179" s="658"/>
      <c r="O179" s="658"/>
      <c r="P179" s="658"/>
      <c r="Q179" s="658"/>
      <c r="R179" s="658"/>
      <c r="S179" s="615"/>
      <c r="T179" s="615"/>
      <c r="U179" s="615"/>
      <c r="V179" s="615"/>
      <c r="W179" s="615"/>
      <c r="X179" s="615"/>
      <c r="Y179" s="615"/>
      <c r="Z179" s="615"/>
      <c r="AA179" s="615"/>
      <c r="AB179" s="615"/>
      <c r="AC179" s="615"/>
      <c r="AD179" s="659"/>
    </row>
    <row r="180" spans="6:30" x14ac:dyDescent="0.25">
      <c r="F180" s="618"/>
      <c r="G180" s="618"/>
      <c r="H180" s="618"/>
      <c r="I180" s="618"/>
      <c r="J180" s="618"/>
      <c r="K180" s="618"/>
      <c r="L180" s="618"/>
      <c r="M180" s="658"/>
      <c r="N180" s="658"/>
      <c r="O180" s="658"/>
      <c r="P180" s="658"/>
      <c r="Q180" s="658"/>
      <c r="R180" s="658"/>
      <c r="S180" s="615"/>
      <c r="T180" s="615"/>
      <c r="U180" s="615"/>
      <c r="V180" s="615"/>
      <c r="W180" s="615"/>
      <c r="X180" s="615"/>
      <c r="Y180" s="615"/>
      <c r="Z180" s="615"/>
      <c r="AA180" s="615"/>
      <c r="AB180" s="615"/>
      <c r="AC180" s="615"/>
      <c r="AD180" s="659"/>
    </row>
    <row r="181" spans="6:30" x14ac:dyDescent="0.25">
      <c r="F181" s="618"/>
      <c r="G181" s="618"/>
      <c r="H181" s="618"/>
      <c r="I181" s="618"/>
      <c r="J181" s="618"/>
      <c r="K181" s="618"/>
      <c r="L181" s="618"/>
      <c r="M181" s="658"/>
      <c r="N181" s="658"/>
      <c r="O181" s="658"/>
      <c r="P181" s="658"/>
      <c r="Q181" s="658"/>
      <c r="R181" s="658"/>
      <c r="S181" s="615"/>
      <c r="T181" s="615"/>
      <c r="U181" s="615"/>
      <c r="V181" s="615"/>
      <c r="W181" s="615"/>
      <c r="X181" s="615"/>
      <c r="Y181" s="615"/>
      <c r="Z181" s="615"/>
      <c r="AA181" s="615"/>
      <c r="AB181" s="615"/>
      <c r="AC181" s="615"/>
      <c r="AD181" s="659"/>
    </row>
    <row r="182" spans="6:30" x14ac:dyDescent="0.25">
      <c r="F182" s="618"/>
      <c r="G182" s="618"/>
      <c r="H182" s="618"/>
      <c r="I182" s="618"/>
      <c r="J182" s="618"/>
      <c r="K182" s="618"/>
      <c r="L182" s="618"/>
      <c r="M182" s="658"/>
      <c r="N182" s="658"/>
      <c r="O182" s="658"/>
      <c r="P182" s="658"/>
      <c r="Q182" s="658"/>
      <c r="R182" s="658"/>
      <c r="S182" s="615"/>
      <c r="T182" s="615"/>
      <c r="U182" s="615"/>
      <c r="V182" s="615"/>
      <c r="W182" s="615"/>
      <c r="X182" s="615"/>
      <c r="Y182" s="615"/>
      <c r="Z182" s="615"/>
      <c r="AA182" s="615"/>
      <c r="AB182" s="615"/>
      <c r="AC182" s="615"/>
      <c r="AD182" s="659"/>
    </row>
    <row r="183" spans="6:30" x14ac:dyDescent="0.25">
      <c r="F183" s="618"/>
      <c r="G183" s="618"/>
      <c r="H183" s="618"/>
      <c r="I183" s="618"/>
      <c r="J183" s="618"/>
      <c r="K183" s="618"/>
      <c r="L183" s="618"/>
      <c r="M183" s="658"/>
      <c r="N183" s="658"/>
      <c r="O183" s="658"/>
      <c r="P183" s="658"/>
      <c r="Q183" s="658"/>
      <c r="R183" s="658"/>
      <c r="S183" s="615"/>
      <c r="T183" s="615"/>
      <c r="U183" s="615"/>
      <c r="V183" s="615"/>
      <c r="W183" s="615"/>
      <c r="X183" s="615"/>
      <c r="Y183" s="615"/>
      <c r="Z183" s="615"/>
      <c r="AA183" s="615"/>
      <c r="AB183" s="615"/>
      <c r="AC183" s="615"/>
      <c r="AD183" s="659"/>
    </row>
    <row r="184" spans="6:30" x14ac:dyDescent="0.25">
      <c r="F184" s="618"/>
      <c r="G184" s="618"/>
      <c r="H184" s="618"/>
      <c r="I184" s="618"/>
      <c r="J184" s="618"/>
      <c r="K184" s="618"/>
      <c r="L184" s="618"/>
      <c r="M184" s="658"/>
      <c r="N184" s="658"/>
      <c r="O184" s="658"/>
      <c r="P184" s="658"/>
      <c r="Q184" s="658"/>
      <c r="R184" s="658"/>
      <c r="S184" s="615"/>
      <c r="T184" s="615"/>
      <c r="U184" s="615"/>
      <c r="V184" s="615"/>
      <c r="W184" s="615"/>
      <c r="X184" s="615"/>
      <c r="Y184" s="615"/>
      <c r="Z184" s="615"/>
      <c r="AA184" s="615"/>
      <c r="AB184" s="615"/>
      <c r="AC184" s="615"/>
      <c r="AD184" s="659"/>
    </row>
    <row r="185" spans="6:30" x14ac:dyDescent="0.25">
      <c r="F185" s="618"/>
      <c r="G185" s="618"/>
      <c r="H185" s="618"/>
      <c r="I185" s="618"/>
      <c r="J185" s="618"/>
      <c r="K185" s="618"/>
      <c r="L185" s="618"/>
      <c r="M185" s="658"/>
      <c r="N185" s="658"/>
      <c r="O185" s="658"/>
      <c r="P185" s="658"/>
      <c r="Q185" s="658"/>
      <c r="R185" s="658"/>
      <c r="S185" s="615"/>
      <c r="T185" s="615"/>
      <c r="U185" s="615"/>
      <c r="V185" s="615"/>
      <c r="W185" s="615"/>
      <c r="X185" s="615"/>
      <c r="Y185" s="615"/>
      <c r="Z185" s="615"/>
      <c r="AA185" s="615"/>
      <c r="AB185" s="615"/>
      <c r="AC185" s="615"/>
      <c r="AD185" s="659"/>
    </row>
    <row r="186" spans="6:30" x14ac:dyDescent="0.25">
      <c r="F186" s="618"/>
      <c r="G186" s="618"/>
      <c r="H186" s="618"/>
      <c r="I186" s="618"/>
      <c r="J186" s="618"/>
      <c r="K186" s="618"/>
      <c r="L186" s="618"/>
      <c r="M186" s="658"/>
      <c r="N186" s="658"/>
      <c r="O186" s="658"/>
      <c r="P186" s="658"/>
      <c r="Q186" s="658"/>
      <c r="R186" s="658"/>
      <c r="S186" s="615"/>
      <c r="T186" s="615"/>
      <c r="U186" s="615"/>
      <c r="V186" s="615"/>
      <c r="W186" s="615"/>
      <c r="X186" s="615"/>
      <c r="Y186" s="615"/>
      <c r="Z186" s="615"/>
      <c r="AA186" s="615"/>
      <c r="AB186" s="615"/>
      <c r="AC186" s="615"/>
      <c r="AD186" s="659"/>
    </row>
    <row r="187" spans="6:30" x14ac:dyDescent="0.25">
      <c r="F187" s="618"/>
      <c r="G187" s="618"/>
      <c r="H187" s="618"/>
      <c r="I187" s="618"/>
      <c r="J187" s="618"/>
      <c r="K187" s="618"/>
      <c r="L187" s="618"/>
      <c r="M187" s="658"/>
      <c r="N187" s="658"/>
      <c r="O187" s="658"/>
      <c r="P187" s="658"/>
      <c r="Q187" s="658"/>
      <c r="R187" s="658"/>
      <c r="S187" s="615"/>
      <c r="T187" s="615"/>
      <c r="U187" s="615"/>
      <c r="V187" s="615"/>
      <c r="W187" s="615"/>
      <c r="X187" s="615"/>
      <c r="Y187" s="615"/>
      <c r="Z187" s="615"/>
      <c r="AA187" s="615"/>
      <c r="AB187" s="615"/>
      <c r="AC187" s="615"/>
      <c r="AD187" s="659"/>
    </row>
    <row r="188" spans="6:30" x14ac:dyDescent="0.25">
      <c r="F188" s="618"/>
      <c r="G188" s="618"/>
      <c r="H188" s="618"/>
      <c r="I188" s="618"/>
      <c r="J188" s="618"/>
      <c r="K188" s="618"/>
      <c r="L188" s="618"/>
      <c r="M188" s="658"/>
      <c r="N188" s="658"/>
      <c r="O188" s="658"/>
      <c r="P188" s="658"/>
      <c r="Q188" s="658"/>
      <c r="R188" s="658"/>
      <c r="S188" s="615"/>
      <c r="T188" s="615"/>
      <c r="U188" s="615"/>
      <c r="V188" s="615"/>
      <c r="W188" s="615"/>
      <c r="X188" s="615"/>
      <c r="Y188" s="615"/>
      <c r="Z188" s="615"/>
      <c r="AA188" s="615"/>
      <c r="AB188" s="615"/>
      <c r="AC188" s="615"/>
      <c r="AD188" s="659"/>
    </row>
    <row r="189" spans="6:30" x14ac:dyDescent="0.25">
      <c r="F189" s="618"/>
      <c r="G189" s="618"/>
      <c r="H189" s="618"/>
      <c r="I189" s="618"/>
      <c r="J189" s="618"/>
      <c r="K189" s="618"/>
      <c r="L189" s="618"/>
      <c r="M189" s="658"/>
      <c r="N189" s="658"/>
      <c r="O189" s="658"/>
      <c r="P189" s="658"/>
      <c r="Q189" s="658"/>
      <c r="R189" s="658"/>
      <c r="S189" s="615"/>
      <c r="T189" s="615"/>
      <c r="U189" s="615"/>
      <c r="V189" s="615"/>
      <c r="W189" s="615"/>
      <c r="X189" s="615"/>
      <c r="Y189" s="615"/>
      <c r="Z189" s="615"/>
      <c r="AA189" s="615"/>
      <c r="AB189" s="615"/>
      <c r="AC189" s="615"/>
      <c r="AD189" s="659"/>
    </row>
    <row r="190" spans="6:30" x14ac:dyDescent="0.25">
      <c r="F190" s="618"/>
      <c r="G190" s="618"/>
      <c r="H190" s="618"/>
      <c r="I190" s="618"/>
      <c r="J190" s="618"/>
      <c r="K190" s="618"/>
      <c r="L190" s="618"/>
      <c r="M190" s="658"/>
      <c r="N190" s="658"/>
      <c r="O190" s="658"/>
      <c r="P190" s="658"/>
      <c r="Q190" s="658"/>
      <c r="R190" s="658"/>
      <c r="S190" s="615"/>
      <c r="T190" s="615"/>
      <c r="U190" s="615"/>
      <c r="V190" s="615"/>
      <c r="W190" s="615"/>
      <c r="X190" s="615"/>
      <c r="Y190" s="615"/>
      <c r="Z190" s="615"/>
      <c r="AA190" s="615"/>
      <c r="AB190" s="615"/>
      <c r="AC190" s="615"/>
      <c r="AD190" s="659"/>
    </row>
    <row r="191" spans="6:30" x14ac:dyDescent="0.25">
      <c r="F191" s="618"/>
      <c r="G191" s="618"/>
      <c r="H191" s="618"/>
      <c r="I191" s="618"/>
      <c r="J191" s="618"/>
      <c r="K191" s="618"/>
      <c r="L191" s="618"/>
      <c r="M191" s="658"/>
      <c r="N191" s="658"/>
      <c r="O191" s="658"/>
      <c r="P191" s="658"/>
      <c r="Q191" s="658"/>
      <c r="R191" s="658"/>
      <c r="S191" s="615"/>
      <c r="T191" s="615"/>
      <c r="U191" s="615"/>
      <c r="V191" s="615"/>
      <c r="W191" s="615"/>
      <c r="X191" s="615"/>
      <c r="Y191" s="615"/>
      <c r="Z191" s="615"/>
      <c r="AA191" s="615"/>
      <c r="AB191" s="615"/>
      <c r="AC191" s="615"/>
      <c r="AD191" s="659"/>
    </row>
    <row r="192" spans="6:30" x14ac:dyDescent="0.25">
      <c r="F192" s="618"/>
      <c r="G192" s="618"/>
      <c r="H192" s="618"/>
      <c r="I192" s="618"/>
      <c r="J192" s="618"/>
      <c r="K192" s="618"/>
      <c r="L192" s="618"/>
      <c r="M192" s="658"/>
      <c r="N192" s="658"/>
      <c r="O192" s="658"/>
      <c r="P192" s="658"/>
      <c r="Q192" s="658"/>
      <c r="R192" s="658"/>
      <c r="S192" s="615"/>
      <c r="T192" s="615"/>
      <c r="U192" s="615"/>
      <c r="V192" s="615"/>
      <c r="W192" s="615"/>
      <c r="X192" s="615"/>
      <c r="Y192" s="615"/>
      <c r="Z192" s="615"/>
      <c r="AA192" s="615"/>
      <c r="AB192" s="615"/>
      <c r="AC192" s="615"/>
      <c r="AD192" s="659"/>
    </row>
    <row r="193" spans="6:30" x14ac:dyDescent="0.25">
      <c r="F193" s="618"/>
      <c r="G193" s="618"/>
      <c r="H193" s="618"/>
      <c r="I193" s="618"/>
      <c r="J193" s="618"/>
      <c r="K193" s="618"/>
      <c r="L193" s="618"/>
      <c r="M193" s="658"/>
      <c r="N193" s="658"/>
      <c r="O193" s="658"/>
      <c r="P193" s="658"/>
      <c r="Q193" s="658"/>
      <c r="R193" s="658"/>
      <c r="S193" s="615"/>
      <c r="T193" s="615"/>
      <c r="U193" s="615"/>
      <c r="V193" s="615"/>
      <c r="W193" s="615"/>
      <c r="X193" s="615"/>
      <c r="Y193" s="615"/>
      <c r="Z193" s="615"/>
      <c r="AA193" s="615"/>
      <c r="AB193" s="615"/>
      <c r="AC193" s="615"/>
      <c r="AD193" s="659"/>
    </row>
    <row r="194" spans="6:30" x14ac:dyDescent="0.25">
      <c r="F194" s="618"/>
      <c r="G194" s="618"/>
      <c r="H194" s="618"/>
      <c r="I194" s="618"/>
      <c r="J194" s="618"/>
      <c r="K194" s="618"/>
      <c r="L194" s="618"/>
      <c r="M194" s="658"/>
      <c r="N194" s="658"/>
      <c r="O194" s="658"/>
      <c r="P194" s="658"/>
      <c r="Q194" s="658"/>
      <c r="R194" s="658"/>
      <c r="S194" s="615"/>
      <c r="T194" s="615"/>
      <c r="U194" s="615"/>
      <c r="V194" s="615"/>
      <c r="W194" s="615"/>
      <c r="X194" s="615"/>
      <c r="Y194" s="615"/>
      <c r="Z194" s="615"/>
      <c r="AA194" s="615"/>
      <c r="AB194" s="615"/>
      <c r="AC194" s="615"/>
      <c r="AD194" s="659"/>
    </row>
    <row r="195" spans="6:30" x14ac:dyDescent="0.25">
      <c r="F195" s="618"/>
      <c r="G195" s="618"/>
      <c r="H195" s="618"/>
      <c r="I195" s="618"/>
      <c r="J195" s="618"/>
      <c r="K195" s="618"/>
      <c r="L195" s="618"/>
      <c r="M195" s="658"/>
      <c r="N195" s="658"/>
      <c r="O195" s="658"/>
      <c r="P195" s="658"/>
      <c r="Q195" s="658"/>
      <c r="R195" s="658"/>
      <c r="S195" s="615"/>
      <c r="T195" s="615"/>
      <c r="U195" s="615"/>
      <c r="V195" s="615"/>
      <c r="W195" s="615"/>
      <c r="X195" s="615"/>
      <c r="Y195" s="615"/>
      <c r="Z195" s="615"/>
      <c r="AA195" s="615"/>
      <c r="AB195" s="615"/>
      <c r="AC195" s="615"/>
      <c r="AD195" s="659"/>
    </row>
    <row r="196" spans="6:30" x14ac:dyDescent="0.25">
      <c r="F196" s="618"/>
      <c r="G196" s="618"/>
      <c r="H196" s="618"/>
      <c r="I196" s="618"/>
      <c r="J196" s="618"/>
      <c r="K196" s="618"/>
      <c r="L196" s="618"/>
      <c r="M196" s="658"/>
      <c r="N196" s="658"/>
      <c r="O196" s="658"/>
      <c r="P196" s="658"/>
      <c r="Q196" s="658"/>
      <c r="R196" s="658"/>
      <c r="S196" s="615"/>
      <c r="T196" s="615"/>
      <c r="U196" s="615"/>
      <c r="V196" s="615"/>
      <c r="W196" s="615"/>
      <c r="X196" s="615"/>
      <c r="Y196" s="615"/>
      <c r="Z196" s="615"/>
      <c r="AA196" s="615"/>
      <c r="AB196" s="615"/>
      <c r="AC196" s="615"/>
      <c r="AD196" s="659"/>
    </row>
    <row r="197" spans="6:30" x14ac:dyDescent="0.25">
      <c r="F197" s="618"/>
      <c r="G197" s="618"/>
      <c r="H197" s="618"/>
      <c r="I197" s="618"/>
      <c r="J197" s="618"/>
      <c r="K197" s="618"/>
      <c r="L197" s="618"/>
      <c r="M197" s="658"/>
      <c r="N197" s="658"/>
      <c r="O197" s="658"/>
      <c r="P197" s="658"/>
      <c r="Q197" s="658"/>
      <c r="R197" s="658"/>
      <c r="S197" s="615"/>
      <c r="T197" s="615"/>
      <c r="U197" s="615"/>
      <c r="V197" s="615"/>
      <c r="W197" s="615"/>
      <c r="X197" s="615"/>
      <c r="Y197" s="615"/>
      <c r="Z197" s="615"/>
      <c r="AA197" s="615"/>
      <c r="AB197" s="615"/>
      <c r="AC197" s="615"/>
      <c r="AD197" s="659"/>
    </row>
    <row r="198" spans="6:30" x14ac:dyDescent="0.25">
      <c r="F198" s="618"/>
      <c r="G198" s="618"/>
      <c r="H198" s="618"/>
      <c r="I198" s="618"/>
      <c r="J198" s="618"/>
      <c r="K198" s="618"/>
      <c r="L198" s="618"/>
      <c r="M198" s="658"/>
      <c r="N198" s="658"/>
      <c r="O198" s="658"/>
      <c r="P198" s="658"/>
      <c r="Q198" s="658"/>
      <c r="R198" s="658"/>
      <c r="S198" s="615"/>
      <c r="T198" s="615"/>
      <c r="U198" s="615"/>
      <c r="V198" s="615"/>
      <c r="W198" s="615"/>
      <c r="X198" s="615"/>
      <c r="Y198" s="615"/>
      <c r="Z198" s="615"/>
      <c r="AA198" s="615"/>
      <c r="AB198" s="615"/>
      <c r="AC198" s="615"/>
      <c r="AD198" s="659"/>
    </row>
    <row r="199" spans="6:30" x14ac:dyDescent="0.25">
      <c r="F199" s="618"/>
      <c r="G199" s="618"/>
      <c r="H199" s="618"/>
      <c r="I199" s="618"/>
      <c r="J199" s="618"/>
      <c r="K199" s="618"/>
      <c r="L199" s="618"/>
      <c r="M199" s="658"/>
      <c r="N199" s="658"/>
      <c r="O199" s="658"/>
      <c r="P199" s="658"/>
      <c r="Q199" s="658"/>
      <c r="R199" s="658"/>
      <c r="S199" s="615"/>
      <c r="T199" s="615"/>
      <c r="U199" s="615"/>
      <c r="V199" s="615"/>
      <c r="W199" s="615"/>
      <c r="X199" s="615"/>
      <c r="Y199" s="615"/>
      <c r="Z199" s="615"/>
      <c r="AA199" s="615"/>
      <c r="AB199" s="615"/>
      <c r="AC199" s="615"/>
      <c r="AD199" s="659"/>
    </row>
    <row r="200" spans="6:30" x14ac:dyDescent="0.25">
      <c r="F200" s="618"/>
      <c r="G200" s="618"/>
      <c r="H200" s="618"/>
      <c r="I200" s="618"/>
      <c r="J200" s="618"/>
      <c r="K200" s="618"/>
      <c r="L200" s="618"/>
      <c r="M200" s="658"/>
      <c r="N200" s="658"/>
      <c r="O200" s="658"/>
      <c r="P200" s="658"/>
      <c r="Q200" s="658"/>
      <c r="R200" s="658"/>
      <c r="S200" s="615"/>
      <c r="T200" s="615"/>
      <c r="U200" s="615"/>
      <c r="V200" s="615"/>
      <c r="W200" s="615"/>
      <c r="X200" s="615"/>
      <c r="Y200" s="615"/>
      <c r="Z200" s="615"/>
      <c r="AA200" s="615"/>
      <c r="AB200" s="615"/>
      <c r="AC200" s="615"/>
      <c r="AD200" s="659"/>
    </row>
    <row r="201" spans="6:30" x14ac:dyDescent="0.25">
      <c r="F201" s="618"/>
      <c r="G201" s="618"/>
      <c r="H201" s="618"/>
      <c r="I201" s="618"/>
      <c r="J201" s="618"/>
      <c r="K201" s="618"/>
      <c r="L201" s="618"/>
      <c r="M201" s="658"/>
      <c r="N201" s="658"/>
      <c r="O201" s="658"/>
      <c r="P201" s="658"/>
      <c r="Q201" s="658"/>
      <c r="R201" s="658"/>
      <c r="S201" s="615"/>
      <c r="T201" s="615"/>
      <c r="U201" s="615"/>
      <c r="V201" s="615"/>
      <c r="W201" s="615"/>
      <c r="X201" s="615"/>
      <c r="Y201" s="615"/>
      <c r="Z201" s="615"/>
      <c r="AA201" s="615"/>
      <c r="AB201" s="615"/>
      <c r="AC201" s="615"/>
      <c r="AD201" s="659"/>
    </row>
    <row r="202" spans="6:30" x14ac:dyDescent="0.25">
      <c r="F202" s="618"/>
      <c r="G202" s="618"/>
      <c r="H202" s="618"/>
      <c r="I202" s="618"/>
      <c r="J202" s="618"/>
      <c r="K202" s="618"/>
      <c r="L202" s="618"/>
      <c r="M202" s="658"/>
      <c r="N202" s="658"/>
      <c r="O202" s="658"/>
      <c r="P202" s="658"/>
      <c r="Q202" s="658"/>
      <c r="R202" s="658"/>
      <c r="S202" s="615"/>
      <c r="T202" s="615"/>
      <c r="U202" s="615"/>
      <c r="V202" s="615"/>
      <c r="W202" s="615"/>
      <c r="X202" s="615"/>
      <c r="Y202" s="615"/>
      <c r="Z202" s="615"/>
      <c r="AA202" s="615"/>
      <c r="AB202" s="615"/>
      <c r="AC202" s="615"/>
      <c r="AD202" s="659"/>
    </row>
    <row r="203" spans="6:30" x14ac:dyDescent="0.25">
      <c r="F203" s="618"/>
      <c r="G203" s="618"/>
      <c r="H203" s="618"/>
      <c r="I203" s="618"/>
      <c r="J203" s="618"/>
      <c r="K203" s="618"/>
      <c r="L203" s="618"/>
      <c r="M203" s="658"/>
      <c r="N203" s="658"/>
      <c r="O203" s="658"/>
      <c r="P203" s="658"/>
      <c r="Q203" s="658"/>
      <c r="R203" s="658"/>
      <c r="S203" s="615"/>
      <c r="T203" s="615"/>
      <c r="U203" s="615"/>
      <c r="V203" s="615"/>
      <c r="W203" s="615"/>
      <c r="X203" s="615"/>
      <c r="Y203" s="615"/>
      <c r="Z203" s="615"/>
      <c r="AA203" s="615"/>
      <c r="AB203" s="615"/>
      <c r="AC203" s="615"/>
      <c r="AD203" s="659"/>
    </row>
    <row r="204" spans="6:30" x14ac:dyDescent="0.25">
      <c r="F204" s="618"/>
      <c r="G204" s="618"/>
      <c r="H204" s="618"/>
      <c r="I204" s="618"/>
      <c r="J204" s="618"/>
      <c r="K204" s="618"/>
      <c r="L204" s="618"/>
      <c r="M204" s="658"/>
      <c r="N204" s="658"/>
      <c r="O204" s="658"/>
      <c r="P204" s="658"/>
      <c r="Q204" s="658"/>
      <c r="R204" s="658"/>
      <c r="S204" s="615"/>
      <c r="T204" s="615"/>
      <c r="U204" s="615"/>
      <c r="V204" s="615"/>
      <c r="W204" s="615"/>
      <c r="X204" s="615"/>
      <c r="Y204" s="615"/>
      <c r="Z204" s="615"/>
      <c r="AA204" s="615"/>
      <c r="AB204" s="615"/>
      <c r="AC204" s="615"/>
      <c r="AD204" s="659"/>
    </row>
    <row r="205" spans="6:30" x14ac:dyDescent="0.25">
      <c r="F205" s="618"/>
      <c r="G205" s="618"/>
      <c r="H205" s="618"/>
      <c r="I205" s="618"/>
      <c r="J205" s="618"/>
      <c r="K205" s="618"/>
      <c r="L205" s="618"/>
      <c r="M205" s="658"/>
      <c r="N205" s="658"/>
      <c r="O205" s="658"/>
      <c r="P205" s="658"/>
      <c r="Q205" s="658"/>
      <c r="R205" s="658"/>
      <c r="S205" s="615"/>
      <c r="T205" s="615"/>
      <c r="U205" s="615"/>
      <c r="V205" s="615"/>
      <c r="W205" s="615"/>
      <c r="X205" s="615"/>
      <c r="Y205" s="615"/>
      <c r="Z205" s="615"/>
      <c r="AA205" s="615"/>
      <c r="AB205" s="615"/>
      <c r="AC205" s="615"/>
      <c r="AD205" s="659"/>
    </row>
    <row r="206" spans="6:30" x14ac:dyDescent="0.25">
      <c r="F206" s="618"/>
      <c r="G206" s="618"/>
      <c r="H206" s="618"/>
      <c r="I206" s="618"/>
      <c r="J206" s="618"/>
      <c r="K206" s="618"/>
      <c r="L206" s="618"/>
      <c r="M206" s="658"/>
      <c r="N206" s="658"/>
      <c r="O206" s="658"/>
      <c r="P206" s="658"/>
      <c r="Q206" s="658"/>
      <c r="R206" s="658"/>
      <c r="S206" s="615"/>
      <c r="T206" s="615"/>
      <c r="U206" s="615"/>
      <c r="V206" s="615"/>
      <c r="W206" s="615"/>
      <c r="X206" s="615"/>
      <c r="Y206" s="615"/>
      <c r="Z206" s="615"/>
      <c r="AA206" s="615"/>
      <c r="AB206" s="615"/>
      <c r="AC206" s="615"/>
      <c r="AD206" s="659"/>
    </row>
    <row r="207" spans="6:30" x14ac:dyDescent="0.25">
      <c r="F207" s="618"/>
      <c r="G207" s="618"/>
      <c r="H207" s="618"/>
      <c r="I207" s="618"/>
      <c r="J207" s="618"/>
      <c r="K207" s="618"/>
      <c r="L207" s="618"/>
      <c r="M207" s="658"/>
      <c r="N207" s="658"/>
      <c r="O207" s="658"/>
      <c r="P207" s="658"/>
      <c r="Q207" s="658"/>
      <c r="R207" s="658"/>
      <c r="S207" s="615"/>
      <c r="T207" s="615"/>
      <c r="U207" s="615"/>
      <c r="V207" s="615"/>
      <c r="W207" s="615"/>
      <c r="X207" s="615"/>
      <c r="Y207" s="615"/>
      <c r="Z207" s="615"/>
      <c r="AA207" s="615"/>
      <c r="AB207" s="615"/>
      <c r="AC207" s="615"/>
      <c r="AD207" s="659"/>
    </row>
    <row r="208" spans="6:30" x14ac:dyDescent="0.25">
      <c r="F208" s="618"/>
      <c r="G208" s="618"/>
      <c r="H208" s="618"/>
      <c r="I208" s="618"/>
      <c r="J208" s="618"/>
      <c r="K208" s="618"/>
      <c r="L208" s="618"/>
      <c r="M208" s="658"/>
      <c r="N208" s="658"/>
      <c r="O208" s="658"/>
      <c r="P208" s="658"/>
      <c r="Q208" s="658"/>
      <c r="R208" s="658"/>
      <c r="S208" s="615"/>
      <c r="T208" s="615"/>
      <c r="U208" s="615"/>
      <c r="V208" s="615"/>
      <c r="W208" s="615"/>
      <c r="X208" s="615"/>
      <c r="Y208" s="615"/>
      <c r="Z208" s="615"/>
      <c r="AA208" s="615"/>
      <c r="AB208" s="615"/>
      <c r="AC208" s="615"/>
      <c r="AD208" s="659"/>
    </row>
    <row r="209" spans="6:30" x14ac:dyDescent="0.25">
      <c r="F209" s="618"/>
      <c r="G209" s="618"/>
      <c r="H209" s="618"/>
      <c r="I209" s="618"/>
      <c r="J209" s="618"/>
      <c r="K209" s="618"/>
      <c r="L209" s="618"/>
      <c r="M209" s="658"/>
      <c r="N209" s="658"/>
      <c r="O209" s="658"/>
      <c r="P209" s="658"/>
      <c r="Q209" s="658"/>
      <c r="R209" s="658"/>
      <c r="S209" s="615"/>
      <c r="T209" s="615"/>
      <c r="U209" s="615"/>
      <c r="V209" s="615"/>
      <c r="W209" s="615"/>
      <c r="X209" s="615"/>
      <c r="Y209" s="615"/>
      <c r="Z209" s="615"/>
      <c r="AA209" s="615"/>
      <c r="AB209" s="615"/>
      <c r="AC209" s="615"/>
      <c r="AD209" s="659"/>
    </row>
    <row r="210" spans="6:30" x14ac:dyDescent="0.25">
      <c r="F210" s="618"/>
      <c r="G210" s="618"/>
      <c r="H210" s="618"/>
      <c r="I210" s="618"/>
      <c r="J210" s="618"/>
      <c r="K210" s="618"/>
      <c r="L210" s="618"/>
      <c r="M210" s="658"/>
      <c r="N210" s="658"/>
      <c r="O210" s="658"/>
      <c r="P210" s="658"/>
      <c r="Q210" s="658"/>
      <c r="R210" s="658"/>
      <c r="S210" s="615"/>
      <c r="T210" s="615"/>
      <c r="U210" s="615"/>
      <c r="V210" s="615"/>
      <c r="W210" s="615"/>
      <c r="X210" s="615"/>
      <c r="Y210" s="615"/>
      <c r="Z210" s="615"/>
      <c r="AA210" s="615"/>
      <c r="AB210" s="615"/>
      <c r="AC210" s="615"/>
      <c r="AD210" s="659"/>
    </row>
    <row r="211" spans="6:30" x14ac:dyDescent="0.25">
      <c r="F211" s="618"/>
      <c r="G211" s="618"/>
      <c r="H211" s="618"/>
      <c r="I211" s="618"/>
      <c r="J211" s="618"/>
      <c r="K211" s="618"/>
      <c r="L211" s="618"/>
      <c r="M211" s="658"/>
      <c r="N211" s="658"/>
      <c r="O211" s="658"/>
      <c r="P211" s="658"/>
      <c r="Q211" s="658"/>
      <c r="R211" s="658"/>
      <c r="S211" s="615"/>
      <c r="T211" s="615"/>
      <c r="U211" s="615"/>
      <c r="V211" s="615"/>
      <c r="W211" s="615"/>
      <c r="X211" s="615"/>
      <c r="Y211" s="615"/>
      <c r="Z211" s="615"/>
      <c r="AA211" s="615"/>
      <c r="AB211" s="615"/>
      <c r="AC211" s="615"/>
      <c r="AD211" s="659"/>
    </row>
    <row r="212" spans="6:30" x14ac:dyDescent="0.25">
      <c r="F212" s="618"/>
      <c r="G212" s="618"/>
      <c r="H212" s="618"/>
      <c r="I212" s="618"/>
      <c r="J212" s="618"/>
      <c r="K212" s="618"/>
      <c r="L212" s="618"/>
      <c r="M212" s="658"/>
      <c r="N212" s="658"/>
      <c r="O212" s="658"/>
      <c r="P212" s="658"/>
      <c r="Q212" s="658"/>
      <c r="R212" s="658"/>
      <c r="S212" s="615"/>
      <c r="T212" s="615"/>
      <c r="U212" s="615"/>
      <c r="V212" s="615"/>
      <c r="W212" s="615"/>
      <c r="X212" s="615"/>
      <c r="Y212" s="615"/>
      <c r="Z212" s="615"/>
      <c r="AA212" s="615"/>
      <c r="AB212" s="615"/>
      <c r="AC212" s="615"/>
      <c r="AD212" s="659"/>
    </row>
    <row r="213" spans="6:30" x14ac:dyDescent="0.25">
      <c r="F213" s="618"/>
      <c r="G213" s="618"/>
      <c r="H213" s="618"/>
      <c r="I213" s="618"/>
      <c r="J213" s="618"/>
      <c r="K213" s="618"/>
      <c r="L213" s="618"/>
      <c r="M213" s="658"/>
      <c r="N213" s="658"/>
      <c r="O213" s="658"/>
      <c r="P213" s="658"/>
      <c r="Q213" s="658"/>
      <c r="R213" s="658"/>
      <c r="S213" s="615"/>
      <c r="T213" s="615"/>
      <c r="U213" s="615"/>
      <c r="V213" s="615"/>
      <c r="W213" s="615"/>
      <c r="X213" s="615"/>
      <c r="Y213" s="615"/>
      <c r="Z213" s="615"/>
      <c r="AA213" s="615"/>
      <c r="AB213" s="615"/>
      <c r="AC213" s="615"/>
      <c r="AD213" s="659"/>
    </row>
    <row r="214" spans="6:30" x14ac:dyDescent="0.25">
      <c r="F214" s="618"/>
      <c r="G214" s="618"/>
      <c r="H214" s="618"/>
      <c r="I214" s="618"/>
      <c r="J214" s="618"/>
      <c r="K214" s="618"/>
      <c r="L214" s="618"/>
      <c r="M214" s="658"/>
      <c r="N214" s="658"/>
      <c r="O214" s="658"/>
      <c r="P214" s="658"/>
      <c r="Q214" s="658"/>
      <c r="R214" s="658"/>
      <c r="S214" s="615"/>
      <c r="T214" s="615"/>
      <c r="U214" s="615"/>
      <c r="V214" s="615"/>
      <c r="W214" s="615"/>
      <c r="X214" s="615"/>
      <c r="Y214" s="615"/>
      <c r="Z214" s="615"/>
      <c r="AA214" s="615"/>
      <c r="AB214" s="615"/>
      <c r="AC214" s="615"/>
      <c r="AD214" s="659"/>
    </row>
    <row r="215" spans="6:30" x14ac:dyDescent="0.25">
      <c r="F215" s="618"/>
      <c r="G215" s="618"/>
      <c r="H215" s="618"/>
      <c r="I215" s="618"/>
      <c r="J215" s="618"/>
      <c r="K215" s="618"/>
      <c r="L215" s="618"/>
      <c r="M215" s="658"/>
      <c r="N215" s="658"/>
      <c r="O215" s="658"/>
      <c r="P215" s="658"/>
      <c r="Q215" s="658"/>
      <c r="R215" s="658"/>
      <c r="S215" s="615"/>
      <c r="T215" s="615"/>
      <c r="U215" s="615"/>
      <c r="V215" s="615"/>
      <c r="W215" s="615"/>
      <c r="X215" s="615"/>
      <c r="Y215" s="615"/>
      <c r="Z215" s="615"/>
      <c r="AA215" s="615"/>
      <c r="AB215" s="615"/>
      <c r="AC215" s="615"/>
      <c r="AD215" s="659"/>
    </row>
    <row r="216" spans="6:30" x14ac:dyDescent="0.25">
      <c r="F216" s="618"/>
      <c r="G216" s="618"/>
      <c r="H216" s="618"/>
      <c r="I216" s="618"/>
      <c r="J216" s="618"/>
      <c r="K216" s="618"/>
      <c r="L216" s="618"/>
      <c r="M216" s="658"/>
      <c r="N216" s="658"/>
      <c r="O216" s="658"/>
      <c r="P216" s="658"/>
      <c r="Q216" s="658"/>
      <c r="R216" s="658"/>
      <c r="S216" s="615"/>
      <c r="T216" s="615"/>
      <c r="U216" s="615"/>
      <c r="V216" s="615"/>
      <c r="W216" s="615"/>
      <c r="X216" s="615"/>
      <c r="Y216" s="615"/>
      <c r="Z216" s="615"/>
      <c r="AA216" s="615"/>
      <c r="AB216" s="615"/>
      <c r="AC216" s="615"/>
      <c r="AD216" s="659"/>
    </row>
    <row r="217" spans="6:30" x14ac:dyDescent="0.25">
      <c r="F217" s="618"/>
      <c r="G217" s="618"/>
      <c r="H217" s="618"/>
      <c r="I217" s="618"/>
      <c r="J217" s="618"/>
      <c r="K217" s="618"/>
      <c r="L217" s="618"/>
      <c r="M217" s="658"/>
      <c r="N217" s="658"/>
      <c r="O217" s="658"/>
      <c r="P217" s="658"/>
      <c r="Q217" s="658"/>
      <c r="R217" s="658"/>
      <c r="S217" s="615"/>
      <c r="T217" s="615"/>
      <c r="U217" s="615"/>
      <c r="V217" s="615"/>
      <c r="W217" s="615"/>
      <c r="X217" s="615"/>
      <c r="Y217" s="615"/>
      <c r="Z217" s="615"/>
      <c r="AA217" s="615"/>
      <c r="AB217" s="615"/>
      <c r="AC217" s="615"/>
      <c r="AD217" s="659"/>
    </row>
    <row r="218" spans="6:30" x14ac:dyDescent="0.25">
      <c r="F218" s="618"/>
      <c r="G218" s="618"/>
      <c r="H218" s="618"/>
      <c r="I218" s="618"/>
      <c r="J218" s="618"/>
      <c r="K218" s="618"/>
      <c r="L218" s="618"/>
      <c r="M218" s="658"/>
      <c r="N218" s="658"/>
      <c r="O218" s="658"/>
      <c r="P218" s="658"/>
      <c r="Q218" s="658"/>
      <c r="R218" s="658"/>
      <c r="S218" s="615"/>
      <c r="T218" s="615"/>
      <c r="U218" s="615"/>
      <c r="V218" s="615"/>
      <c r="W218" s="615"/>
      <c r="X218" s="615"/>
      <c r="Y218" s="615"/>
      <c r="Z218" s="615"/>
      <c r="AA218" s="615"/>
      <c r="AB218" s="615"/>
      <c r="AC218" s="615"/>
      <c r="AD218" s="659"/>
    </row>
    <row r="219" spans="6:30" x14ac:dyDescent="0.25">
      <c r="F219" s="618"/>
      <c r="G219" s="618"/>
      <c r="H219" s="618"/>
      <c r="I219" s="618"/>
      <c r="J219" s="618"/>
      <c r="K219" s="618"/>
      <c r="L219" s="618"/>
      <c r="M219" s="658"/>
      <c r="N219" s="658"/>
      <c r="O219" s="658"/>
      <c r="P219" s="658"/>
      <c r="Q219" s="658"/>
      <c r="R219" s="658"/>
      <c r="S219" s="615"/>
      <c r="T219" s="615"/>
      <c r="U219" s="615"/>
      <c r="V219" s="615"/>
      <c r="W219" s="615"/>
      <c r="X219" s="615"/>
      <c r="Y219" s="615"/>
      <c r="Z219" s="615"/>
      <c r="AA219" s="615"/>
      <c r="AB219" s="615"/>
      <c r="AC219" s="615"/>
      <c r="AD219" s="659"/>
    </row>
    <row r="220" spans="6:30" x14ac:dyDescent="0.25">
      <c r="F220" s="618"/>
      <c r="G220" s="618"/>
      <c r="H220" s="618"/>
      <c r="I220" s="618"/>
      <c r="J220" s="618"/>
      <c r="K220" s="618"/>
      <c r="L220" s="618"/>
      <c r="M220" s="658"/>
      <c r="N220" s="658"/>
      <c r="O220" s="658"/>
      <c r="P220" s="658"/>
      <c r="Q220" s="658"/>
      <c r="R220" s="658"/>
      <c r="S220" s="615"/>
      <c r="T220" s="615"/>
      <c r="U220" s="615"/>
      <c r="V220" s="615"/>
      <c r="W220" s="615"/>
      <c r="X220" s="615"/>
      <c r="Y220" s="615"/>
      <c r="Z220" s="615"/>
      <c r="AA220" s="615"/>
      <c r="AB220" s="615"/>
      <c r="AC220" s="615"/>
      <c r="AD220" s="659"/>
    </row>
    <row r="221" spans="6:30" x14ac:dyDescent="0.25">
      <c r="F221" s="618"/>
      <c r="G221" s="618"/>
      <c r="H221" s="618"/>
      <c r="I221" s="618"/>
      <c r="J221" s="618"/>
      <c r="K221" s="618"/>
      <c r="L221" s="618"/>
      <c r="M221" s="658"/>
      <c r="N221" s="658"/>
      <c r="O221" s="658"/>
      <c r="P221" s="658"/>
      <c r="Q221" s="658"/>
      <c r="R221" s="658"/>
      <c r="S221" s="615"/>
      <c r="T221" s="615"/>
      <c r="U221" s="615"/>
      <c r="V221" s="615"/>
      <c r="W221" s="615"/>
      <c r="X221" s="615"/>
      <c r="Y221" s="615"/>
      <c r="Z221" s="615"/>
      <c r="AA221" s="615"/>
      <c r="AB221" s="615"/>
      <c r="AC221" s="615"/>
      <c r="AD221" s="659"/>
    </row>
    <row r="222" spans="6:30" x14ac:dyDescent="0.25">
      <c r="F222" s="618"/>
      <c r="G222" s="618"/>
      <c r="H222" s="618"/>
      <c r="I222" s="618"/>
      <c r="J222" s="618"/>
      <c r="K222" s="618"/>
      <c r="L222" s="618"/>
      <c r="M222" s="658"/>
      <c r="N222" s="658"/>
      <c r="O222" s="658"/>
      <c r="P222" s="658"/>
      <c r="Q222" s="658"/>
      <c r="R222" s="658"/>
      <c r="S222" s="615"/>
      <c r="T222" s="615"/>
      <c r="U222" s="615"/>
      <c r="V222" s="615"/>
      <c r="W222" s="615"/>
      <c r="X222" s="615"/>
      <c r="Y222" s="615"/>
      <c r="Z222" s="615"/>
      <c r="AA222" s="615"/>
      <c r="AB222" s="615"/>
      <c r="AC222" s="615"/>
      <c r="AD222" s="659"/>
    </row>
    <row r="223" spans="6:30" x14ac:dyDescent="0.25">
      <c r="F223" s="618"/>
      <c r="G223" s="618"/>
      <c r="H223" s="618"/>
      <c r="I223" s="618"/>
      <c r="J223" s="618"/>
      <c r="K223" s="618"/>
      <c r="L223" s="618"/>
      <c r="M223" s="658"/>
      <c r="N223" s="658"/>
      <c r="O223" s="658"/>
      <c r="P223" s="658"/>
      <c r="Q223" s="658"/>
      <c r="R223" s="658"/>
      <c r="S223" s="615"/>
      <c r="T223" s="615"/>
      <c r="U223" s="615"/>
      <c r="V223" s="615"/>
      <c r="W223" s="615"/>
      <c r="X223" s="615"/>
      <c r="Y223" s="615"/>
      <c r="Z223" s="615"/>
      <c r="AA223" s="615"/>
      <c r="AB223" s="615"/>
      <c r="AC223" s="615"/>
      <c r="AD223" s="659"/>
    </row>
    <row r="224" spans="6:30" x14ac:dyDescent="0.25">
      <c r="F224" s="618"/>
      <c r="G224" s="618"/>
      <c r="H224" s="618"/>
      <c r="I224" s="618"/>
      <c r="J224" s="618"/>
      <c r="K224" s="618"/>
      <c r="L224" s="618"/>
      <c r="M224" s="658"/>
      <c r="N224" s="658"/>
      <c r="O224" s="658"/>
      <c r="P224" s="658"/>
      <c r="Q224" s="658"/>
      <c r="R224" s="658"/>
      <c r="S224" s="615"/>
      <c r="T224" s="615"/>
      <c r="U224" s="615"/>
      <c r="V224" s="615"/>
      <c r="W224" s="615"/>
      <c r="X224" s="615"/>
      <c r="Y224" s="615"/>
      <c r="Z224" s="615"/>
      <c r="AA224" s="615"/>
      <c r="AB224" s="615"/>
      <c r="AC224" s="615"/>
      <c r="AD224" s="659"/>
    </row>
    <row r="225" spans="6:30" x14ac:dyDescent="0.25">
      <c r="F225" s="618"/>
      <c r="G225" s="618"/>
      <c r="H225" s="618"/>
      <c r="I225" s="618"/>
      <c r="J225" s="618"/>
      <c r="K225" s="618"/>
      <c r="L225" s="618"/>
      <c r="M225" s="658"/>
      <c r="N225" s="658"/>
      <c r="O225" s="658"/>
      <c r="P225" s="658"/>
      <c r="Q225" s="658"/>
      <c r="R225" s="658"/>
      <c r="S225" s="615"/>
      <c r="T225" s="615"/>
      <c r="U225" s="615"/>
      <c r="V225" s="615"/>
      <c r="W225" s="615"/>
      <c r="X225" s="615"/>
      <c r="Y225" s="615"/>
      <c r="Z225" s="615"/>
      <c r="AA225" s="615"/>
      <c r="AB225" s="615"/>
      <c r="AC225" s="615"/>
      <c r="AD225" s="659"/>
    </row>
    <row r="226" spans="6:30" x14ac:dyDescent="0.25">
      <c r="F226" s="618"/>
      <c r="G226" s="618"/>
      <c r="H226" s="618"/>
      <c r="I226" s="618"/>
      <c r="J226" s="618"/>
      <c r="K226" s="618"/>
      <c r="L226" s="618"/>
      <c r="M226" s="658"/>
      <c r="N226" s="658"/>
      <c r="O226" s="658"/>
      <c r="P226" s="658"/>
      <c r="Q226" s="658"/>
      <c r="R226" s="658"/>
      <c r="S226" s="615"/>
      <c r="T226" s="615"/>
      <c r="U226" s="615"/>
      <c r="V226" s="615"/>
      <c r="W226" s="615"/>
      <c r="X226" s="615"/>
      <c r="Y226" s="615"/>
      <c r="Z226" s="615"/>
      <c r="AA226" s="615"/>
      <c r="AB226" s="615"/>
      <c r="AC226" s="615"/>
      <c r="AD226" s="659"/>
    </row>
    <row r="227" spans="6:30" x14ac:dyDescent="0.25">
      <c r="F227" s="618"/>
      <c r="G227" s="618"/>
      <c r="H227" s="618"/>
      <c r="I227" s="618"/>
      <c r="J227" s="618"/>
      <c r="K227" s="618"/>
      <c r="L227" s="618"/>
      <c r="M227" s="658"/>
      <c r="N227" s="658"/>
      <c r="O227" s="658"/>
      <c r="P227" s="658"/>
      <c r="Q227" s="658"/>
      <c r="R227" s="658"/>
      <c r="S227" s="615"/>
      <c r="T227" s="615"/>
      <c r="U227" s="615"/>
      <c r="V227" s="615"/>
      <c r="W227" s="615"/>
      <c r="X227" s="615"/>
      <c r="Y227" s="615"/>
      <c r="Z227" s="615"/>
      <c r="AA227" s="615"/>
      <c r="AB227" s="615"/>
      <c r="AC227" s="615"/>
      <c r="AD227" s="659"/>
    </row>
    <row r="228" spans="6:30" x14ac:dyDescent="0.25">
      <c r="F228" s="618"/>
      <c r="G228" s="618"/>
      <c r="H228" s="618"/>
      <c r="I228" s="618"/>
      <c r="J228" s="618"/>
      <c r="K228" s="618"/>
      <c r="L228" s="618"/>
      <c r="M228" s="658"/>
      <c r="N228" s="658"/>
      <c r="O228" s="658"/>
      <c r="P228" s="658"/>
      <c r="Q228" s="658"/>
      <c r="R228" s="658"/>
      <c r="S228" s="615"/>
      <c r="T228" s="615"/>
      <c r="U228" s="615"/>
      <c r="V228" s="615"/>
      <c r="W228" s="615"/>
      <c r="X228" s="615"/>
      <c r="Y228" s="615"/>
      <c r="Z228" s="615"/>
      <c r="AA228" s="615"/>
      <c r="AB228" s="615"/>
      <c r="AC228" s="615"/>
      <c r="AD228" s="659"/>
    </row>
    <row r="229" spans="6:30" x14ac:dyDescent="0.25">
      <c r="F229" s="618"/>
      <c r="G229" s="618"/>
      <c r="H229" s="618"/>
      <c r="I229" s="618"/>
      <c r="J229" s="618"/>
      <c r="K229" s="618"/>
      <c r="L229" s="618"/>
      <c r="M229" s="658"/>
      <c r="N229" s="658"/>
      <c r="O229" s="658"/>
      <c r="P229" s="658"/>
      <c r="Q229" s="658"/>
      <c r="R229" s="658"/>
      <c r="S229" s="615"/>
      <c r="T229" s="615"/>
      <c r="U229" s="615"/>
      <c r="V229" s="615"/>
      <c r="W229" s="615"/>
      <c r="X229" s="615"/>
      <c r="Y229" s="615"/>
      <c r="Z229" s="615"/>
      <c r="AA229" s="615"/>
      <c r="AB229" s="615"/>
      <c r="AC229" s="615"/>
      <c r="AD229" s="659"/>
    </row>
    <row r="230" spans="6:30" x14ac:dyDescent="0.25">
      <c r="F230" s="618"/>
      <c r="G230" s="618"/>
      <c r="H230" s="618"/>
      <c r="I230" s="618"/>
      <c r="J230" s="618"/>
      <c r="K230" s="618"/>
      <c r="L230" s="618"/>
      <c r="M230" s="658"/>
      <c r="N230" s="658"/>
      <c r="O230" s="658"/>
      <c r="P230" s="658"/>
      <c r="Q230" s="658"/>
      <c r="R230" s="658"/>
      <c r="S230" s="615"/>
      <c r="T230" s="615"/>
      <c r="U230" s="615"/>
      <c r="V230" s="615"/>
      <c r="W230" s="615"/>
      <c r="X230" s="615"/>
      <c r="Y230" s="615"/>
      <c r="Z230" s="615"/>
      <c r="AA230" s="615"/>
      <c r="AB230" s="615"/>
      <c r="AC230" s="615"/>
      <c r="AD230" s="659"/>
    </row>
    <row r="231" spans="6:30" x14ac:dyDescent="0.25">
      <c r="F231" s="618"/>
      <c r="G231" s="618"/>
      <c r="H231" s="618"/>
      <c r="I231" s="618"/>
      <c r="J231" s="618"/>
      <c r="K231" s="618"/>
      <c r="L231" s="618"/>
      <c r="M231" s="658"/>
      <c r="N231" s="658"/>
      <c r="O231" s="658"/>
      <c r="P231" s="658"/>
      <c r="Q231" s="658"/>
      <c r="R231" s="658"/>
      <c r="S231" s="615"/>
      <c r="T231" s="615"/>
      <c r="U231" s="615"/>
      <c r="V231" s="615"/>
      <c r="W231" s="615"/>
      <c r="X231" s="615"/>
      <c r="Y231" s="615"/>
      <c r="Z231" s="615"/>
      <c r="AA231" s="615"/>
      <c r="AB231" s="615"/>
      <c r="AC231" s="615"/>
      <c r="AD231" s="659"/>
    </row>
    <row r="232" spans="6:30" x14ac:dyDescent="0.25">
      <c r="F232" s="618"/>
      <c r="G232" s="618"/>
      <c r="H232" s="618"/>
      <c r="I232" s="618"/>
      <c r="J232" s="618"/>
      <c r="K232" s="618"/>
      <c r="L232" s="618"/>
      <c r="M232" s="658"/>
      <c r="N232" s="658"/>
      <c r="O232" s="658"/>
      <c r="P232" s="658"/>
      <c r="Q232" s="658"/>
      <c r="R232" s="658"/>
      <c r="S232" s="615"/>
      <c r="T232" s="615"/>
      <c r="U232" s="615"/>
      <c r="V232" s="615"/>
      <c r="W232" s="615"/>
      <c r="X232" s="615"/>
      <c r="Y232" s="615"/>
      <c r="Z232" s="615"/>
      <c r="AA232" s="615"/>
      <c r="AB232" s="615"/>
      <c r="AC232" s="615"/>
      <c r="AD232" s="659"/>
    </row>
    <row r="233" spans="6:30" x14ac:dyDescent="0.25">
      <c r="F233" s="618"/>
      <c r="G233" s="618"/>
      <c r="H233" s="618"/>
      <c r="I233" s="618"/>
      <c r="J233" s="618"/>
      <c r="K233" s="618"/>
      <c r="L233" s="618"/>
      <c r="M233" s="658"/>
      <c r="N233" s="658"/>
      <c r="O233" s="658"/>
      <c r="P233" s="658"/>
      <c r="Q233" s="658"/>
      <c r="R233" s="658"/>
      <c r="S233" s="615"/>
      <c r="T233" s="615"/>
      <c r="U233" s="615"/>
      <c r="V233" s="615"/>
      <c r="W233" s="615"/>
      <c r="X233" s="615"/>
      <c r="Y233" s="615"/>
      <c r="Z233" s="615"/>
      <c r="AA233" s="615"/>
      <c r="AB233" s="615"/>
      <c r="AC233" s="615"/>
      <c r="AD233" s="659"/>
    </row>
    <row r="234" spans="6:30" x14ac:dyDescent="0.25">
      <c r="F234" s="618"/>
      <c r="G234" s="618"/>
      <c r="H234" s="618"/>
      <c r="I234" s="618"/>
      <c r="J234" s="618"/>
      <c r="K234" s="618"/>
      <c r="L234" s="618"/>
      <c r="M234" s="658"/>
      <c r="N234" s="658"/>
      <c r="O234" s="658"/>
      <c r="P234" s="658"/>
      <c r="Q234" s="658"/>
      <c r="R234" s="658"/>
      <c r="S234" s="615"/>
      <c r="T234" s="615"/>
      <c r="U234" s="615"/>
      <c r="V234" s="615"/>
      <c r="W234" s="615"/>
      <c r="X234" s="615"/>
      <c r="Y234" s="615"/>
      <c r="Z234" s="615"/>
      <c r="AA234" s="615"/>
      <c r="AB234" s="615"/>
      <c r="AC234" s="615"/>
      <c r="AD234" s="659"/>
    </row>
    <row r="235" spans="6:30" x14ac:dyDescent="0.25">
      <c r="F235" s="618"/>
      <c r="G235" s="618"/>
      <c r="H235" s="618"/>
      <c r="I235" s="618"/>
      <c r="J235" s="618"/>
      <c r="K235" s="618"/>
      <c r="L235" s="618"/>
      <c r="M235" s="658"/>
      <c r="N235" s="658"/>
      <c r="O235" s="658"/>
      <c r="P235" s="658"/>
      <c r="Q235" s="658"/>
      <c r="R235" s="658"/>
      <c r="S235" s="615"/>
      <c r="T235" s="615"/>
      <c r="U235" s="615"/>
      <c r="V235" s="615"/>
      <c r="W235" s="615"/>
      <c r="X235" s="615"/>
      <c r="Y235" s="615"/>
      <c r="Z235" s="615"/>
      <c r="AA235" s="615"/>
      <c r="AB235" s="615"/>
      <c r="AC235" s="615"/>
      <c r="AD235" s="659"/>
    </row>
    <row r="236" spans="6:30" x14ac:dyDescent="0.25">
      <c r="F236" s="618"/>
      <c r="G236" s="618"/>
      <c r="H236" s="618"/>
      <c r="I236" s="618"/>
      <c r="J236" s="618"/>
      <c r="K236" s="618"/>
      <c r="L236" s="618"/>
      <c r="M236" s="658"/>
      <c r="N236" s="658"/>
      <c r="O236" s="658"/>
      <c r="P236" s="658"/>
      <c r="Q236" s="658"/>
      <c r="R236" s="658"/>
      <c r="S236" s="615"/>
      <c r="T236" s="615"/>
      <c r="U236" s="615"/>
      <c r="V236" s="615"/>
      <c r="W236" s="615"/>
      <c r="X236" s="615"/>
      <c r="Y236" s="615"/>
      <c r="Z236" s="615"/>
      <c r="AA236" s="615"/>
      <c r="AB236" s="615"/>
      <c r="AC236" s="615"/>
      <c r="AD236" s="659"/>
    </row>
    <row r="237" spans="6:30" x14ac:dyDescent="0.25">
      <c r="F237" s="618"/>
      <c r="G237" s="618"/>
      <c r="H237" s="618"/>
      <c r="I237" s="618"/>
      <c r="J237" s="618"/>
      <c r="K237" s="618"/>
      <c r="L237" s="618"/>
      <c r="M237" s="658"/>
      <c r="N237" s="658"/>
      <c r="O237" s="658"/>
      <c r="P237" s="658"/>
      <c r="Q237" s="658"/>
      <c r="R237" s="658"/>
      <c r="S237" s="615"/>
      <c r="T237" s="615"/>
      <c r="U237" s="615"/>
      <c r="V237" s="615"/>
      <c r="W237" s="615"/>
      <c r="X237" s="615"/>
      <c r="Y237" s="615"/>
      <c r="Z237" s="615"/>
      <c r="AA237" s="615"/>
      <c r="AB237" s="615"/>
      <c r="AC237" s="615"/>
      <c r="AD237" s="659"/>
    </row>
    <row r="238" spans="6:30" x14ac:dyDescent="0.25">
      <c r="F238" s="618"/>
      <c r="G238" s="618"/>
      <c r="H238" s="618"/>
      <c r="I238" s="618"/>
      <c r="J238" s="618"/>
      <c r="K238" s="618"/>
      <c r="L238" s="618"/>
      <c r="M238" s="658"/>
      <c r="N238" s="658"/>
      <c r="O238" s="658"/>
      <c r="P238" s="658"/>
      <c r="Q238" s="658"/>
      <c r="R238" s="658"/>
      <c r="S238" s="615"/>
      <c r="T238" s="615"/>
      <c r="U238" s="615"/>
      <c r="V238" s="615"/>
      <c r="W238" s="615"/>
      <c r="X238" s="615"/>
      <c r="Y238" s="615"/>
      <c r="Z238" s="615"/>
      <c r="AA238" s="615"/>
      <c r="AB238" s="615"/>
      <c r="AC238" s="615"/>
      <c r="AD238" s="659"/>
    </row>
    <row r="239" spans="6:30" x14ac:dyDescent="0.25">
      <c r="F239" s="618"/>
      <c r="G239" s="618"/>
      <c r="H239" s="618"/>
      <c r="I239" s="618"/>
      <c r="J239" s="618"/>
      <c r="K239" s="618"/>
      <c r="L239" s="618"/>
      <c r="M239" s="658"/>
      <c r="N239" s="658"/>
      <c r="O239" s="658"/>
      <c r="P239" s="658"/>
      <c r="Q239" s="658"/>
      <c r="R239" s="658"/>
      <c r="S239" s="615"/>
      <c r="T239" s="615"/>
      <c r="U239" s="615"/>
      <c r="V239" s="615"/>
      <c r="W239" s="615"/>
      <c r="X239" s="615"/>
      <c r="Y239" s="615"/>
      <c r="Z239" s="615"/>
      <c r="AA239" s="615"/>
      <c r="AB239" s="615"/>
      <c r="AC239" s="615"/>
      <c r="AD239" s="659"/>
    </row>
    <row r="240" spans="6:30" x14ac:dyDescent="0.25">
      <c r="F240" s="618"/>
      <c r="G240" s="618"/>
      <c r="H240" s="618"/>
      <c r="I240" s="618"/>
      <c r="J240" s="618"/>
      <c r="K240" s="618"/>
      <c r="L240" s="618"/>
      <c r="M240" s="658"/>
      <c r="N240" s="658"/>
      <c r="O240" s="658"/>
      <c r="P240" s="658"/>
      <c r="Q240" s="658"/>
      <c r="R240" s="658"/>
      <c r="S240" s="615"/>
      <c r="T240" s="615"/>
      <c r="U240" s="615"/>
      <c r="V240" s="615"/>
      <c r="W240" s="615"/>
      <c r="X240" s="615"/>
      <c r="Y240" s="615"/>
      <c r="Z240" s="615"/>
      <c r="AA240" s="615"/>
      <c r="AB240" s="615"/>
      <c r="AC240" s="615"/>
      <c r="AD240" s="659"/>
    </row>
    <row r="241" spans="6:30" x14ac:dyDescent="0.25">
      <c r="F241" s="618"/>
      <c r="G241" s="618"/>
      <c r="H241" s="618"/>
      <c r="I241" s="618"/>
      <c r="J241" s="618"/>
      <c r="K241" s="618"/>
      <c r="L241" s="618"/>
      <c r="M241" s="658"/>
      <c r="N241" s="658"/>
      <c r="O241" s="658"/>
      <c r="P241" s="658"/>
      <c r="Q241" s="658"/>
      <c r="R241" s="658"/>
      <c r="S241" s="615"/>
      <c r="T241" s="615"/>
      <c r="U241" s="615"/>
      <c r="V241" s="615"/>
      <c r="W241" s="615"/>
      <c r="X241" s="615"/>
      <c r="Y241" s="615"/>
      <c r="Z241" s="615"/>
      <c r="AA241" s="615"/>
      <c r="AB241" s="615"/>
      <c r="AC241" s="615"/>
      <c r="AD241" s="659"/>
    </row>
    <row r="242" spans="6:30" x14ac:dyDescent="0.25">
      <c r="F242" s="618"/>
      <c r="G242" s="618"/>
      <c r="H242" s="618"/>
      <c r="I242" s="618"/>
      <c r="J242" s="618"/>
      <c r="K242" s="618"/>
      <c r="L242" s="618"/>
      <c r="M242" s="658"/>
      <c r="N242" s="658"/>
      <c r="O242" s="658"/>
      <c r="P242" s="658"/>
      <c r="Q242" s="658"/>
      <c r="R242" s="658"/>
      <c r="S242" s="615"/>
      <c r="T242" s="615"/>
      <c r="U242" s="615"/>
      <c r="V242" s="615"/>
      <c r="W242" s="615"/>
      <c r="X242" s="615"/>
      <c r="Y242" s="615"/>
      <c r="Z242" s="615"/>
      <c r="AA242" s="615"/>
      <c r="AB242" s="615"/>
      <c r="AC242" s="615"/>
      <c r="AD242" s="659"/>
    </row>
    <row r="243" spans="6:30" x14ac:dyDescent="0.25">
      <c r="F243" s="618"/>
      <c r="G243" s="618"/>
      <c r="H243" s="618"/>
      <c r="I243" s="618"/>
      <c r="J243" s="618"/>
      <c r="K243" s="618"/>
      <c r="L243" s="618"/>
      <c r="M243" s="658"/>
      <c r="N243" s="658"/>
      <c r="O243" s="658"/>
      <c r="P243" s="658"/>
      <c r="Q243" s="658"/>
      <c r="R243" s="658"/>
      <c r="S243" s="615"/>
      <c r="T243" s="615"/>
      <c r="U243" s="615"/>
      <c r="V243" s="615"/>
      <c r="W243" s="615"/>
      <c r="X243" s="615"/>
      <c r="Y243" s="615"/>
      <c r="Z243" s="615"/>
      <c r="AA243" s="615"/>
      <c r="AB243" s="615"/>
      <c r="AC243" s="615"/>
      <c r="AD243" s="659"/>
    </row>
    <row r="244" spans="6:30" x14ac:dyDescent="0.25">
      <c r="F244" s="618"/>
      <c r="G244" s="618"/>
      <c r="H244" s="618"/>
      <c r="I244" s="618"/>
      <c r="J244" s="618"/>
      <c r="K244" s="618"/>
      <c r="L244" s="618"/>
      <c r="M244" s="658"/>
      <c r="N244" s="658"/>
      <c r="O244" s="658"/>
      <c r="P244" s="658"/>
      <c r="Q244" s="658"/>
      <c r="R244" s="658"/>
      <c r="S244" s="615"/>
      <c r="T244" s="615"/>
      <c r="U244" s="615"/>
      <c r="V244" s="615"/>
      <c r="W244" s="615"/>
      <c r="X244" s="615"/>
      <c r="Y244" s="615"/>
      <c r="Z244" s="615"/>
      <c r="AA244" s="615"/>
      <c r="AB244" s="615"/>
      <c r="AC244" s="615"/>
      <c r="AD244" s="659"/>
    </row>
    <row r="245" spans="6:30" x14ac:dyDescent="0.25">
      <c r="F245" s="618"/>
      <c r="G245" s="618"/>
      <c r="H245" s="618"/>
      <c r="I245" s="618"/>
      <c r="J245" s="618"/>
      <c r="K245" s="618"/>
      <c r="L245" s="618"/>
      <c r="M245" s="658"/>
      <c r="N245" s="658"/>
      <c r="O245" s="658"/>
      <c r="P245" s="658"/>
      <c r="Q245" s="658"/>
      <c r="R245" s="658"/>
      <c r="S245" s="615"/>
      <c r="T245" s="615"/>
      <c r="U245" s="615"/>
      <c r="V245" s="615"/>
      <c r="W245" s="615"/>
      <c r="X245" s="615"/>
      <c r="Y245" s="615"/>
      <c r="Z245" s="615"/>
      <c r="AA245" s="615"/>
      <c r="AB245" s="615"/>
      <c r="AC245" s="615"/>
      <c r="AD245" s="659"/>
    </row>
    <row r="246" spans="6:30" x14ac:dyDescent="0.25">
      <c r="F246" s="618"/>
      <c r="G246" s="618"/>
      <c r="H246" s="618"/>
      <c r="I246" s="618"/>
      <c r="J246" s="618"/>
      <c r="K246" s="618"/>
      <c r="L246" s="618"/>
      <c r="M246" s="658"/>
      <c r="N246" s="658"/>
      <c r="O246" s="658"/>
      <c r="P246" s="658"/>
      <c r="Q246" s="658"/>
      <c r="R246" s="658"/>
      <c r="S246" s="615"/>
      <c r="T246" s="615"/>
      <c r="U246" s="615"/>
      <c r="V246" s="615"/>
      <c r="W246" s="615"/>
      <c r="X246" s="615"/>
      <c r="Y246" s="615"/>
      <c r="Z246" s="615"/>
      <c r="AA246" s="615"/>
      <c r="AB246" s="615"/>
      <c r="AC246" s="615"/>
      <c r="AD246" s="659"/>
    </row>
    <row r="247" spans="6:30" x14ac:dyDescent="0.25">
      <c r="F247" s="618"/>
      <c r="G247" s="618"/>
      <c r="H247" s="618"/>
      <c r="I247" s="618"/>
      <c r="J247" s="618"/>
      <c r="K247" s="618"/>
      <c r="L247" s="618"/>
      <c r="M247" s="658"/>
      <c r="N247" s="658"/>
      <c r="O247" s="658"/>
      <c r="P247" s="658"/>
      <c r="Q247" s="658"/>
      <c r="R247" s="658"/>
      <c r="S247" s="615"/>
      <c r="T247" s="615"/>
      <c r="U247" s="615"/>
      <c r="V247" s="615"/>
      <c r="W247" s="615"/>
      <c r="X247" s="615"/>
      <c r="Y247" s="615"/>
      <c r="Z247" s="615"/>
      <c r="AA247" s="615"/>
      <c r="AB247" s="615"/>
      <c r="AC247" s="615"/>
      <c r="AD247" s="659"/>
    </row>
    <row r="248" spans="6:30" x14ac:dyDescent="0.25">
      <c r="F248" s="618"/>
      <c r="G248" s="618"/>
      <c r="H248" s="618"/>
      <c r="I248" s="618"/>
      <c r="J248" s="618"/>
      <c r="K248" s="618"/>
      <c r="L248" s="618"/>
      <c r="M248" s="658"/>
      <c r="N248" s="658"/>
      <c r="O248" s="658"/>
      <c r="P248" s="658"/>
      <c r="Q248" s="658"/>
      <c r="R248" s="658"/>
      <c r="S248" s="615"/>
      <c r="T248" s="615"/>
      <c r="U248" s="615"/>
      <c r="V248" s="615"/>
      <c r="W248" s="615"/>
      <c r="X248" s="615"/>
      <c r="Y248" s="615"/>
      <c r="Z248" s="615"/>
      <c r="AA248" s="615"/>
      <c r="AB248" s="615"/>
      <c r="AC248" s="615"/>
      <c r="AD248" s="659"/>
    </row>
    <row r="249" spans="6:30" x14ac:dyDescent="0.25">
      <c r="F249" s="618"/>
      <c r="G249" s="618"/>
      <c r="H249" s="618"/>
      <c r="I249" s="618"/>
      <c r="J249" s="618"/>
      <c r="K249" s="618"/>
      <c r="L249" s="618"/>
      <c r="M249" s="658"/>
      <c r="N249" s="658"/>
      <c r="O249" s="658"/>
      <c r="P249" s="658"/>
      <c r="Q249" s="658"/>
      <c r="R249" s="658"/>
      <c r="S249" s="615"/>
      <c r="T249" s="615"/>
      <c r="U249" s="615"/>
      <c r="V249" s="615"/>
      <c r="W249" s="615"/>
      <c r="X249" s="615"/>
      <c r="Y249" s="615"/>
      <c r="Z249" s="615"/>
      <c r="AA249" s="615"/>
      <c r="AB249" s="615"/>
      <c r="AC249" s="615"/>
      <c r="AD249" s="659"/>
    </row>
    <row r="250" spans="6:30" x14ac:dyDescent="0.25">
      <c r="F250" s="618"/>
      <c r="G250" s="618"/>
      <c r="H250" s="618"/>
      <c r="I250" s="618"/>
      <c r="J250" s="618"/>
      <c r="K250" s="618"/>
      <c r="L250" s="618"/>
      <c r="M250" s="658"/>
      <c r="N250" s="658"/>
      <c r="O250" s="658"/>
      <c r="P250" s="658"/>
      <c r="Q250" s="658"/>
      <c r="R250" s="658"/>
      <c r="S250" s="615"/>
      <c r="T250" s="615"/>
      <c r="U250" s="615"/>
      <c r="V250" s="615"/>
      <c r="W250" s="615"/>
      <c r="X250" s="615"/>
      <c r="Y250" s="615"/>
      <c r="Z250" s="615"/>
      <c r="AA250" s="615"/>
      <c r="AB250" s="615"/>
      <c r="AC250" s="615"/>
      <c r="AD250" s="659"/>
    </row>
    <row r="251" spans="6:30" x14ac:dyDescent="0.25">
      <c r="F251" s="618"/>
      <c r="G251" s="618"/>
      <c r="H251" s="618"/>
      <c r="I251" s="618"/>
      <c r="J251" s="618"/>
      <c r="K251" s="618"/>
      <c r="L251" s="618"/>
      <c r="M251" s="658"/>
      <c r="N251" s="658"/>
      <c r="O251" s="658"/>
      <c r="P251" s="658"/>
      <c r="Q251" s="658"/>
      <c r="R251" s="658"/>
      <c r="S251" s="615"/>
      <c r="T251" s="615"/>
      <c r="U251" s="615"/>
      <c r="V251" s="615"/>
      <c r="W251" s="615"/>
      <c r="X251" s="615"/>
      <c r="Y251" s="615"/>
      <c r="Z251" s="615"/>
      <c r="AA251" s="615"/>
      <c r="AB251" s="615"/>
      <c r="AC251" s="615"/>
      <c r="AD251" s="659"/>
    </row>
    <row r="252" spans="6:30" x14ac:dyDescent="0.25">
      <c r="F252" s="618"/>
      <c r="G252" s="618"/>
      <c r="H252" s="618"/>
      <c r="I252" s="618"/>
      <c r="J252" s="618"/>
      <c r="K252" s="618"/>
      <c r="L252" s="618"/>
      <c r="M252" s="658"/>
      <c r="N252" s="658"/>
      <c r="O252" s="658"/>
      <c r="P252" s="658"/>
      <c r="Q252" s="658"/>
      <c r="R252" s="658"/>
      <c r="S252" s="615"/>
      <c r="T252" s="615"/>
      <c r="U252" s="615"/>
      <c r="V252" s="615"/>
      <c r="W252" s="615"/>
      <c r="X252" s="615"/>
      <c r="Y252" s="615"/>
      <c r="Z252" s="615"/>
      <c r="AA252" s="615"/>
      <c r="AB252" s="615"/>
      <c r="AC252" s="615"/>
      <c r="AD252" s="659"/>
    </row>
    <row r="253" spans="6:30" x14ac:dyDescent="0.25">
      <c r="F253" s="618"/>
      <c r="G253" s="618"/>
      <c r="H253" s="618"/>
      <c r="I253" s="618"/>
      <c r="J253" s="618"/>
      <c r="K253" s="618"/>
      <c r="L253" s="618"/>
      <c r="M253" s="658"/>
      <c r="N253" s="658"/>
      <c r="O253" s="658"/>
      <c r="P253" s="658"/>
      <c r="Q253" s="658"/>
      <c r="R253" s="658"/>
      <c r="S253" s="615"/>
      <c r="T253" s="615"/>
      <c r="U253" s="615"/>
      <c r="V253" s="615"/>
      <c r="W253" s="615"/>
      <c r="X253" s="615"/>
      <c r="Y253" s="615"/>
      <c r="Z253" s="615"/>
      <c r="AA253" s="615"/>
      <c r="AB253" s="615"/>
      <c r="AC253" s="615"/>
      <c r="AD253" s="659"/>
    </row>
    <row r="254" spans="6:30" x14ac:dyDescent="0.25">
      <c r="F254" s="618"/>
      <c r="G254" s="618"/>
      <c r="H254" s="618"/>
      <c r="I254" s="618"/>
      <c r="J254" s="618"/>
      <c r="K254" s="618"/>
      <c r="L254" s="618"/>
      <c r="M254" s="658"/>
      <c r="N254" s="658"/>
      <c r="O254" s="658"/>
      <c r="P254" s="658"/>
      <c r="Q254" s="658"/>
      <c r="R254" s="658"/>
      <c r="S254" s="615"/>
      <c r="T254" s="615"/>
      <c r="U254" s="615"/>
      <c r="V254" s="615"/>
      <c r="W254" s="615"/>
      <c r="X254" s="615"/>
      <c r="Y254" s="615"/>
      <c r="Z254" s="615"/>
      <c r="AA254" s="615"/>
      <c r="AB254" s="615"/>
      <c r="AC254" s="615"/>
      <c r="AD254" s="659"/>
    </row>
    <row r="255" spans="6:30" x14ac:dyDescent="0.25">
      <c r="F255" s="618"/>
      <c r="G255" s="618"/>
      <c r="H255" s="618"/>
      <c r="I255" s="618"/>
      <c r="J255" s="618"/>
      <c r="K255" s="618"/>
      <c r="L255" s="618"/>
      <c r="M255" s="658"/>
      <c r="N255" s="658"/>
      <c r="O255" s="658"/>
      <c r="P255" s="658"/>
      <c r="Q255" s="658"/>
      <c r="R255" s="658"/>
      <c r="S255" s="615"/>
      <c r="T255" s="615"/>
      <c r="U255" s="615"/>
      <c r="V255" s="615"/>
      <c r="W255" s="615"/>
      <c r="X255" s="615"/>
      <c r="Y255" s="615"/>
      <c r="Z255" s="615"/>
      <c r="AA255" s="615"/>
      <c r="AB255" s="615"/>
      <c r="AC255" s="615"/>
      <c r="AD255" s="659"/>
    </row>
    <row r="256" spans="6:30" x14ac:dyDescent="0.25">
      <c r="F256" s="618"/>
      <c r="G256" s="618"/>
      <c r="H256" s="618"/>
      <c r="I256" s="618"/>
      <c r="J256" s="618"/>
      <c r="K256" s="618"/>
      <c r="L256" s="618"/>
      <c r="M256" s="658"/>
      <c r="N256" s="658"/>
      <c r="O256" s="658"/>
      <c r="P256" s="658"/>
      <c r="Q256" s="658"/>
      <c r="R256" s="658"/>
      <c r="S256" s="615"/>
      <c r="T256" s="615"/>
      <c r="U256" s="615"/>
      <c r="V256" s="615"/>
      <c r="W256" s="615"/>
      <c r="X256" s="615"/>
      <c r="Y256" s="615"/>
      <c r="Z256" s="615"/>
      <c r="AA256" s="615"/>
      <c r="AB256" s="615"/>
      <c r="AC256" s="615"/>
      <c r="AD256" s="659"/>
    </row>
  </sheetData>
  <mergeCells count="170">
    <mergeCell ref="AS10:AS15"/>
    <mergeCell ref="AP10:AP15"/>
    <mergeCell ref="AQ10:AQ15"/>
    <mergeCell ref="AR10:AR15"/>
    <mergeCell ref="AN10:AN15"/>
    <mergeCell ref="AO10:AO15"/>
    <mergeCell ref="AL8:AM8"/>
    <mergeCell ref="AO8:AX8"/>
    <mergeCell ref="AY8:AY9"/>
    <mergeCell ref="AY10:AY15"/>
    <mergeCell ref="AT10:AT15"/>
    <mergeCell ref="AU10:AU15"/>
    <mergeCell ref="AX10:AX15"/>
    <mergeCell ref="T8:AF8"/>
    <mergeCell ref="AG8:AK8"/>
    <mergeCell ref="S10:S15"/>
    <mergeCell ref="AG10:AG15"/>
    <mergeCell ref="AH10:AH15"/>
    <mergeCell ref="AI10:AI15"/>
    <mergeCell ref="AG22:AG27"/>
    <mergeCell ref="AH28:AH33"/>
    <mergeCell ref="AH34:AH40"/>
    <mergeCell ref="AI34:AI40"/>
    <mergeCell ref="AJ34:AJ40"/>
    <mergeCell ref="AK34:AK40"/>
    <mergeCell ref="AG34:AG40"/>
    <mergeCell ref="AH22:AH27"/>
    <mergeCell ref="AI28:AI33"/>
    <mergeCell ref="AJ28:AJ33"/>
    <mergeCell ref="AK28:AK33"/>
    <mergeCell ref="AF10:AF15"/>
    <mergeCell ref="AF22:AF27"/>
    <mergeCell ref="AF28:AF33"/>
    <mergeCell ref="AF34:AF40"/>
    <mergeCell ref="AJ10:AJ15"/>
    <mergeCell ref="AK10:AK15"/>
    <mergeCell ref="AI22:AI27"/>
    <mergeCell ref="AR22:AR27"/>
    <mergeCell ref="AS22:AS27"/>
    <mergeCell ref="AU28:AU33"/>
    <mergeCell ref="AV28:AV33"/>
    <mergeCell ref="AW28:AW33"/>
    <mergeCell ref="AX28:AX33"/>
    <mergeCell ref="AL22:AL27"/>
    <mergeCell ref="AM22:AM27"/>
    <mergeCell ref="S22:S27"/>
    <mergeCell ref="S28:S33"/>
    <mergeCell ref="AJ22:AJ27"/>
    <mergeCell ref="AK22:AK27"/>
    <mergeCell ref="AP16:AP21"/>
    <mergeCell ref="AQ16:AQ21"/>
    <mergeCell ref="AR16:AR21"/>
    <mergeCell ref="AS16:AS21"/>
    <mergeCell ref="AT22:AT27"/>
    <mergeCell ref="AU22:AU27"/>
    <mergeCell ref="AV22:AV27"/>
    <mergeCell ref="A16:A21"/>
    <mergeCell ref="B16:B21"/>
    <mergeCell ref="C16:C21"/>
    <mergeCell ref="S16:S21"/>
    <mergeCell ref="AF16:AF21"/>
    <mergeCell ref="AG16:AG21"/>
    <mergeCell ref="AH16:AH21"/>
    <mergeCell ref="AI16:AI21"/>
    <mergeCell ref="AJ16:AJ21"/>
    <mergeCell ref="AK16:AK21"/>
    <mergeCell ref="AL16:AL21"/>
    <mergeCell ref="AM16:AM21"/>
    <mergeCell ref="AN16:AN21"/>
    <mergeCell ref="AO16:AO21"/>
    <mergeCell ref="C22:C27"/>
    <mergeCell ref="AP22:AP27"/>
    <mergeCell ref="AQ22:AQ27"/>
    <mergeCell ref="AY16:AY21"/>
    <mergeCell ref="AY22:AY27"/>
    <mergeCell ref="AV10:AV15"/>
    <mergeCell ref="AW10:AW15"/>
    <mergeCell ref="AT16:AT21"/>
    <mergeCell ref="AU16:AU21"/>
    <mergeCell ref="AV16:AV21"/>
    <mergeCell ref="AW16:AW21"/>
    <mergeCell ref="AX16:AX21"/>
    <mergeCell ref="AW22:AW27"/>
    <mergeCell ref="AX22:AX27"/>
    <mergeCell ref="AY28:AY33"/>
    <mergeCell ref="AR28:AR33"/>
    <mergeCell ref="AS28:AS33"/>
    <mergeCell ref="AR34:AR40"/>
    <mergeCell ref="AS34:AS40"/>
    <mergeCell ref="AT28:AT33"/>
    <mergeCell ref="AT34:AT40"/>
    <mergeCell ref="AU34:AU40"/>
    <mergeCell ref="AV34:AV40"/>
    <mergeCell ref="AW34:AW40"/>
    <mergeCell ref="AX34:AX40"/>
    <mergeCell ref="AY34:AY40"/>
    <mergeCell ref="AQ41:AQ46"/>
    <mergeCell ref="AR41:AR46"/>
    <mergeCell ref="AS41:AS46"/>
    <mergeCell ref="AT41:AT46"/>
    <mergeCell ref="AV41:AV46"/>
    <mergeCell ref="AW41:AW46"/>
    <mergeCell ref="AX41:AX46"/>
    <mergeCell ref="AY41:AY46"/>
    <mergeCell ref="AO41:AO46"/>
    <mergeCell ref="AP41:AP46"/>
    <mergeCell ref="AU41:AU46"/>
    <mergeCell ref="AF41:AF46"/>
    <mergeCell ref="AG41:AG46"/>
    <mergeCell ref="AN41:AN46"/>
    <mergeCell ref="AH41:AH46"/>
    <mergeCell ref="AI41:AI46"/>
    <mergeCell ref="AJ41:AJ46"/>
    <mergeCell ref="AK41:AK46"/>
    <mergeCell ref="AL41:AL46"/>
    <mergeCell ref="AM41:AM46"/>
    <mergeCell ref="C56:I56"/>
    <mergeCell ref="J56:P56"/>
    <mergeCell ref="A34:A40"/>
    <mergeCell ref="A41:A46"/>
    <mergeCell ref="B41:B46"/>
    <mergeCell ref="C41:C46"/>
    <mergeCell ref="B34:B40"/>
    <mergeCell ref="C34:C40"/>
    <mergeCell ref="C54:I54"/>
    <mergeCell ref="J54:P54"/>
    <mergeCell ref="C55:I55"/>
    <mergeCell ref="J55:P55"/>
    <mergeCell ref="A47:C49"/>
    <mergeCell ref="S41:S46"/>
    <mergeCell ref="A1:D3"/>
    <mergeCell ref="E1:AY1"/>
    <mergeCell ref="E2:AY2"/>
    <mergeCell ref="E3:AD3"/>
    <mergeCell ref="AE3:AY3"/>
    <mergeCell ref="A4:D4"/>
    <mergeCell ref="E4:AY4"/>
    <mergeCell ref="A5:D5"/>
    <mergeCell ref="E5:AY5"/>
    <mergeCell ref="A6:D6"/>
    <mergeCell ref="E6:AY6"/>
    <mergeCell ref="A7:AY7"/>
    <mergeCell ref="A8:F8"/>
    <mergeCell ref="G8:S8"/>
    <mergeCell ref="AL10:AL15"/>
    <mergeCell ref="AM10:AM15"/>
    <mergeCell ref="B28:B33"/>
    <mergeCell ref="C28:C33"/>
    <mergeCell ref="A10:A15"/>
    <mergeCell ref="B10:B15"/>
    <mergeCell ref="C10:C15"/>
    <mergeCell ref="A22:A27"/>
    <mergeCell ref="B22:B27"/>
    <mergeCell ref="A28:A33"/>
    <mergeCell ref="AO34:AO40"/>
    <mergeCell ref="AP34:AP40"/>
    <mergeCell ref="AN22:AN27"/>
    <mergeCell ref="AO22:AO27"/>
    <mergeCell ref="AN28:AN33"/>
    <mergeCell ref="AO28:AO33"/>
    <mergeCell ref="AP28:AP33"/>
    <mergeCell ref="AQ28:AQ33"/>
    <mergeCell ref="AN34:AN40"/>
    <mergeCell ref="AQ34:AQ40"/>
    <mergeCell ref="AL28:AL33"/>
    <mergeCell ref="AM28:AM33"/>
    <mergeCell ref="AG28:AG33"/>
    <mergeCell ref="S34:S40"/>
    <mergeCell ref="AL34:AL40"/>
    <mergeCell ref="AM34:AM4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767"/>
  <sheetViews>
    <sheetView zoomScale="84" zoomScaleNormal="84" workbookViewId="0">
      <selection activeCell="D24" sqref="D24"/>
    </sheetView>
  </sheetViews>
  <sheetFormatPr baseColWidth="10" defaultColWidth="14.28515625" defaultRowHeight="15" customHeight="1" x14ac:dyDescent="0.25"/>
  <cols>
    <col min="1" max="1" width="23.140625" customWidth="1"/>
    <col min="2" max="2" width="32.28515625" customWidth="1"/>
    <col min="3" max="7" width="21.7109375" customWidth="1"/>
    <col min="8" max="8" width="19.28515625" customWidth="1"/>
    <col min="9" max="29" width="10.7109375" customWidth="1"/>
  </cols>
  <sheetData>
    <row r="1" spans="1:14" ht="14.25" customHeight="1" x14ac:dyDescent="0.25">
      <c r="A1" s="468"/>
      <c r="B1" s="320"/>
      <c r="C1" s="461" t="s">
        <v>0</v>
      </c>
      <c r="D1" s="316"/>
      <c r="E1" s="316"/>
      <c r="F1" s="316"/>
      <c r="G1" s="316"/>
      <c r="H1" s="316"/>
      <c r="I1" s="316"/>
      <c r="J1" s="316"/>
      <c r="K1" s="316"/>
      <c r="L1" s="316"/>
      <c r="M1" s="316"/>
      <c r="N1" s="389"/>
    </row>
    <row r="2" spans="1:14" ht="14.25" customHeight="1" x14ac:dyDescent="0.25">
      <c r="A2" s="321"/>
      <c r="B2" s="323"/>
      <c r="C2" s="462" t="s">
        <v>456</v>
      </c>
      <c r="D2" s="391"/>
      <c r="E2" s="391"/>
      <c r="F2" s="391"/>
      <c r="G2" s="391"/>
      <c r="H2" s="391"/>
      <c r="I2" s="391"/>
      <c r="J2" s="391"/>
      <c r="K2" s="391"/>
      <c r="L2" s="391"/>
      <c r="M2" s="391"/>
      <c r="N2" s="392"/>
    </row>
    <row r="3" spans="1:14" ht="14.25" customHeight="1" x14ac:dyDescent="0.25">
      <c r="A3" s="324"/>
      <c r="B3" s="326"/>
      <c r="C3" s="463" t="s">
        <v>358</v>
      </c>
      <c r="D3" s="333"/>
      <c r="E3" s="333"/>
      <c r="F3" s="333"/>
      <c r="G3" s="333"/>
      <c r="H3" s="464" t="s">
        <v>400</v>
      </c>
      <c r="I3" s="328"/>
      <c r="J3" s="328"/>
      <c r="K3" s="328"/>
      <c r="L3" s="328"/>
      <c r="M3" s="328"/>
      <c r="N3" s="329"/>
    </row>
    <row r="4" spans="1:14" ht="24" customHeight="1" x14ac:dyDescent="0.25">
      <c r="A4" s="465" t="s">
        <v>4</v>
      </c>
      <c r="B4" s="343"/>
      <c r="C4" s="466" t="s">
        <v>457</v>
      </c>
      <c r="D4" s="328"/>
      <c r="E4" s="328"/>
      <c r="F4" s="328"/>
      <c r="G4" s="328"/>
      <c r="H4" s="328"/>
      <c r="I4" s="328"/>
      <c r="J4" s="328"/>
      <c r="K4" s="328"/>
      <c r="L4" s="328"/>
      <c r="M4" s="328"/>
      <c r="N4" s="329"/>
    </row>
    <row r="5" spans="1:14" ht="28.5" customHeight="1" x14ac:dyDescent="0.25">
      <c r="A5" s="467" t="s">
        <v>6</v>
      </c>
      <c r="B5" s="329"/>
      <c r="C5" s="458" t="s">
        <v>7</v>
      </c>
      <c r="D5" s="325"/>
      <c r="E5" s="325"/>
      <c r="F5" s="325"/>
      <c r="G5" s="325"/>
      <c r="H5" s="325"/>
      <c r="I5" s="325"/>
      <c r="J5" s="325"/>
      <c r="K5" s="325"/>
      <c r="L5" s="325"/>
      <c r="M5" s="325"/>
      <c r="N5" s="326"/>
    </row>
    <row r="6" spans="1:14" ht="14.25" customHeight="1" x14ac:dyDescent="0.25"/>
    <row r="7" spans="1:14" ht="14.25" customHeight="1" x14ac:dyDescent="0.25">
      <c r="A7" s="459" t="s">
        <v>458</v>
      </c>
      <c r="B7" s="316"/>
      <c r="C7" s="316"/>
      <c r="D7" s="316"/>
      <c r="E7" s="316"/>
      <c r="F7" s="316"/>
      <c r="G7" s="316"/>
      <c r="H7" s="389"/>
    </row>
    <row r="8" spans="1:14" ht="14.25" customHeight="1" thickBot="1" x14ac:dyDescent="0.3">
      <c r="A8" s="151" t="s">
        <v>25</v>
      </c>
      <c r="B8" s="152" t="s">
        <v>459</v>
      </c>
      <c r="C8" s="152" t="s">
        <v>460</v>
      </c>
      <c r="D8" s="152" t="s">
        <v>461</v>
      </c>
      <c r="E8" s="152" t="s">
        <v>462</v>
      </c>
      <c r="F8" s="152" t="s">
        <v>463</v>
      </c>
      <c r="G8" s="152" t="s">
        <v>464</v>
      </c>
      <c r="H8" s="153" t="s">
        <v>465</v>
      </c>
    </row>
    <row r="9" spans="1:14" ht="14.25" customHeight="1" x14ac:dyDescent="0.25">
      <c r="A9" s="154" t="s">
        <v>466</v>
      </c>
      <c r="B9" s="155"/>
      <c r="C9" s="155"/>
      <c r="D9" s="155"/>
      <c r="E9" s="155"/>
      <c r="F9" s="155"/>
      <c r="G9" s="155"/>
      <c r="H9" s="156" t="e">
        <v>#DIV/0!</v>
      </c>
    </row>
    <row r="10" spans="1:14" ht="14.25" customHeight="1" x14ac:dyDescent="0.25">
      <c r="A10" s="157" t="s">
        <v>467</v>
      </c>
      <c r="B10" s="158"/>
      <c r="C10" s="158"/>
      <c r="D10" s="158"/>
      <c r="E10" s="158"/>
      <c r="F10" s="158"/>
      <c r="G10" s="158"/>
      <c r="H10" s="159" t="e">
        <v>#DIV/0!</v>
      </c>
    </row>
    <row r="11" spans="1:14" ht="21.75" customHeight="1" x14ac:dyDescent="0.25">
      <c r="A11" s="157" t="s">
        <v>468</v>
      </c>
      <c r="B11" s="158"/>
      <c r="C11" s="158"/>
      <c r="D11" s="158"/>
      <c r="E11" s="158"/>
      <c r="F11" s="158"/>
      <c r="G11" s="158"/>
      <c r="H11" s="159" t="e">
        <v>#DIV/0!</v>
      </c>
    </row>
    <row r="12" spans="1:14" ht="21.75" customHeight="1" x14ac:dyDescent="0.25">
      <c r="A12" s="157" t="s">
        <v>469</v>
      </c>
      <c r="B12" s="158" t="s">
        <v>470</v>
      </c>
      <c r="C12" s="158">
        <v>0</v>
      </c>
      <c r="D12" s="160">
        <v>910000000</v>
      </c>
      <c r="E12" s="160">
        <v>142254000</v>
      </c>
      <c r="F12" s="160">
        <v>142254000</v>
      </c>
      <c r="G12" s="158">
        <v>0</v>
      </c>
      <c r="H12" s="159">
        <v>0</v>
      </c>
    </row>
    <row r="13" spans="1:14" ht="21.75" customHeight="1" x14ac:dyDescent="0.25">
      <c r="A13" s="157" t="s">
        <v>471</v>
      </c>
      <c r="B13" s="158" t="s">
        <v>470</v>
      </c>
      <c r="C13" s="158">
        <v>0</v>
      </c>
      <c r="D13" s="160">
        <v>910000000</v>
      </c>
      <c r="E13" s="158"/>
      <c r="F13" s="158"/>
      <c r="G13" s="158"/>
      <c r="H13" s="159" t="e">
        <v>#DIV/0!</v>
      </c>
    </row>
    <row r="14" spans="1:14" ht="21.75" customHeight="1" thickBot="1" x14ac:dyDescent="0.3">
      <c r="A14" s="161" t="s">
        <v>472</v>
      </c>
      <c r="B14" s="158" t="s">
        <v>470</v>
      </c>
      <c r="C14" s="158">
        <v>0</v>
      </c>
      <c r="D14" s="160">
        <v>782804445</v>
      </c>
      <c r="E14" s="162">
        <v>782804445</v>
      </c>
      <c r="F14" s="162">
        <v>782804445</v>
      </c>
      <c r="G14" s="162">
        <v>498706373</v>
      </c>
      <c r="H14" s="163">
        <v>0.63707657280867891</v>
      </c>
    </row>
    <row r="15" spans="1:14" ht="14.25" customHeight="1" thickBot="1" x14ac:dyDescent="0.3"/>
    <row r="16" spans="1:14" ht="14.25" customHeight="1" x14ac:dyDescent="0.25">
      <c r="A16" s="459" t="s">
        <v>473</v>
      </c>
      <c r="B16" s="316"/>
      <c r="C16" s="316"/>
      <c r="D16" s="316"/>
      <c r="E16" s="316"/>
      <c r="F16" s="316"/>
      <c r="G16" s="316"/>
      <c r="H16" s="389"/>
    </row>
    <row r="17" spans="1:8" ht="14.25" customHeight="1" x14ac:dyDescent="0.25">
      <c r="A17" s="164" t="s">
        <v>26</v>
      </c>
      <c r="B17" s="165" t="s">
        <v>459</v>
      </c>
      <c r="C17" s="165" t="s">
        <v>460</v>
      </c>
      <c r="D17" s="165" t="s">
        <v>461</v>
      </c>
      <c r="E17" s="165" t="s">
        <v>462</v>
      </c>
      <c r="F17" s="165" t="s">
        <v>463</v>
      </c>
      <c r="G17" s="165" t="s">
        <v>464</v>
      </c>
      <c r="H17" s="166" t="s">
        <v>465</v>
      </c>
    </row>
    <row r="18" spans="1:8" ht="14.25" customHeight="1" x14ac:dyDescent="0.25">
      <c r="A18" s="157" t="s">
        <v>474</v>
      </c>
      <c r="B18" s="158"/>
      <c r="C18" s="167">
        <v>6606000000</v>
      </c>
      <c r="D18" s="167">
        <v>6606000000</v>
      </c>
      <c r="E18" s="158"/>
      <c r="F18" s="158"/>
      <c r="G18" s="158"/>
      <c r="H18" s="168" t="e">
        <v>#DIV/0!</v>
      </c>
    </row>
    <row r="19" spans="1:8" ht="14.25" customHeight="1" x14ac:dyDescent="0.25">
      <c r="A19" s="157" t="s">
        <v>475</v>
      </c>
      <c r="B19" s="158"/>
      <c r="C19" s="167">
        <v>6606000000</v>
      </c>
      <c r="D19" s="167">
        <v>6606000000</v>
      </c>
      <c r="E19" s="160">
        <v>113950000</v>
      </c>
      <c r="F19" s="160">
        <v>113950000</v>
      </c>
      <c r="G19" s="158"/>
      <c r="H19" s="168">
        <v>0</v>
      </c>
    </row>
    <row r="20" spans="1:8" ht="14.25" customHeight="1" x14ac:dyDescent="0.25">
      <c r="A20" s="157" t="s">
        <v>476</v>
      </c>
      <c r="B20" s="158"/>
      <c r="C20" s="167">
        <v>6606000000</v>
      </c>
      <c r="D20" s="167">
        <v>6606000000</v>
      </c>
      <c r="E20" s="160">
        <v>385381000</v>
      </c>
      <c r="F20" s="160">
        <v>385381000</v>
      </c>
      <c r="G20" s="158"/>
      <c r="H20" s="168">
        <v>0</v>
      </c>
    </row>
    <row r="21" spans="1:8" ht="14.25" customHeight="1" x14ac:dyDescent="0.25">
      <c r="A21" s="157" t="s">
        <v>477</v>
      </c>
      <c r="B21" s="158"/>
      <c r="C21" s="167">
        <v>6606000000</v>
      </c>
      <c r="D21" s="167">
        <v>6165800000</v>
      </c>
      <c r="E21" s="160">
        <v>1041401000</v>
      </c>
      <c r="F21" s="160">
        <v>1041401000</v>
      </c>
      <c r="G21" s="158"/>
      <c r="H21" s="168">
        <v>0</v>
      </c>
    </row>
    <row r="22" spans="1:8" ht="14.25" customHeight="1" x14ac:dyDescent="0.25">
      <c r="A22" s="157" t="s">
        <v>478</v>
      </c>
      <c r="B22" s="158"/>
      <c r="C22" s="167">
        <v>6606000000</v>
      </c>
      <c r="D22" s="158"/>
      <c r="E22" s="158"/>
      <c r="F22" s="158"/>
      <c r="G22" s="158"/>
      <c r="H22" s="168" t="e">
        <v>#DIV/0!</v>
      </c>
    </row>
    <row r="23" spans="1:8" ht="14.25" customHeight="1" x14ac:dyDescent="0.25">
      <c r="A23" s="157" t="s">
        <v>479</v>
      </c>
      <c r="B23" s="158"/>
      <c r="C23" s="167">
        <v>6606000000</v>
      </c>
      <c r="D23" s="167">
        <v>6165800000</v>
      </c>
      <c r="E23" s="160">
        <v>1359439000</v>
      </c>
      <c r="F23" s="160">
        <v>1373524000</v>
      </c>
      <c r="G23" s="160">
        <v>282224666</v>
      </c>
      <c r="H23" s="168">
        <v>0.20760377332120089</v>
      </c>
    </row>
    <row r="24" spans="1:8" ht="14.25" customHeight="1" x14ac:dyDescent="0.25">
      <c r="A24" s="157" t="s">
        <v>466</v>
      </c>
      <c r="B24" s="158"/>
      <c r="C24" s="167">
        <v>6606000000</v>
      </c>
      <c r="D24" s="167">
        <v>6165800000</v>
      </c>
      <c r="E24" s="160">
        <v>1409439000</v>
      </c>
      <c r="F24" s="160">
        <v>415671666</v>
      </c>
      <c r="G24" s="160">
        <v>415671666</v>
      </c>
      <c r="H24" s="168">
        <v>0.29491994048695969</v>
      </c>
    </row>
    <row r="25" spans="1:8" ht="14.25" customHeight="1" x14ac:dyDescent="0.25">
      <c r="A25" s="157" t="s">
        <v>467</v>
      </c>
      <c r="B25" s="158"/>
      <c r="C25" s="167">
        <v>6606000000</v>
      </c>
      <c r="D25" s="167">
        <v>5897270000</v>
      </c>
      <c r="E25" s="160">
        <v>1359439000</v>
      </c>
      <c r="F25" s="160">
        <v>539427770</v>
      </c>
      <c r="G25" s="160">
        <v>539427770</v>
      </c>
      <c r="H25" s="168">
        <v>0.39680174689706565</v>
      </c>
    </row>
    <row r="26" spans="1:8" ht="21.75" customHeight="1" x14ac:dyDescent="0.25">
      <c r="A26" s="157" t="s">
        <v>468</v>
      </c>
      <c r="B26" s="158"/>
      <c r="C26" s="167">
        <v>6606000000</v>
      </c>
      <c r="D26" s="167">
        <v>5829044845</v>
      </c>
      <c r="E26" s="160">
        <v>1359439000</v>
      </c>
      <c r="F26" s="160">
        <v>706861028</v>
      </c>
      <c r="G26" s="160">
        <v>706861028</v>
      </c>
      <c r="H26" s="168">
        <v>0.51996524154449009</v>
      </c>
    </row>
    <row r="27" spans="1:8" ht="21.75" customHeight="1" x14ac:dyDescent="0.25">
      <c r="A27" s="157" t="s">
        <v>469</v>
      </c>
      <c r="B27" s="158"/>
      <c r="C27" s="167">
        <v>6606000000</v>
      </c>
      <c r="D27" s="167">
        <v>5829044845</v>
      </c>
      <c r="E27" s="160">
        <v>3345111000</v>
      </c>
      <c r="F27" s="160">
        <v>2820366298</v>
      </c>
      <c r="G27" s="160">
        <v>2820366298</v>
      </c>
      <c r="H27" s="168">
        <v>0.84313085514950026</v>
      </c>
    </row>
    <row r="28" spans="1:8" ht="21.75" customHeight="1" x14ac:dyDescent="0.25">
      <c r="A28" s="157" t="s">
        <v>471</v>
      </c>
      <c r="B28" s="158"/>
      <c r="C28" s="169">
        <v>6606000000</v>
      </c>
      <c r="D28" s="160">
        <v>5829044845</v>
      </c>
      <c r="E28" s="160">
        <v>3345111000</v>
      </c>
      <c r="F28" s="160">
        <v>3345111000</v>
      </c>
      <c r="G28" s="160">
        <v>2971611968</v>
      </c>
      <c r="H28" s="168">
        <v>0.88834480171211061</v>
      </c>
    </row>
    <row r="29" spans="1:8" ht="21.75" customHeight="1" thickBot="1" x14ac:dyDescent="0.3">
      <c r="A29" s="161" t="s">
        <v>472</v>
      </c>
      <c r="B29" s="170"/>
      <c r="C29" s="169">
        <v>6606000000</v>
      </c>
      <c r="D29" s="171">
        <v>3708860533</v>
      </c>
      <c r="E29" s="171">
        <v>3691392400</v>
      </c>
      <c r="F29" s="171">
        <v>3691392400</v>
      </c>
      <c r="G29" s="171">
        <v>3137206833.0997419</v>
      </c>
      <c r="H29" s="168">
        <v>0.84987085986841771</v>
      </c>
    </row>
    <row r="30" spans="1:8" ht="14.25" customHeight="1" thickBot="1" x14ac:dyDescent="0.3"/>
    <row r="31" spans="1:8" ht="14.25" customHeight="1" x14ac:dyDescent="0.25">
      <c r="A31" s="459" t="s">
        <v>480</v>
      </c>
      <c r="B31" s="316"/>
      <c r="C31" s="316"/>
      <c r="D31" s="316"/>
      <c r="E31" s="316"/>
      <c r="F31" s="316"/>
      <c r="G31" s="316"/>
      <c r="H31" s="389"/>
    </row>
    <row r="32" spans="1:8" ht="14.25" customHeight="1" x14ac:dyDescent="0.25">
      <c r="A32" s="164" t="s">
        <v>27</v>
      </c>
      <c r="B32" s="165" t="s">
        <v>459</v>
      </c>
      <c r="C32" s="165" t="s">
        <v>460</v>
      </c>
      <c r="D32" s="165" t="s">
        <v>461</v>
      </c>
      <c r="E32" s="165" t="s">
        <v>462</v>
      </c>
      <c r="F32" s="165" t="s">
        <v>463</v>
      </c>
      <c r="G32" s="165" t="s">
        <v>464</v>
      </c>
      <c r="H32" s="166" t="s">
        <v>465</v>
      </c>
    </row>
    <row r="33" spans="1:8" ht="14.25" customHeight="1" x14ac:dyDescent="0.25">
      <c r="A33" s="157" t="s">
        <v>474</v>
      </c>
      <c r="B33" s="158"/>
      <c r="C33" s="160">
        <v>6566291000</v>
      </c>
      <c r="D33" s="160">
        <v>6566291000</v>
      </c>
      <c r="E33" s="160">
        <v>2013884001</v>
      </c>
      <c r="F33" s="160">
        <v>2013884001</v>
      </c>
      <c r="G33" s="160">
        <v>0</v>
      </c>
      <c r="H33" s="168">
        <v>0</v>
      </c>
    </row>
    <row r="34" spans="1:8" ht="14.25" customHeight="1" x14ac:dyDescent="0.25">
      <c r="A34" s="157" t="s">
        <v>475</v>
      </c>
      <c r="B34" s="158"/>
      <c r="C34" s="160">
        <v>6566291100</v>
      </c>
      <c r="D34" s="160">
        <v>6566291100</v>
      </c>
      <c r="E34" s="160">
        <v>2013884101</v>
      </c>
      <c r="F34" s="160">
        <v>2013884101</v>
      </c>
      <c r="G34" s="160"/>
      <c r="H34" s="168">
        <v>0</v>
      </c>
    </row>
    <row r="35" spans="1:8" ht="14.25" customHeight="1" x14ac:dyDescent="0.25">
      <c r="A35" s="157" t="s">
        <v>476</v>
      </c>
      <c r="B35" s="158"/>
      <c r="C35" s="160">
        <v>6566291100</v>
      </c>
      <c r="D35" s="160">
        <v>6566291100</v>
      </c>
      <c r="E35" s="160">
        <v>2013884101</v>
      </c>
      <c r="F35" s="160">
        <v>2013884101</v>
      </c>
      <c r="G35" s="160">
        <v>148304367</v>
      </c>
      <c r="H35" s="168">
        <v>7.3640964207602133E-2</v>
      </c>
    </row>
    <row r="36" spans="1:8" ht="14.25" customHeight="1" x14ac:dyDescent="0.25">
      <c r="A36" s="157" t="s">
        <v>477</v>
      </c>
      <c r="B36" s="158"/>
      <c r="C36" s="160">
        <v>6566291100</v>
      </c>
      <c r="D36" s="160">
        <v>6566291100</v>
      </c>
      <c r="E36" s="160">
        <v>2013884101</v>
      </c>
      <c r="F36" s="160">
        <v>2013884101</v>
      </c>
      <c r="G36" s="160">
        <v>298728367</v>
      </c>
      <c r="H36" s="168">
        <v>0.14833443833816731</v>
      </c>
    </row>
    <row r="37" spans="1:8" ht="14.25" customHeight="1" x14ac:dyDescent="0.25">
      <c r="A37" s="157" t="s">
        <v>478</v>
      </c>
      <c r="B37" s="158"/>
      <c r="C37" s="160">
        <v>6566291100</v>
      </c>
      <c r="D37" s="160">
        <v>6566291100</v>
      </c>
      <c r="E37" s="160">
        <v>2013884101</v>
      </c>
      <c r="F37" s="160">
        <v>2013884101</v>
      </c>
      <c r="G37" s="160">
        <v>579677367</v>
      </c>
      <c r="H37" s="168">
        <v>0.28784048034946974</v>
      </c>
    </row>
    <row r="38" spans="1:8" ht="14.25" customHeight="1" x14ac:dyDescent="0.25">
      <c r="A38" s="157" t="s">
        <v>479</v>
      </c>
      <c r="B38" s="158"/>
      <c r="C38" s="160">
        <v>6566291100</v>
      </c>
      <c r="D38" s="160">
        <v>6566291100</v>
      </c>
      <c r="E38" s="160">
        <v>2028012533</v>
      </c>
      <c r="F38" s="160">
        <v>2028012533</v>
      </c>
      <c r="G38" s="160">
        <v>626315367</v>
      </c>
      <c r="H38" s="168">
        <v>0.30883209882017038</v>
      </c>
    </row>
    <row r="39" spans="1:8" ht="14.25" customHeight="1" x14ac:dyDescent="0.25">
      <c r="A39" s="157" t="s">
        <v>466</v>
      </c>
      <c r="B39" s="158"/>
      <c r="C39" s="160">
        <v>6566291100</v>
      </c>
      <c r="D39" s="160">
        <v>6566291100</v>
      </c>
      <c r="E39" s="160">
        <v>2028012533</v>
      </c>
      <c r="F39" s="160">
        <v>2028012533</v>
      </c>
      <c r="G39" s="160">
        <v>883039834</v>
      </c>
      <c r="H39" s="168">
        <v>0.43542129036734112</v>
      </c>
    </row>
    <row r="40" spans="1:8" ht="14.25" customHeight="1" x14ac:dyDescent="0.25">
      <c r="A40" s="157" t="s">
        <v>467</v>
      </c>
      <c r="B40" s="158"/>
      <c r="C40" s="160">
        <v>6566291100</v>
      </c>
      <c r="D40" s="160">
        <v>6566291100</v>
      </c>
      <c r="E40" s="160">
        <v>2161585445</v>
      </c>
      <c r="F40" s="160">
        <v>0</v>
      </c>
      <c r="G40" s="160">
        <v>0</v>
      </c>
      <c r="H40" s="168">
        <v>0</v>
      </c>
    </row>
    <row r="41" spans="1:8" ht="21" customHeight="1" x14ac:dyDescent="0.25">
      <c r="A41" s="157" t="s">
        <v>468</v>
      </c>
      <c r="B41" s="158"/>
      <c r="C41" s="160">
        <v>6566291100</v>
      </c>
      <c r="D41" s="160">
        <v>6566291100</v>
      </c>
      <c r="E41" s="160">
        <v>2185306145</v>
      </c>
      <c r="F41" s="160">
        <v>0</v>
      </c>
      <c r="G41" s="160">
        <v>1303835774</v>
      </c>
      <c r="H41" s="168">
        <v>0.59663758187070859</v>
      </c>
    </row>
    <row r="42" spans="1:8" ht="14.25" customHeight="1" x14ac:dyDescent="0.25">
      <c r="A42" s="157" t="s">
        <v>469</v>
      </c>
      <c r="B42" s="158"/>
      <c r="C42" s="160">
        <v>6566291100</v>
      </c>
      <c r="D42" s="160">
        <v>6566291100</v>
      </c>
      <c r="E42" s="160">
        <v>2185306145</v>
      </c>
      <c r="F42" s="160">
        <v>2185306145</v>
      </c>
      <c r="G42" s="172">
        <v>1303835774</v>
      </c>
      <c r="H42" s="168">
        <v>0.59663758187070859</v>
      </c>
    </row>
    <row r="43" spans="1:8" ht="16.5" customHeight="1" x14ac:dyDescent="0.25">
      <c r="A43" s="157" t="s">
        <v>471</v>
      </c>
      <c r="B43" s="158"/>
      <c r="C43" s="160">
        <v>6566291100</v>
      </c>
      <c r="D43" s="160">
        <v>6566291100</v>
      </c>
      <c r="E43" s="160">
        <v>2201386478</v>
      </c>
      <c r="F43" s="160">
        <v>2201386478</v>
      </c>
      <c r="G43" s="160">
        <v>0</v>
      </c>
      <c r="H43" s="168">
        <v>0</v>
      </c>
    </row>
    <row r="44" spans="1:8" ht="16.5" customHeight="1" thickBot="1" x14ac:dyDescent="0.3">
      <c r="A44" s="161" t="s">
        <v>472</v>
      </c>
      <c r="B44" s="170"/>
      <c r="C44" s="160">
        <v>6566291100</v>
      </c>
      <c r="D44" s="160">
        <v>6551006180</v>
      </c>
      <c r="E44" s="171">
        <v>6521131276</v>
      </c>
      <c r="F44" s="171">
        <v>6521131276</v>
      </c>
      <c r="G44" s="171">
        <v>5018900510</v>
      </c>
      <c r="H44" s="173">
        <v>0.76963647833180038</v>
      </c>
    </row>
    <row r="45" spans="1:8" ht="14.25" customHeight="1" thickBot="1" x14ac:dyDescent="0.3"/>
    <row r="46" spans="1:8" ht="14.25" customHeight="1" x14ac:dyDescent="0.25">
      <c r="A46" s="459" t="s">
        <v>481</v>
      </c>
      <c r="B46" s="316"/>
      <c r="C46" s="316"/>
      <c r="D46" s="316"/>
      <c r="E46" s="316"/>
      <c r="F46" s="316"/>
      <c r="G46" s="316"/>
      <c r="H46" s="389"/>
    </row>
    <row r="47" spans="1:8" ht="14.25" customHeight="1" x14ac:dyDescent="0.25">
      <c r="A47" s="164" t="s">
        <v>28</v>
      </c>
      <c r="B47" s="165" t="s">
        <v>459</v>
      </c>
      <c r="C47" s="165" t="s">
        <v>460</v>
      </c>
      <c r="D47" s="165" t="s">
        <v>461</v>
      </c>
      <c r="E47" s="165" t="s">
        <v>462</v>
      </c>
      <c r="F47" s="165" t="s">
        <v>463</v>
      </c>
      <c r="G47" s="165" t="s">
        <v>464</v>
      </c>
      <c r="H47" s="166" t="s">
        <v>465</v>
      </c>
    </row>
    <row r="48" spans="1:8" ht="20.25" customHeight="1" x14ac:dyDescent="0.25">
      <c r="A48" s="157" t="s">
        <v>474</v>
      </c>
      <c r="B48" s="158" t="s">
        <v>470</v>
      </c>
      <c r="C48" s="160">
        <v>0</v>
      </c>
      <c r="D48" s="160">
        <v>0</v>
      </c>
      <c r="E48" s="160">
        <v>558000000</v>
      </c>
      <c r="F48" s="160">
        <v>558000000</v>
      </c>
      <c r="G48" s="160">
        <v>558000000</v>
      </c>
      <c r="H48" s="159">
        <v>1</v>
      </c>
    </row>
    <row r="49" spans="1:8" ht="20.25" customHeight="1" x14ac:dyDescent="0.25">
      <c r="A49" s="157" t="s">
        <v>475</v>
      </c>
      <c r="B49" s="158" t="s">
        <v>470</v>
      </c>
      <c r="C49" s="160">
        <v>3858734000</v>
      </c>
      <c r="D49" s="160">
        <v>3858734000</v>
      </c>
      <c r="E49" s="160">
        <v>1913570000</v>
      </c>
      <c r="F49" s="160">
        <v>1913570000</v>
      </c>
      <c r="G49" s="160">
        <v>1913570000</v>
      </c>
      <c r="H49" s="159">
        <v>1</v>
      </c>
    </row>
    <row r="50" spans="1:8" ht="20.25" customHeight="1" x14ac:dyDescent="0.25">
      <c r="A50" s="157" t="s">
        <v>476</v>
      </c>
      <c r="B50" s="158" t="s">
        <v>470</v>
      </c>
      <c r="C50" s="160">
        <v>3858734000</v>
      </c>
      <c r="D50" s="160">
        <v>3858734000</v>
      </c>
      <c r="E50" s="160">
        <v>2218171000</v>
      </c>
      <c r="F50" s="160">
        <v>2218171000</v>
      </c>
      <c r="G50" s="160">
        <v>2218171000</v>
      </c>
      <c r="H50" s="159">
        <v>1</v>
      </c>
    </row>
    <row r="51" spans="1:8" ht="20.25" customHeight="1" x14ac:dyDescent="0.25">
      <c r="A51" s="157" t="s">
        <v>477</v>
      </c>
      <c r="B51" s="158" t="s">
        <v>470</v>
      </c>
      <c r="C51" s="160">
        <v>3858734000</v>
      </c>
      <c r="D51" s="160">
        <v>3858734000</v>
      </c>
      <c r="E51" s="160">
        <v>2218171000</v>
      </c>
      <c r="F51" s="160">
        <v>2238908867</v>
      </c>
      <c r="G51" s="160">
        <v>2218171000</v>
      </c>
      <c r="H51" s="159">
        <v>1</v>
      </c>
    </row>
    <row r="52" spans="1:8" ht="20.25" customHeight="1" x14ac:dyDescent="0.25">
      <c r="A52" s="157" t="s">
        <v>478</v>
      </c>
      <c r="B52" s="158" t="s">
        <v>470</v>
      </c>
      <c r="C52" s="314">
        <v>3858734000</v>
      </c>
      <c r="D52" s="314">
        <v>3858734000</v>
      </c>
      <c r="E52" s="314">
        <v>2218171000</v>
      </c>
      <c r="F52" s="299">
        <v>2238908867</v>
      </c>
      <c r="G52" s="299">
        <v>2218171000</v>
      </c>
      <c r="H52" s="159">
        <v>1</v>
      </c>
    </row>
    <row r="53" spans="1:8" ht="14.25" customHeight="1" x14ac:dyDescent="0.25">
      <c r="A53" s="157" t="s">
        <v>479</v>
      </c>
      <c r="B53" s="158" t="s">
        <v>470</v>
      </c>
      <c r="C53" s="314">
        <v>4360443750</v>
      </c>
      <c r="D53" s="314">
        <v>4360443750</v>
      </c>
      <c r="E53" s="314" t="e">
        <f>+#REF!</f>
        <v>#REF!</v>
      </c>
      <c r="F53" s="299" t="e">
        <f>+E53</f>
        <v>#REF!</v>
      </c>
      <c r="G53" s="299" t="e">
        <f>+F53</f>
        <v>#REF!</v>
      </c>
      <c r="H53" s="159">
        <v>1</v>
      </c>
    </row>
    <row r="54" spans="1:8" ht="14.25" customHeight="1" x14ac:dyDescent="0.25">
      <c r="A54" s="157" t="s">
        <v>466</v>
      </c>
      <c r="B54" s="158"/>
      <c r="C54" s="158"/>
      <c r="D54" s="158"/>
      <c r="E54" s="158"/>
      <c r="F54" s="158"/>
      <c r="G54" s="158"/>
      <c r="H54" s="159" t="e">
        <v>#DIV/0!</v>
      </c>
    </row>
    <row r="55" spans="1:8" ht="14.25" customHeight="1" x14ac:dyDescent="0.25">
      <c r="A55" s="157" t="s">
        <v>467</v>
      </c>
      <c r="B55" s="158"/>
      <c r="C55" s="158"/>
      <c r="D55" s="158"/>
      <c r="E55" s="158"/>
      <c r="F55" s="158"/>
      <c r="G55" s="158"/>
      <c r="H55" s="159" t="e">
        <v>#DIV/0!</v>
      </c>
    </row>
    <row r="56" spans="1:8" ht="14.25" customHeight="1" x14ac:dyDescent="0.25">
      <c r="A56" s="157" t="s">
        <v>468</v>
      </c>
      <c r="B56" s="158"/>
      <c r="C56" s="158"/>
      <c r="D56" s="158"/>
      <c r="E56" s="158"/>
      <c r="F56" s="158"/>
      <c r="G56" s="158"/>
      <c r="H56" s="159" t="e">
        <v>#DIV/0!</v>
      </c>
    </row>
    <row r="57" spans="1:8" ht="14.25" customHeight="1" x14ac:dyDescent="0.25">
      <c r="A57" s="157" t="s">
        <v>469</v>
      </c>
      <c r="B57" s="158"/>
      <c r="C57" s="158"/>
      <c r="D57" s="158"/>
      <c r="E57" s="158"/>
      <c r="F57" s="158"/>
      <c r="G57" s="158"/>
      <c r="H57" s="159" t="e">
        <v>#DIV/0!</v>
      </c>
    </row>
    <row r="58" spans="1:8" ht="14.25" customHeight="1" x14ac:dyDescent="0.25">
      <c r="A58" s="157" t="s">
        <v>471</v>
      </c>
      <c r="B58" s="158"/>
      <c r="C58" s="158"/>
      <c r="D58" s="158"/>
      <c r="E58" s="158"/>
      <c r="F58" s="158"/>
      <c r="G58" s="158"/>
      <c r="H58" s="159" t="e">
        <v>#DIV/0!</v>
      </c>
    </row>
    <row r="59" spans="1:8" ht="14.25" customHeight="1" x14ac:dyDescent="0.25">
      <c r="A59" s="161" t="s">
        <v>472</v>
      </c>
      <c r="B59" s="170"/>
      <c r="C59" s="170"/>
      <c r="D59" s="170"/>
      <c r="E59" s="170"/>
      <c r="F59" s="170"/>
      <c r="G59" s="170"/>
      <c r="H59" s="159" t="e">
        <v>#DIV/0!</v>
      </c>
    </row>
    <row r="60" spans="1:8" ht="14.25" customHeight="1" x14ac:dyDescent="0.25"/>
    <row r="61" spans="1:8" ht="14.25" hidden="1" customHeight="1" x14ac:dyDescent="0.25">
      <c r="A61" s="459" t="s">
        <v>482</v>
      </c>
      <c r="B61" s="316"/>
      <c r="C61" s="316"/>
      <c r="D61" s="316"/>
      <c r="E61" s="316"/>
      <c r="F61" s="316"/>
      <c r="G61" s="316"/>
      <c r="H61" s="389"/>
    </row>
    <row r="62" spans="1:8" ht="14.25" hidden="1" customHeight="1" x14ac:dyDescent="0.25">
      <c r="A62" s="164" t="s">
        <v>29</v>
      </c>
      <c r="B62" s="165" t="s">
        <v>459</v>
      </c>
      <c r="C62" s="165" t="s">
        <v>460</v>
      </c>
      <c r="D62" s="165" t="s">
        <v>461</v>
      </c>
      <c r="E62" s="165" t="s">
        <v>462</v>
      </c>
      <c r="F62" s="165" t="s">
        <v>463</v>
      </c>
      <c r="G62" s="165" t="s">
        <v>464</v>
      </c>
      <c r="H62" s="166" t="s">
        <v>465</v>
      </c>
    </row>
    <row r="63" spans="1:8" ht="14.25" hidden="1" customHeight="1" x14ac:dyDescent="0.25">
      <c r="A63" s="157" t="s">
        <v>474</v>
      </c>
      <c r="B63" s="158"/>
      <c r="C63" s="158"/>
      <c r="D63" s="158"/>
      <c r="E63" s="158"/>
      <c r="F63" s="158"/>
      <c r="G63" s="158"/>
      <c r="H63" s="159" t="e">
        <v>#DIV/0!</v>
      </c>
    </row>
    <row r="64" spans="1:8" ht="14.25" hidden="1" customHeight="1" x14ac:dyDescent="0.25">
      <c r="A64" s="157" t="s">
        <v>475</v>
      </c>
      <c r="B64" s="158"/>
      <c r="C64" s="158"/>
      <c r="D64" s="158"/>
      <c r="E64" s="158"/>
      <c r="F64" s="158"/>
      <c r="G64" s="158"/>
      <c r="H64" s="159" t="e">
        <v>#DIV/0!</v>
      </c>
    </row>
    <row r="65" spans="1:14" ht="14.25" hidden="1" customHeight="1" x14ac:dyDescent="0.25">
      <c r="A65" s="157" t="s">
        <v>476</v>
      </c>
      <c r="B65" s="158"/>
      <c r="C65" s="158"/>
      <c r="D65" s="158"/>
      <c r="E65" s="158"/>
      <c r="F65" s="158"/>
      <c r="G65" s="158"/>
      <c r="H65" s="159" t="e">
        <v>#DIV/0!</v>
      </c>
    </row>
    <row r="66" spans="1:14" ht="14.25" hidden="1" customHeight="1" x14ac:dyDescent="0.25">
      <c r="A66" s="157" t="s">
        <v>477</v>
      </c>
      <c r="B66" s="158"/>
      <c r="C66" s="158"/>
      <c r="D66" s="158"/>
      <c r="E66" s="158"/>
      <c r="F66" s="158"/>
      <c r="G66" s="158"/>
      <c r="H66" s="159" t="e">
        <v>#DIV/0!</v>
      </c>
    </row>
    <row r="67" spans="1:14" ht="14.25" hidden="1" customHeight="1" x14ac:dyDescent="0.25">
      <c r="A67" s="157" t="s">
        <v>478</v>
      </c>
      <c r="B67" s="158"/>
      <c r="C67" s="158"/>
      <c r="D67" s="158"/>
      <c r="E67" s="158"/>
      <c r="F67" s="158"/>
      <c r="G67" s="158"/>
      <c r="H67" s="159" t="e">
        <v>#DIV/0!</v>
      </c>
    </row>
    <row r="68" spans="1:14" ht="14.25" hidden="1" customHeight="1" x14ac:dyDescent="0.25">
      <c r="A68" s="157" t="s">
        <v>479</v>
      </c>
      <c r="B68" s="158"/>
      <c r="C68" s="158"/>
      <c r="D68" s="158"/>
      <c r="E68" s="158"/>
      <c r="F68" s="158"/>
      <c r="G68" s="158"/>
      <c r="H68" s="159" t="e">
        <v>#DIV/0!</v>
      </c>
    </row>
    <row r="69" spans="1:14" ht="14.25" hidden="1" customHeight="1" x14ac:dyDescent="0.25">
      <c r="A69" s="157" t="s">
        <v>466</v>
      </c>
      <c r="B69" s="158"/>
      <c r="C69" s="158"/>
      <c r="D69" s="158"/>
      <c r="E69" s="158"/>
      <c r="F69" s="158"/>
      <c r="G69" s="158"/>
      <c r="H69" s="159" t="e">
        <v>#DIV/0!</v>
      </c>
    </row>
    <row r="70" spans="1:14" ht="14.25" hidden="1" customHeight="1" x14ac:dyDescent="0.25">
      <c r="A70" s="157" t="s">
        <v>467</v>
      </c>
      <c r="B70" s="158"/>
      <c r="C70" s="158"/>
      <c r="D70" s="158"/>
      <c r="E70" s="158"/>
      <c r="F70" s="158"/>
      <c r="G70" s="158"/>
      <c r="H70" s="159" t="e">
        <v>#DIV/0!</v>
      </c>
    </row>
    <row r="71" spans="1:14" ht="15.75" hidden="1" customHeight="1" x14ac:dyDescent="0.25">
      <c r="A71" s="157" t="s">
        <v>468</v>
      </c>
      <c r="B71" s="158"/>
      <c r="C71" s="158"/>
      <c r="D71" s="158"/>
      <c r="E71" s="158"/>
      <c r="F71" s="158"/>
      <c r="G71" s="158"/>
      <c r="H71" s="159" t="e">
        <v>#DIV/0!</v>
      </c>
    </row>
    <row r="72" spans="1:14" ht="14.25" hidden="1" customHeight="1" x14ac:dyDescent="0.25">
      <c r="A72" s="157" t="s">
        <v>469</v>
      </c>
      <c r="B72" s="158"/>
      <c r="C72" s="158"/>
      <c r="D72" s="158"/>
      <c r="E72" s="158"/>
      <c r="F72" s="158"/>
      <c r="G72" s="158"/>
      <c r="H72" s="159" t="e">
        <v>#DIV/0!</v>
      </c>
    </row>
    <row r="73" spans="1:14" ht="18" hidden="1" customHeight="1" x14ac:dyDescent="0.25">
      <c r="A73" s="157" t="s">
        <v>471</v>
      </c>
      <c r="B73" s="158"/>
      <c r="C73" s="158"/>
      <c r="D73" s="158"/>
      <c r="E73" s="158"/>
      <c r="F73" s="158"/>
      <c r="G73" s="158"/>
      <c r="H73" s="159" t="e">
        <v>#DIV/0!</v>
      </c>
    </row>
    <row r="74" spans="1:14" ht="18" hidden="1" customHeight="1" x14ac:dyDescent="0.25">
      <c r="A74" s="161" t="s">
        <v>472</v>
      </c>
      <c r="B74" s="170"/>
      <c r="C74" s="170"/>
      <c r="D74" s="170"/>
      <c r="E74" s="170"/>
      <c r="F74" s="170"/>
      <c r="G74" s="170"/>
      <c r="H74" s="159" t="e">
        <v>#DIV/0!</v>
      </c>
    </row>
    <row r="75" spans="1:14" ht="14.25" customHeight="1" thickBot="1" x14ac:dyDescent="0.3"/>
    <row r="76" spans="1:14" ht="14.25" customHeight="1" x14ac:dyDescent="0.25">
      <c r="A76" s="459" t="s">
        <v>483</v>
      </c>
      <c r="B76" s="316"/>
      <c r="C76" s="316"/>
      <c r="D76" s="316"/>
      <c r="E76" s="316"/>
      <c r="F76" s="316"/>
      <c r="G76" s="316"/>
      <c r="H76" s="316"/>
      <c r="I76" s="316"/>
      <c r="J76" s="316"/>
      <c r="K76" s="316"/>
      <c r="L76" s="316"/>
      <c r="M76" s="316"/>
      <c r="N76" s="389"/>
    </row>
    <row r="77" spans="1:14" ht="14.25" customHeight="1" thickBot="1" x14ac:dyDescent="0.3">
      <c r="A77" s="151" t="s">
        <v>25</v>
      </c>
      <c r="B77" s="152" t="s">
        <v>484</v>
      </c>
      <c r="C77" s="152" t="s">
        <v>485</v>
      </c>
      <c r="D77" s="152" t="s">
        <v>486</v>
      </c>
      <c r="E77" s="152" t="s">
        <v>487</v>
      </c>
      <c r="F77" s="152" t="s">
        <v>488</v>
      </c>
      <c r="G77" s="152" t="s">
        <v>489</v>
      </c>
      <c r="H77" s="152" t="s">
        <v>490</v>
      </c>
      <c r="I77" s="152" t="s">
        <v>491</v>
      </c>
      <c r="J77" s="174" t="s">
        <v>492</v>
      </c>
      <c r="K77" s="152" t="s">
        <v>493</v>
      </c>
      <c r="L77" s="152" t="s">
        <v>494</v>
      </c>
      <c r="M77" s="152" t="s">
        <v>495</v>
      </c>
      <c r="N77" s="153" t="s">
        <v>496</v>
      </c>
    </row>
    <row r="78" spans="1:14" ht="14.25" customHeight="1" x14ac:dyDescent="0.25">
      <c r="A78" s="175" t="s">
        <v>466</v>
      </c>
      <c r="B78" s="470" t="s">
        <v>497</v>
      </c>
      <c r="C78" s="455" t="s">
        <v>498</v>
      </c>
      <c r="D78" s="456" t="s">
        <v>499</v>
      </c>
      <c r="E78" s="456" t="s">
        <v>500</v>
      </c>
      <c r="F78" s="176"/>
      <c r="G78" s="176"/>
      <c r="H78" s="176"/>
      <c r="I78" s="176"/>
      <c r="J78" s="176" t="e">
        <v>#DIV/0!</v>
      </c>
      <c r="K78" s="176"/>
      <c r="L78" s="176"/>
      <c r="M78" s="176" t="e">
        <v>#DIV/0!</v>
      </c>
      <c r="N78" s="177"/>
    </row>
    <row r="79" spans="1:14" ht="14.25" customHeight="1" x14ac:dyDescent="0.25">
      <c r="A79" s="178" t="s">
        <v>467</v>
      </c>
      <c r="B79" s="322"/>
      <c r="C79" s="366"/>
      <c r="D79" s="360"/>
      <c r="E79" s="360"/>
      <c r="F79" s="179"/>
      <c r="G79" s="179"/>
      <c r="H79" s="179"/>
      <c r="I79" s="179"/>
      <c r="J79" s="179" t="e">
        <v>#DIV/0!</v>
      </c>
      <c r="K79" s="179"/>
      <c r="L79" s="179"/>
      <c r="M79" s="179" t="e">
        <v>#DIV/0!</v>
      </c>
      <c r="N79" s="180"/>
    </row>
    <row r="80" spans="1:14" ht="14.25" customHeight="1" x14ac:dyDescent="0.25">
      <c r="A80" s="178" t="s">
        <v>468</v>
      </c>
      <c r="B80" s="322"/>
      <c r="C80" s="366"/>
      <c r="D80" s="360"/>
      <c r="E80" s="360"/>
      <c r="F80" s="179"/>
      <c r="G80" s="179"/>
      <c r="H80" s="179"/>
      <c r="I80" s="179"/>
      <c r="J80" s="179" t="e">
        <v>#DIV/0!</v>
      </c>
      <c r="K80" s="179"/>
      <c r="L80" s="179"/>
      <c r="M80" s="179" t="e">
        <v>#DIV/0!</v>
      </c>
      <c r="N80" s="180"/>
    </row>
    <row r="81" spans="1:14" ht="36" customHeight="1" x14ac:dyDescent="0.25">
      <c r="A81" s="178" t="s">
        <v>469</v>
      </c>
      <c r="B81" s="322"/>
      <c r="C81" s="366"/>
      <c r="D81" s="360"/>
      <c r="E81" s="360"/>
      <c r="F81" s="179">
        <v>100</v>
      </c>
      <c r="G81" s="179">
        <v>5</v>
      </c>
      <c r="H81" s="179">
        <v>0.5</v>
      </c>
      <c r="I81" s="181">
        <v>0.2</v>
      </c>
      <c r="J81" s="179">
        <v>0.4</v>
      </c>
      <c r="K81" s="179">
        <v>0</v>
      </c>
      <c r="L81" s="179">
        <v>0</v>
      </c>
      <c r="M81" s="179" t="e">
        <v>#DIV/0!</v>
      </c>
      <c r="N81" s="180" t="s">
        <v>501</v>
      </c>
    </row>
    <row r="82" spans="1:14" ht="14.25" customHeight="1" x14ac:dyDescent="0.25">
      <c r="A82" s="178" t="s">
        <v>471</v>
      </c>
      <c r="B82" s="322"/>
      <c r="C82" s="366"/>
      <c r="D82" s="360"/>
      <c r="E82" s="360"/>
      <c r="F82" s="179"/>
      <c r="G82" s="179"/>
      <c r="H82" s="179"/>
      <c r="I82" s="179"/>
      <c r="J82" s="179" t="e">
        <v>#DIV/0!</v>
      </c>
      <c r="K82" s="179"/>
      <c r="L82" s="179"/>
      <c r="M82" s="179" t="e">
        <v>#DIV/0!</v>
      </c>
      <c r="N82" s="180"/>
    </row>
    <row r="83" spans="1:14" ht="14.25" customHeight="1" thickBot="1" x14ac:dyDescent="0.3">
      <c r="A83" s="182" t="s">
        <v>472</v>
      </c>
      <c r="B83" s="322"/>
      <c r="C83" s="367"/>
      <c r="D83" s="369"/>
      <c r="E83" s="369"/>
      <c r="F83" s="183"/>
      <c r="G83" s="183"/>
      <c r="H83" s="183"/>
      <c r="I83" s="183"/>
      <c r="J83" s="183" t="e">
        <v>#DIV/0!</v>
      </c>
      <c r="K83" s="183"/>
      <c r="L83" s="183"/>
      <c r="M83" s="183" t="e">
        <v>#DIV/0!</v>
      </c>
      <c r="N83" s="184"/>
    </row>
    <row r="84" spans="1:14" ht="14.25" customHeight="1" thickBot="1" x14ac:dyDescent="0.3">
      <c r="A84" s="185" t="s">
        <v>466</v>
      </c>
      <c r="B84" s="322"/>
      <c r="C84" s="471" t="s">
        <v>502</v>
      </c>
      <c r="D84" s="457" t="s">
        <v>503</v>
      </c>
      <c r="E84" s="457" t="s">
        <v>504</v>
      </c>
      <c r="F84" s="186"/>
      <c r="G84" s="186"/>
      <c r="H84" s="186"/>
      <c r="I84" s="186"/>
      <c r="J84" s="187" t="e">
        <v>#DIV/0!</v>
      </c>
      <c r="K84" s="186"/>
      <c r="L84" s="186"/>
      <c r="M84" s="186" t="e">
        <v>#DIV/0!</v>
      </c>
      <c r="N84" s="188"/>
    </row>
    <row r="85" spans="1:14" ht="14.25" customHeight="1" x14ac:dyDescent="0.25">
      <c r="A85" s="189" t="s">
        <v>467</v>
      </c>
      <c r="B85" s="322"/>
      <c r="C85" s="366"/>
      <c r="D85" s="360"/>
      <c r="E85" s="360"/>
      <c r="F85" s="179"/>
      <c r="G85" s="179"/>
      <c r="H85" s="179"/>
      <c r="I85" s="179"/>
      <c r="J85" s="179" t="e">
        <v>#DIV/0!</v>
      </c>
      <c r="K85" s="179"/>
      <c r="L85" s="179"/>
      <c r="M85" s="179" t="e">
        <v>#DIV/0!</v>
      </c>
      <c r="N85" s="180"/>
    </row>
    <row r="86" spans="1:14" ht="14.25" customHeight="1" x14ac:dyDescent="0.25">
      <c r="A86" s="189" t="s">
        <v>468</v>
      </c>
      <c r="B86" s="322"/>
      <c r="C86" s="366"/>
      <c r="D86" s="360"/>
      <c r="E86" s="360"/>
      <c r="F86" s="179"/>
      <c r="G86" s="179"/>
      <c r="H86" s="179"/>
      <c r="I86" s="179"/>
      <c r="J86" s="179" t="e">
        <v>#DIV/0!</v>
      </c>
      <c r="K86" s="179"/>
      <c r="L86" s="179"/>
      <c r="M86" s="179" t="e">
        <v>#DIV/0!</v>
      </c>
      <c r="N86" s="180"/>
    </row>
    <row r="87" spans="1:14" ht="21" customHeight="1" x14ac:dyDescent="0.25">
      <c r="A87" s="189" t="s">
        <v>469</v>
      </c>
      <c r="B87" s="322"/>
      <c r="C87" s="366"/>
      <c r="D87" s="360"/>
      <c r="E87" s="360"/>
      <c r="F87" s="179">
        <v>100</v>
      </c>
      <c r="G87" s="179">
        <v>1000</v>
      </c>
      <c r="H87" s="179">
        <v>10</v>
      </c>
      <c r="I87" s="190">
        <v>0</v>
      </c>
      <c r="J87" s="179" t="e">
        <v>#REF!</v>
      </c>
      <c r="K87" s="179">
        <v>0</v>
      </c>
      <c r="L87" s="179">
        <v>0</v>
      </c>
      <c r="M87" s="179" t="e">
        <v>#DIV/0!</v>
      </c>
      <c r="N87" s="180" t="s">
        <v>505</v>
      </c>
    </row>
    <row r="88" spans="1:14" ht="14.25" customHeight="1" x14ac:dyDescent="0.25">
      <c r="A88" s="189" t="s">
        <v>471</v>
      </c>
      <c r="B88" s="322"/>
      <c r="C88" s="366"/>
      <c r="D88" s="360"/>
      <c r="E88" s="360"/>
      <c r="F88" s="179"/>
      <c r="G88" s="179"/>
      <c r="H88" s="179"/>
      <c r="I88" s="179"/>
      <c r="J88" s="179" t="e">
        <v>#DIV/0!</v>
      </c>
      <c r="K88" s="179"/>
      <c r="L88" s="179"/>
      <c r="M88" s="179" t="e">
        <v>#DIV/0!</v>
      </c>
      <c r="N88" s="180"/>
    </row>
    <row r="89" spans="1:14" ht="14.25" customHeight="1" thickBot="1" x14ac:dyDescent="0.3">
      <c r="A89" s="191" t="s">
        <v>472</v>
      </c>
      <c r="B89" s="322"/>
      <c r="C89" s="367"/>
      <c r="D89" s="369"/>
      <c r="E89" s="369"/>
      <c r="F89" s="183"/>
      <c r="G89" s="183"/>
      <c r="H89" s="183"/>
      <c r="I89" s="183"/>
      <c r="J89" s="183" t="e">
        <v>#DIV/0!</v>
      </c>
      <c r="K89" s="183"/>
      <c r="L89" s="183"/>
      <c r="M89" s="183" t="e">
        <v>#DIV/0!</v>
      </c>
      <c r="N89" s="184"/>
    </row>
    <row r="90" spans="1:14" ht="14.25" customHeight="1" x14ac:dyDescent="0.25">
      <c r="A90" s="192" t="s">
        <v>466</v>
      </c>
      <c r="B90" s="322"/>
      <c r="C90" s="472" t="s">
        <v>506</v>
      </c>
      <c r="D90" s="456" t="s">
        <v>507</v>
      </c>
      <c r="E90" s="456" t="s">
        <v>508</v>
      </c>
      <c r="F90" s="193"/>
      <c r="G90" s="193"/>
      <c r="H90" s="193"/>
      <c r="I90" s="193"/>
      <c r="J90" s="193" t="e">
        <v>#DIV/0!</v>
      </c>
      <c r="K90" s="193"/>
      <c r="L90" s="193"/>
      <c r="M90" s="193" t="e">
        <v>#DIV/0!</v>
      </c>
      <c r="N90" s="194"/>
    </row>
    <row r="91" spans="1:14" ht="14.25" customHeight="1" x14ac:dyDescent="0.25">
      <c r="A91" s="189" t="s">
        <v>467</v>
      </c>
      <c r="B91" s="322"/>
      <c r="C91" s="366"/>
      <c r="D91" s="360"/>
      <c r="E91" s="360"/>
      <c r="F91" s="179"/>
      <c r="G91" s="179"/>
      <c r="H91" s="179"/>
      <c r="I91" s="179"/>
      <c r="J91" s="179" t="e">
        <v>#DIV/0!</v>
      </c>
      <c r="K91" s="179"/>
      <c r="L91" s="179"/>
      <c r="M91" s="179" t="e">
        <v>#DIV/0!</v>
      </c>
      <c r="N91" s="180"/>
    </row>
    <row r="92" spans="1:14" ht="14.25" customHeight="1" x14ac:dyDescent="0.25">
      <c r="A92" s="189" t="s">
        <v>468</v>
      </c>
      <c r="B92" s="322"/>
      <c r="C92" s="366"/>
      <c r="D92" s="360"/>
      <c r="E92" s="360"/>
      <c r="F92" s="179"/>
      <c r="G92" s="179"/>
      <c r="H92" s="179"/>
      <c r="I92" s="179"/>
      <c r="J92" s="179" t="e">
        <v>#DIV/0!</v>
      </c>
      <c r="K92" s="179"/>
      <c r="L92" s="179"/>
      <c r="M92" s="179" t="e">
        <v>#DIV/0!</v>
      </c>
      <c r="N92" s="180"/>
    </row>
    <row r="93" spans="1:14" ht="14.25" customHeight="1" x14ac:dyDescent="0.25">
      <c r="A93" s="189" t="s">
        <v>469</v>
      </c>
      <c r="B93" s="322"/>
      <c r="C93" s="366"/>
      <c r="D93" s="360"/>
      <c r="E93" s="360"/>
      <c r="F93" s="179">
        <v>100</v>
      </c>
      <c r="G93" s="179">
        <v>500</v>
      </c>
      <c r="H93" s="179"/>
      <c r="I93" s="190"/>
      <c r="J93" s="179" t="e">
        <v>#DIV/0!</v>
      </c>
      <c r="K93" s="179"/>
      <c r="L93" s="179"/>
      <c r="M93" s="179" t="e">
        <v>#DIV/0!</v>
      </c>
      <c r="N93" s="180"/>
    </row>
    <row r="94" spans="1:14" ht="14.25" customHeight="1" x14ac:dyDescent="0.25">
      <c r="A94" s="189" t="s">
        <v>471</v>
      </c>
      <c r="B94" s="322"/>
      <c r="C94" s="366"/>
      <c r="D94" s="360"/>
      <c r="E94" s="360"/>
      <c r="F94" s="179"/>
      <c r="G94" s="179"/>
      <c r="H94" s="179"/>
      <c r="I94" s="179"/>
      <c r="J94" s="179" t="e">
        <v>#DIV/0!</v>
      </c>
      <c r="K94" s="179"/>
      <c r="L94" s="179"/>
      <c r="M94" s="179" t="e">
        <v>#DIV/0!</v>
      </c>
      <c r="N94" s="180"/>
    </row>
    <row r="95" spans="1:14" ht="14.25" customHeight="1" thickBot="1" x14ac:dyDescent="0.3">
      <c r="A95" s="191" t="s">
        <v>472</v>
      </c>
      <c r="B95" s="325"/>
      <c r="C95" s="367"/>
      <c r="D95" s="369"/>
      <c r="E95" s="369"/>
      <c r="F95" s="183"/>
      <c r="G95" s="183"/>
      <c r="H95" s="183"/>
      <c r="I95" s="183"/>
      <c r="J95" s="183" t="e">
        <v>#DIV/0!</v>
      </c>
      <c r="K95" s="183"/>
      <c r="L95" s="183"/>
      <c r="M95" s="183" t="e">
        <v>#DIV/0!</v>
      </c>
      <c r="N95" s="184"/>
    </row>
    <row r="96" spans="1:14" ht="14.25" customHeight="1" x14ac:dyDescent="0.25">
      <c r="A96" s="189" t="s">
        <v>466</v>
      </c>
      <c r="B96" s="469" t="s">
        <v>509</v>
      </c>
      <c r="C96" s="453" t="s">
        <v>510</v>
      </c>
      <c r="D96" s="452" t="s">
        <v>511</v>
      </c>
      <c r="E96" s="452">
        <v>100</v>
      </c>
      <c r="F96" s="179"/>
      <c r="G96" s="179"/>
      <c r="H96" s="179"/>
      <c r="I96" s="179"/>
      <c r="J96" s="179" t="e">
        <v>#DIV/0!</v>
      </c>
      <c r="K96" s="179"/>
      <c r="L96" s="179"/>
      <c r="M96" s="179" t="e">
        <v>#DIV/0!</v>
      </c>
      <c r="N96" s="180"/>
    </row>
    <row r="97" spans="1:15" ht="14.25" customHeight="1" x14ac:dyDescent="0.25">
      <c r="A97" s="189" t="s">
        <v>467</v>
      </c>
      <c r="B97" s="360"/>
      <c r="C97" s="360"/>
      <c r="D97" s="360"/>
      <c r="E97" s="360"/>
      <c r="F97" s="179"/>
      <c r="G97" s="179"/>
      <c r="H97" s="179"/>
      <c r="I97" s="179"/>
      <c r="J97" s="179" t="e">
        <v>#DIV/0!</v>
      </c>
      <c r="K97" s="179"/>
      <c r="L97" s="179"/>
      <c r="M97" s="179" t="e">
        <v>#DIV/0!</v>
      </c>
      <c r="N97" s="180"/>
    </row>
    <row r="98" spans="1:15" ht="14.25" customHeight="1" x14ac:dyDescent="0.25">
      <c r="A98" s="189" t="s">
        <v>468</v>
      </c>
      <c r="B98" s="360"/>
      <c r="C98" s="360"/>
      <c r="D98" s="360"/>
      <c r="E98" s="360"/>
      <c r="F98" s="179"/>
      <c r="G98" s="179"/>
      <c r="H98" s="179"/>
      <c r="I98" s="179"/>
      <c r="J98" s="179" t="e">
        <v>#DIV/0!</v>
      </c>
      <c r="K98" s="179"/>
      <c r="L98" s="179"/>
      <c r="M98" s="179" t="e">
        <v>#DIV/0!</v>
      </c>
      <c r="N98" s="180"/>
    </row>
    <row r="99" spans="1:15" ht="24" customHeight="1" x14ac:dyDescent="0.25">
      <c r="A99" s="189" t="s">
        <v>469</v>
      </c>
      <c r="B99" s="360"/>
      <c r="C99" s="360"/>
      <c r="D99" s="360"/>
      <c r="E99" s="360"/>
      <c r="F99" s="179">
        <v>1</v>
      </c>
      <c r="G99" s="179">
        <v>0</v>
      </c>
      <c r="H99" s="179">
        <v>0.5</v>
      </c>
      <c r="I99" s="179">
        <v>2.5000000000000001E-3</v>
      </c>
      <c r="J99" s="179">
        <v>5.0000000000000001E-3</v>
      </c>
      <c r="K99" s="179">
        <v>0</v>
      </c>
      <c r="L99" s="179">
        <v>0</v>
      </c>
      <c r="M99" s="179" t="e">
        <v>#DIV/0!</v>
      </c>
      <c r="N99" s="180" t="s">
        <v>512</v>
      </c>
    </row>
    <row r="100" spans="1:15" ht="14.25" customHeight="1" x14ac:dyDescent="0.25">
      <c r="A100" s="189" t="s">
        <v>471</v>
      </c>
      <c r="B100" s="360"/>
      <c r="C100" s="360"/>
      <c r="D100" s="360"/>
      <c r="E100" s="360"/>
      <c r="F100" s="179"/>
      <c r="G100" s="179"/>
      <c r="H100" s="179"/>
      <c r="I100" s="179"/>
      <c r="J100" s="179" t="e">
        <v>#DIV/0!</v>
      </c>
      <c r="K100" s="179"/>
      <c r="L100" s="179"/>
      <c r="M100" s="179" t="e">
        <v>#DIV/0!</v>
      </c>
      <c r="N100" s="180"/>
    </row>
    <row r="101" spans="1:15" ht="14.25" customHeight="1" thickBot="1" x14ac:dyDescent="0.3">
      <c r="A101" s="191" t="s">
        <v>472</v>
      </c>
      <c r="B101" s="369"/>
      <c r="C101" s="369"/>
      <c r="D101" s="369"/>
      <c r="E101" s="369"/>
      <c r="F101" s="183"/>
      <c r="G101" s="183"/>
      <c r="H101" s="183"/>
      <c r="I101" s="183"/>
      <c r="J101" s="183" t="e">
        <v>#DIV/0!</v>
      </c>
      <c r="K101" s="183"/>
      <c r="L101" s="183"/>
      <c r="M101" s="183" t="e">
        <v>#DIV/0!</v>
      </c>
      <c r="N101" s="184"/>
    </row>
    <row r="102" spans="1:15" ht="14.25" customHeight="1" x14ac:dyDescent="0.25">
      <c r="A102" s="459" t="s">
        <v>513</v>
      </c>
      <c r="B102" s="316"/>
      <c r="C102" s="316"/>
      <c r="D102" s="316"/>
      <c r="E102" s="316"/>
      <c r="F102" s="316"/>
      <c r="G102" s="316"/>
      <c r="H102" s="316"/>
      <c r="I102" s="316"/>
      <c r="J102" s="316"/>
      <c r="K102" s="316"/>
      <c r="L102" s="316"/>
      <c r="M102" s="316"/>
      <c r="N102" s="389"/>
    </row>
    <row r="103" spans="1:15" ht="14.25" customHeight="1" thickBot="1" x14ac:dyDescent="0.3">
      <c r="A103" s="151">
        <v>2021</v>
      </c>
      <c r="B103" s="152" t="s">
        <v>484</v>
      </c>
      <c r="C103" s="152" t="s">
        <v>485</v>
      </c>
      <c r="D103" s="152" t="s">
        <v>486</v>
      </c>
      <c r="E103" s="152" t="s">
        <v>487</v>
      </c>
      <c r="F103" s="152" t="s">
        <v>514</v>
      </c>
      <c r="G103" s="152" t="s">
        <v>489</v>
      </c>
      <c r="H103" s="152" t="s">
        <v>515</v>
      </c>
      <c r="I103" s="152" t="s">
        <v>516</v>
      </c>
      <c r="J103" s="174" t="s">
        <v>517</v>
      </c>
      <c r="K103" s="152" t="s">
        <v>493</v>
      </c>
      <c r="L103" s="152" t="s">
        <v>494</v>
      </c>
      <c r="M103" s="152" t="s">
        <v>495</v>
      </c>
      <c r="N103" s="153" t="s">
        <v>496</v>
      </c>
    </row>
    <row r="104" spans="1:15" ht="14.25" customHeight="1" x14ac:dyDescent="0.25">
      <c r="A104" s="179" t="s">
        <v>474</v>
      </c>
      <c r="B104" s="452" t="s">
        <v>497</v>
      </c>
      <c r="C104" s="452" t="s">
        <v>498</v>
      </c>
      <c r="D104" s="452" t="s">
        <v>499</v>
      </c>
      <c r="E104" s="452" t="s">
        <v>518</v>
      </c>
      <c r="F104" s="454">
        <v>100</v>
      </c>
      <c r="G104" s="455">
        <v>5</v>
      </c>
      <c r="H104" s="195">
        <v>2.5</v>
      </c>
      <c r="I104" s="195">
        <v>0</v>
      </c>
      <c r="J104" s="196">
        <v>0</v>
      </c>
      <c r="K104" s="176"/>
      <c r="L104" s="176"/>
      <c r="M104" s="176" t="e">
        <v>#DIV/0!</v>
      </c>
      <c r="N104" s="197" t="s">
        <v>519</v>
      </c>
      <c r="O104" s="198" t="s">
        <v>520</v>
      </c>
    </row>
    <row r="105" spans="1:15" ht="14.25" customHeight="1" x14ac:dyDescent="0.25">
      <c r="A105" s="179" t="s">
        <v>475</v>
      </c>
      <c r="B105" s="360"/>
      <c r="C105" s="360"/>
      <c r="D105" s="360"/>
      <c r="E105" s="360"/>
      <c r="F105" s="421"/>
      <c r="G105" s="366"/>
      <c r="H105" s="199">
        <v>2.5</v>
      </c>
      <c r="I105" s="199">
        <v>0</v>
      </c>
      <c r="J105" s="200">
        <v>0</v>
      </c>
      <c r="K105" s="179"/>
      <c r="L105" s="179"/>
      <c r="M105" s="179" t="e">
        <v>#DIV/0!</v>
      </c>
      <c r="N105" s="197" t="s">
        <v>521</v>
      </c>
      <c r="O105" s="198" t="s">
        <v>522</v>
      </c>
    </row>
    <row r="106" spans="1:15" ht="14.25" customHeight="1" x14ac:dyDescent="0.25">
      <c r="A106" s="179" t="s">
        <v>476</v>
      </c>
      <c r="B106" s="360"/>
      <c r="C106" s="360"/>
      <c r="D106" s="360"/>
      <c r="E106" s="360"/>
      <c r="F106" s="421"/>
      <c r="G106" s="366"/>
      <c r="H106" s="199">
        <v>2.5</v>
      </c>
      <c r="I106" s="199">
        <v>0.2</v>
      </c>
      <c r="J106" s="200">
        <v>0.08</v>
      </c>
      <c r="K106" s="179"/>
      <c r="L106" s="179"/>
      <c r="M106" s="179" t="e">
        <v>#DIV/0!</v>
      </c>
      <c r="N106" s="197" t="s">
        <v>523</v>
      </c>
      <c r="O106" s="198" t="s">
        <v>520</v>
      </c>
    </row>
    <row r="107" spans="1:15" ht="14.25" customHeight="1" x14ac:dyDescent="0.25">
      <c r="A107" s="179" t="s">
        <v>477</v>
      </c>
      <c r="B107" s="360"/>
      <c r="C107" s="360"/>
      <c r="D107" s="360"/>
      <c r="E107" s="360"/>
      <c r="F107" s="421"/>
      <c r="G107" s="366"/>
      <c r="H107" s="199">
        <v>2.5</v>
      </c>
      <c r="I107" s="199">
        <v>0.5</v>
      </c>
      <c r="J107" s="200">
        <v>0.2</v>
      </c>
      <c r="K107" s="179"/>
      <c r="L107" s="179"/>
      <c r="M107" s="179" t="e">
        <v>#DIV/0!</v>
      </c>
      <c r="N107" s="197" t="s">
        <v>524</v>
      </c>
      <c r="O107" s="198" t="s">
        <v>520</v>
      </c>
    </row>
    <row r="108" spans="1:15" ht="14.25" customHeight="1" x14ac:dyDescent="0.25">
      <c r="A108" s="179" t="s">
        <v>478</v>
      </c>
      <c r="B108" s="360"/>
      <c r="C108" s="360"/>
      <c r="D108" s="360"/>
      <c r="E108" s="360"/>
      <c r="F108" s="421"/>
      <c r="G108" s="366"/>
      <c r="H108" s="199">
        <v>2.5</v>
      </c>
      <c r="I108" s="199">
        <v>0.75</v>
      </c>
      <c r="J108" s="200">
        <v>0.3</v>
      </c>
      <c r="K108" s="179"/>
      <c r="L108" s="179"/>
      <c r="M108" s="179" t="e">
        <v>#DIV/0!</v>
      </c>
      <c r="N108" s="197" t="s">
        <v>525</v>
      </c>
      <c r="O108" s="198" t="s">
        <v>520</v>
      </c>
    </row>
    <row r="109" spans="1:15" ht="14.25" customHeight="1" x14ac:dyDescent="0.25">
      <c r="A109" s="179" t="s">
        <v>479</v>
      </c>
      <c r="B109" s="360"/>
      <c r="C109" s="360"/>
      <c r="D109" s="360"/>
      <c r="E109" s="360"/>
      <c r="F109" s="421"/>
      <c r="G109" s="366"/>
      <c r="H109" s="199">
        <v>2.5</v>
      </c>
      <c r="I109" s="199">
        <v>1</v>
      </c>
      <c r="J109" s="200">
        <v>0.4</v>
      </c>
      <c r="K109" s="179"/>
      <c r="L109" s="179"/>
      <c r="M109" s="179" t="e">
        <v>#DIV/0!</v>
      </c>
      <c r="N109" s="197" t="s">
        <v>526</v>
      </c>
      <c r="O109" s="198" t="s">
        <v>520</v>
      </c>
    </row>
    <row r="110" spans="1:15" ht="14.25" customHeight="1" x14ac:dyDescent="0.25">
      <c r="A110" s="179" t="s">
        <v>466</v>
      </c>
      <c r="B110" s="360"/>
      <c r="C110" s="360"/>
      <c r="D110" s="360"/>
      <c r="E110" s="360"/>
      <c r="F110" s="421"/>
      <c r="G110" s="366"/>
      <c r="H110" s="199">
        <v>2.5</v>
      </c>
      <c r="I110" s="201">
        <v>0.25</v>
      </c>
      <c r="J110" s="200">
        <v>0.1</v>
      </c>
      <c r="K110" s="179"/>
      <c r="L110" s="179"/>
      <c r="M110" s="179" t="e">
        <v>#DIV/0!</v>
      </c>
      <c r="N110" s="197" t="s">
        <v>527</v>
      </c>
      <c r="O110" s="198" t="s">
        <v>520</v>
      </c>
    </row>
    <row r="111" spans="1:15" ht="14.25" customHeight="1" x14ac:dyDescent="0.25">
      <c r="A111" s="179" t="s">
        <v>467</v>
      </c>
      <c r="B111" s="360"/>
      <c r="C111" s="360"/>
      <c r="D111" s="360"/>
      <c r="E111" s="360"/>
      <c r="F111" s="421"/>
      <c r="G111" s="366"/>
      <c r="H111" s="199">
        <v>2.5</v>
      </c>
      <c r="I111" s="201">
        <v>0</v>
      </c>
      <c r="J111" s="200">
        <v>0</v>
      </c>
      <c r="K111" s="179"/>
      <c r="L111" s="179"/>
      <c r="M111" s="179" t="e">
        <v>#DIV/0!</v>
      </c>
      <c r="N111" s="197" t="s">
        <v>528</v>
      </c>
      <c r="O111" s="198" t="s">
        <v>520</v>
      </c>
    </row>
    <row r="112" spans="1:15" ht="14.25" customHeight="1" x14ac:dyDescent="0.25">
      <c r="A112" s="179" t="s">
        <v>468</v>
      </c>
      <c r="B112" s="360"/>
      <c r="C112" s="360"/>
      <c r="D112" s="360"/>
      <c r="E112" s="360"/>
      <c r="F112" s="421"/>
      <c r="G112" s="366"/>
      <c r="H112" s="199">
        <v>2.5</v>
      </c>
      <c r="I112" s="201">
        <v>0</v>
      </c>
      <c r="J112" s="200">
        <v>0</v>
      </c>
      <c r="K112" s="179"/>
      <c r="L112" s="179"/>
      <c r="M112" s="179" t="e">
        <v>#DIV/0!</v>
      </c>
      <c r="N112" s="197" t="s">
        <v>528</v>
      </c>
      <c r="O112" s="198" t="s">
        <v>520</v>
      </c>
    </row>
    <row r="113" spans="1:15" ht="14.25" customHeight="1" x14ac:dyDescent="0.25">
      <c r="A113" s="179" t="s">
        <v>469</v>
      </c>
      <c r="B113" s="360"/>
      <c r="C113" s="360"/>
      <c r="D113" s="360"/>
      <c r="E113" s="360"/>
      <c r="F113" s="421"/>
      <c r="G113" s="366"/>
      <c r="H113" s="199">
        <v>2.5</v>
      </c>
      <c r="I113" s="199">
        <v>0</v>
      </c>
      <c r="J113" s="200">
        <v>0</v>
      </c>
      <c r="K113" s="179"/>
      <c r="L113" s="179"/>
      <c r="M113" s="179" t="e">
        <v>#DIV/0!</v>
      </c>
      <c r="N113" s="202" t="s">
        <v>529</v>
      </c>
      <c r="O113" s="198" t="s">
        <v>520</v>
      </c>
    </row>
    <row r="114" spans="1:15" ht="14.25" customHeight="1" x14ac:dyDescent="0.25">
      <c r="A114" s="179" t="s">
        <v>471</v>
      </c>
      <c r="B114" s="360"/>
      <c r="C114" s="360"/>
      <c r="D114" s="360"/>
      <c r="E114" s="360"/>
      <c r="F114" s="421"/>
      <c r="G114" s="366"/>
      <c r="H114" s="199">
        <v>2.5</v>
      </c>
      <c r="I114" s="199">
        <v>1.25</v>
      </c>
      <c r="J114" s="200">
        <v>0.5</v>
      </c>
      <c r="K114" s="179"/>
      <c r="L114" s="179"/>
      <c r="M114" s="179" t="e">
        <v>#DIV/0!</v>
      </c>
      <c r="N114" s="197" t="s">
        <v>530</v>
      </c>
      <c r="O114" s="198" t="s">
        <v>520</v>
      </c>
    </row>
    <row r="115" spans="1:15" ht="14.25" customHeight="1" thickBot="1" x14ac:dyDescent="0.3">
      <c r="A115" s="179" t="s">
        <v>472</v>
      </c>
      <c r="B115" s="360"/>
      <c r="C115" s="429"/>
      <c r="D115" s="429"/>
      <c r="E115" s="429"/>
      <c r="F115" s="423"/>
      <c r="G115" s="367"/>
      <c r="H115" s="199">
        <v>2.5</v>
      </c>
      <c r="I115" s="203"/>
      <c r="J115" s="204">
        <v>0</v>
      </c>
      <c r="K115" s="183"/>
      <c r="L115" s="183"/>
      <c r="M115" s="183" t="e">
        <v>#DIV/0!</v>
      </c>
      <c r="N115" s="205" t="s">
        <v>531</v>
      </c>
      <c r="O115" s="198" t="s">
        <v>520</v>
      </c>
    </row>
    <row r="116" spans="1:15" ht="14.25" customHeight="1" x14ac:dyDescent="0.25">
      <c r="A116" s="179" t="s">
        <v>474</v>
      </c>
      <c r="B116" s="360"/>
      <c r="C116" s="452" t="s">
        <v>502</v>
      </c>
      <c r="D116" s="452" t="s">
        <v>503</v>
      </c>
      <c r="E116" s="452" t="s">
        <v>532</v>
      </c>
      <c r="F116" s="454">
        <v>100</v>
      </c>
      <c r="G116" s="455">
        <v>1000</v>
      </c>
      <c r="H116" s="176">
        <v>190</v>
      </c>
      <c r="I116" s="176">
        <v>3</v>
      </c>
      <c r="J116" s="196">
        <v>1.5789473684210527E-2</v>
      </c>
      <c r="K116" s="176"/>
      <c r="L116" s="176"/>
      <c r="M116" s="176" t="e">
        <v>#DIV/0!</v>
      </c>
      <c r="N116" s="197" t="s">
        <v>533</v>
      </c>
      <c r="O116" s="198" t="s">
        <v>520</v>
      </c>
    </row>
    <row r="117" spans="1:15" ht="14.25" customHeight="1" x14ac:dyDescent="0.25">
      <c r="A117" s="179" t="s">
        <v>475</v>
      </c>
      <c r="B117" s="360"/>
      <c r="C117" s="360"/>
      <c r="D117" s="360"/>
      <c r="E117" s="360"/>
      <c r="F117" s="421"/>
      <c r="G117" s="366"/>
      <c r="H117" s="179">
        <v>190</v>
      </c>
      <c r="I117" s="179">
        <v>3</v>
      </c>
      <c r="J117" s="200">
        <v>1.5789473684210527E-2</v>
      </c>
      <c r="K117" s="179"/>
      <c r="L117" s="179"/>
      <c r="M117" s="179" t="e">
        <v>#DIV/0!</v>
      </c>
      <c r="N117" s="197" t="s">
        <v>534</v>
      </c>
      <c r="O117" s="198" t="s">
        <v>520</v>
      </c>
    </row>
    <row r="118" spans="1:15" ht="14.25" customHeight="1" x14ac:dyDescent="0.25">
      <c r="A118" s="179" t="s">
        <v>476</v>
      </c>
      <c r="B118" s="360"/>
      <c r="C118" s="360"/>
      <c r="D118" s="360"/>
      <c r="E118" s="360"/>
      <c r="F118" s="421"/>
      <c r="G118" s="366"/>
      <c r="H118" s="179">
        <v>190</v>
      </c>
      <c r="I118" s="179">
        <v>3</v>
      </c>
      <c r="J118" s="200">
        <v>1.5789473684210527E-2</v>
      </c>
      <c r="K118" s="179"/>
      <c r="L118" s="179"/>
      <c r="M118" s="179" t="e">
        <v>#DIV/0!</v>
      </c>
      <c r="N118" s="197" t="s">
        <v>534</v>
      </c>
      <c r="O118" s="198" t="s">
        <v>520</v>
      </c>
    </row>
    <row r="119" spans="1:15" ht="14.25" customHeight="1" x14ac:dyDescent="0.25">
      <c r="A119" s="179" t="s">
        <v>477</v>
      </c>
      <c r="B119" s="360"/>
      <c r="C119" s="360"/>
      <c r="D119" s="360"/>
      <c r="E119" s="360"/>
      <c r="F119" s="421"/>
      <c r="G119" s="366"/>
      <c r="H119" s="179">
        <v>190</v>
      </c>
      <c r="I119" s="179">
        <v>3</v>
      </c>
      <c r="J119" s="200">
        <v>1.5789473684210527E-2</v>
      </c>
      <c r="K119" s="179"/>
      <c r="L119" s="179"/>
      <c r="M119" s="179" t="e">
        <v>#DIV/0!</v>
      </c>
      <c r="N119" s="197" t="s">
        <v>535</v>
      </c>
      <c r="O119" s="198" t="s">
        <v>520</v>
      </c>
    </row>
    <row r="120" spans="1:15" ht="14.25" customHeight="1" x14ac:dyDescent="0.25">
      <c r="A120" s="179" t="s">
        <v>478</v>
      </c>
      <c r="B120" s="360"/>
      <c r="C120" s="360"/>
      <c r="D120" s="360"/>
      <c r="E120" s="360"/>
      <c r="F120" s="421"/>
      <c r="G120" s="366"/>
      <c r="H120" s="179">
        <v>190</v>
      </c>
      <c r="I120" s="179">
        <v>11</v>
      </c>
      <c r="J120" s="200">
        <v>5.7894736842105263E-2</v>
      </c>
      <c r="K120" s="179"/>
      <c r="L120" s="179"/>
      <c r="M120" s="179" t="e">
        <v>#DIV/0!</v>
      </c>
      <c r="N120" s="197" t="s">
        <v>536</v>
      </c>
      <c r="O120" s="198" t="s">
        <v>520</v>
      </c>
    </row>
    <row r="121" spans="1:15" ht="14.25" customHeight="1" x14ac:dyDescent="0.25">
      <c r="A121" s="179" t="s">
        <v>479</v>
      </c>
      <c r="B121" s="360"/>
      <c r="C121" s="360"/>
      <c r="D121" s="360"/>
      <c r="E121" s="360"/>
      <c r="F121" s="421"/>
      <c r="G121" s="366"/>
      <c r="H121" s="179">
        <v>190</v>
      </c>
      <c r="J121" s="200">
        <v>0</v>
      </c>
      <c r="K121" s="179"/>
      <c r="L121" s="179"/>
      <c r="M121" s="179" t="e">
        <v>#DIV/0!</v>
      </c>
      <c r="N121" s="197" t="s">
        <v>537</v>
      </c>
      <c r="O121" s="198" t="s">
        <v>520</v>
      </c>
    </row>
    <row r="122" spans="1:15" ht="14.25" customHeight="1" x14ac:dyDescent="0.25">
      <c r="A122" s="179" t="s">
        <v>466</v>
      </c>
      <c r="B122" s="360"/>
      <c r="C122" s="360"/>
      <c r="D122" s="360"/>
      <c r="E122" s="360"/>
      <c r="F122" s="421"/>
      <c r="G122" s="366"/>
      <c r="H122" s="179">
        <v>190</v>
      </c>
      <c r="I122" s="179">
        <v>85</v>
      </c>
      <c r="J122" s="200">
        <v>0.44736842105263158</v>
      </c>
      <c r="K122" s="179"/>
      <c r="L122" s="179"/>
      <c r="M122" s="179" t="e">
        <v>#DIV/0!</v>
      </c>
      <c r="N122" s="197" t="s">
        <v>538</v>
      </c>
      <c r="O122" s="198" t="s">
        <v>520</v>
      </c>
    </row>
    <row r="123" spans="1:15" ht="24.75" customHeight="1" x14ac:dyDescent="0.25">
      <c r="A123" s="179" t="s">
        <v>467</v>
      </c>
      <c r="B123" s="360"/>
      <c r="C123" s="360"/>
      <c r="D123" s="360"/>
      <c r="E123" s="360"/>
      <c r="F123" s="421"/>
      <c r="G123" s="366"/>
      <c r="H123" s="179">
        <v>190</v>
      </c>
      <c r="I123" s="206">
        <v>51</v>
      </c>
      <c r="J123" s="200">
        <v>0.26842105263157895</v>
      </c>
      <c r="K123" s="179"/>
      <c r="L123" s="179"/>
      <c r="M123" s="179" t="e">
        <v>#DIV/0!</v>
      </c>
      <c r="N123" s="207" t="s">
        <v>539</v>
      </c>
      <c r="O123" s="198" t="s">
        <v>520</v>
      </c>
    </row>
    <row r="124" spans="1:15" ht="14.25" customHeight="1" x14ac:dyDescent="0.25">
      <c r="A124" s="179" t="s">
        <v>468</v>
      </c>
      <c r="B124" s="360"/>
      <c r="C124" s="360"/>
      <c r="D124" s="360"/>
      <c r="E124" s="360"/>
      <c r="F124" s="421"/>
      <c r="G124" s="366"/>
      <c r="H124" s="179">
        <v>190</v>
      </c>
      <c r="I124" s="201">
        <v>35</v>
      </c>
      <c r="J124" s="200">
        <v>0.18421052631578946</v>
      </c>
      <c r="K124" s="179"/>
      <c r="L124" s="179"/>
      <c r="M124" s="179" t="e">
        <v>#DIV/0!</v>
      </c>
      <c r="N124" s="197" t="s">
        <v>540</v>
      </c>
      <c r="O124" s="198" t="s">
        <v>520</v>
      </c>
    </row>
    <row r="125" spans="1:15" ht="14.25" customHeight="1" x14ac:dyDescent="0.25">
      <c r="A125" s="179" t="s">
        <v>469</v>
      </c>
      <c r="B125" s="360"/>
      <c r="C125" s="360"/>
      <c r="D125" s="360"/>
      <c r="E125" s="360"/>
      <c r="F125" s="421"/>
      <c r="G125" s="366"/>
      <c r="H125" s="179">
        <v>190</v>
      </c>
      <c r="I125" s="201">
        <v>138</v>
      </c>
      <c r="J125" s="200">
        <v>0.72631578947368425</v>
      </c>
      <c r="K125" s="179"/>
      <c r="L125" s="179"/>
      <c r="M125" s="179" t="e">
        <v>#DIV/0!</v>
      </c>
      <c r="N125" s="208" t="s">
        <v>540</v>
      </c>
      <c r="O125" s="198" t="s">
        <v>520</v>
      </c>
    </row>
    <row r="126" spans="1:15" ht="14.25" customHeight="1" x14ac:dyDescent="0.25">
      <c r="A126" s="179" t="s">
        <v>471</v>
      </c>
      <c r="B126" s="360"/>
      <c r="C126" s="360"/>
      <c r="D126" s="360"/>
      <c r="E126" s="360"/>
      <c r="F126" s="421"/>
      <c r="G126" s="366"/>
      <c r="H126" s="179">
        <v>481</v>
      </c>
      <c r="I126" s="179">
        <v>481</v>
      </c>
      <c r="J126" s="200">
        <v>1</v>
      </c>
      <c r="K126" s="179"/>
      <c r="L126" s="179"/>
      <c r="M126" s="179" t="e">
        <v>#DIV/0!</v>
      </c>
      <c r="N126" s="197" t="s">
        <v>541</v>
      </c>
      <c r="O126" s="198" t="s">
        <v>520</v>
      </c>
    </row>
    <row r="127" spans="1:15" ht="14.25" customHeight="1" thickBot="1" x14ac:dyDescent="0.3">
      <c r="A127" s="179" t="s">
        <v>472</v>
      </c>
      <c r="B127" s="360"/>
      <c r="C127" s="429"/>
      <c r="D127" s="429"/>
      <c r="E127" s="429"/>
      <c r="F127" s="423"/>
      <c r="G127" s="367"/>
      <c r="H127" s="179">
        <v>481</v>
      </c>
      <c r="I127" s="183">
        <v>481</v>
      </c>
      <c r="J127" s="204">
        <v>1</v>
      </c>
      <c r="K127" s="183"/>
      <c r="L127" s="183"/>
      <c r="M127" s="183" t="e">
        <v>#DIV/0!</v>
      </c>
      <c r="N127" s="205" t="s">
        <v>542</v>
      </c>
      <c r="O127" s="198" t="s">
        <v>520</v>
      </c>
    </row>
    <row r="128" spans="1:15" ht="14.25" customHeight="1" x14ac:dyDescent="0.25">
      <c r="A128" s="179" t="s">
        <v>474</v>
      </c>
      <c r="B128" s="360"/>
      <c r="C128" s="452" t="s">
        <v>506</v>
      </c>
      <c r="D128" s="452" t="s">
        <v>507</v>
      </c>
      <c r="E128" s="452" t="s">
        <v>543</v>
      </c>
      <c r="F128" s="454">
        <v>100</v>
      </c>
      <c r="G128" s="455">
        <v>500</v>
      </c>
      <c r="H128" s="176">
        <v>55</v>
      </c>
      <c r="I128" s="176">
        <v>5</v>
      </c>
      <c r="J128" s="196">
        <v>9.0909090909090912E-2</v>
      </c>
      <c r="K128" s="176"/>
      <c r="L128" s="176"/>
      <c r="M128" s="176" t="e">
        <v>#DIV/0!</v>
      </c>
      <c r="N128" s="197" t="s">
        <v>544</v>
      </c>
      <c r="O128" s="198" t="s">
        <v>520</v>
      </c>
    </row>
    <row r="129" spans="1:15" ht="14.25" customHeight="1" x14ac:dyDescent="0.25">
      <c r="A129" s="179" t="s">
        <v>475</v>
      </c>
      <c r="B129" s="360"/>
      <c r="C129" s="360"/>
      <c r="D129" s="360"/>
      <c r="E129" s="360"/>
      <c r="F129" s="421"/>
      <c r="G129" s="366"/>
      <c r="H129" s="179">
        <v>55</v>
      </c>
      <c r="I129" s="179">
        <v>5</v>
      </c>
      <c r="J129" s="200">
        <v>9.0909090909090912E-2</v>
      </c>
      <c r="K129" s="179"/>
      <c r="L129" s="179"/>
      <c r="M129" s="179" t="e">
        <v>#DIV/0!</v>
      </c>
      <c r="N129" s="197" t="s">
        <v>545</v>
      </c>
      <c r="O129" s="198" t="s">
        <v>520</v>
      </c>
    </row>
    <row r="130" spans="1:15" ht="14.25" customHeight="1" x14ac:dyDescent="0.25">
      <c r="A130" s="179" t="s">
        <v>476</v>
      </c>
      <c r="B130" s="360"/>
      <c r="C130" s="360"/>
      <c r="D130" s="360"/>
      <c r="E130" s="360"/>
      <c r="F130" s="421"/>
      <c r="G130" s="366"/>
      <c r="H130" s="179">
        <v>55</v>
      </c>
      <c r="I130" s="179">
        <v>5</v>
      </c>
      <c r="J130" s="200">
        <v>9.0909090909090912E-2</v>
      </c>
      <c r="K130" s="179"/>
      <c r="L130" s="179"/>
      <c r="M130" s="179" t="e">
        <v>#DIV/0!</v>
      </c>
      <c r="N130" s="197" t="s">
        <v>546</v>
      </c>
      <c r="O130" s="198" t="s">
        <v>520</v>
      </c>
    </row>
    <row r="131" spans="1:15" ht="14.25" customHeight="1" x14ac:dyDescent="0.25">
      <c r="A131" s="179" t="s">
        <v>477</v>
      </c>
      <c r="B131" s="360"/>
      <c r="C131" s="360"/>
      <c r="D131" s="360"/>
      <c r="E131" s="360"/>
      <c r="F131" s="421"/>
      <c r="G131" s="366"/>
      <c r="H131" s="179">
        <v>55</v>
      </c>
      <c r="I131" s="179">
        <v>6</v>
      </c>
      <c r="J131" s="200">
        <v>0.10909090909090909</v>
      </c>
      <c r="K131" s="179"/>
      <c r="L131" s="179"/>
      <c r="M131" s="179" t="e">
        <v>#DIV/0!</v>
      </c>
      <c r="N131" s="197" t="s">
        <v>547</v>
      </c>
      <c r="O131" s="198" t="s">
        <v>520</v>
      </c>
    </row>
    <row r="132" spans="1:15" ht="14.25" customHeight="1" x14ac:dyDescent="0.25">
      <c r="A132" s="179" t="s">
        <v>478</v>
      </c>
      <c r="B132" s="360"/>
      <c r="C132" s="360"/>
      <c r="D132" s="360"/>
      <c r="E132" s="360"/>
      <c r="F132" s="421"/>
      <c r="G132" s="366"/>
      <c r="H132" s="179">
        <v>55</v>
      </c>
      <c r="I132" s="179">
        <v>20</v>
      </c>
      <c r="J132" s="200">
        <v>0.36363636363636365</v>
      </c>
      <c r="K132" s="179"/>
      <c r="L132" s="179"/>
      <c r="M132" s="179" t="e">
        <v>#DIV/0!</v>
      </c>
      <c r="N132" s="197" t="s">
        <v>548</v>
      </c>
      <c r="O132" s="198" t="s">
        <v>520</v>
      </c>
    </row>
    <row r="133" spans="1:15" ht="14.25" customHeight="1" x14ac:dyDescent="0.25">
      <c r="A133" s="179" t="s">
        <v>479</v>
      </c>
      <c r="B133" s="360"/>
      <c r="C133" s="360"/>
      <c r="D133" s="360"/>
      <c r="E133" s="360"/>
      <c r="F133" s="421"/>
      <c r="G133" s="366"/>
      <c r="H133" s="179">
        <v>55</v>
      </c>
      <c r="I133" s="179"/>
      <c r="J133" s="200">
        <v>0</v>
      </c>
      <c r="K133" s="179"/>
      <c r="L133" s="179"/>
      <c r="M133" s="179" t="e">
        <v>#DIV/0!</v>
      </c>
      <c r="N133" s="197" t="s">
        <v>549</v>
      </c>
      <c r="O133" s="198" t="s">
        <v>520</v>
      </c>
    </row>
    <row r="134" spans="1:15" ht="14.25" customHeight="1" x14ac:dyDescent="0.25">
      <c r="A134" s="179" t="s">
        <v>466</v>
      </c>
      <c r="B134" s="360"/>
      <c r="C134" s="360"/>
      <c r="D134" s="360"/>
      <c r="E134" s="360"/>
      <c r="F134" s="421"/>
      <c r="G134" s="366"/>
      <c r="H134" s="179">
        <v>55</v>
      </c>
      <c r="I134" s="209">
        <v>28</v>
      </c>
      <c r="J134" s="200">
        <v>0.50909090909090904</v>
      </c>
      <c r="K134" s="179"/>
      <c r="L134" s="179"/>
      <c r="M134" s="179" t="e">
        <v>#DIV/0!</v>
      </c>
      <c r="N134" s="197" t="s">
        <v>550</v>
      </c>
      <c r="O134" s="210" t="s">
        <v>520</v>
      </c>
    </row>
    <row r="135" spans="1:15" ht="26.25" customHeight="1" x14ac:dyDescent="0.25">
      <c r="A135" s="179" t="s">
        <v>467</v>
      </c>
      <c r="B135" s="360"/>
      <c r="C135" s="360"/>
      <c r="D135" s="360"/>
      <c r="E135" s="360"/>
      <c r="F135" s="421"/>
      <c r="G135" s="366"/>
      <c r="H135" s="179">
        <v>55</v>
      </c>
      <c r="I135" s="201">
        <v>4</v>
      </c>
      <c r="J135" s="200">
        <v>7.2727272727272724E-2</v>
      </c>
      <c r="K135" s="179"/>
      <c r="L135" s="179"/>
      <c r="M135" s="179" t="e">
        <v>#DIV/0!</v>
      </c>
      <c r="N135" s="207" t="s">
        <v>551</v>
      </c>
      <c r="O135" s="198" t="s">
        <v>520</v>
      </c>
    </row>
    <row r="136" spans="1:15" ht="33" customHeight="1" x14ac:dyDescent="0.25">
      <c r="A136" s="179" t="s">
        <v>468</v>
      </c>
      <c r="B136" s="360"/>
      <c r="C136" s="360"/>
      <c r="D136" s="360"/>
      <c r="E136" s="360"/>
      <c r="F136" s="421"/>
      <c r="G136" s="366"/>
      <c r="H136" s="179">
        <v>55</v>
      </c>
      <c r="I136" s="201">
        <v>5</v>
      </c>
      <c r="J136" s="200">
        <v>9.0909090909090912E-2</v>
      </c>
      <c r="K136" s="179"/>
      <c r="L136" s="179"/>
      <c r="M136" s="179" t="e">
        <v>#DIV/0!</v>
      </c>
      <c r="N136" s="207" t="s">
        <v>552</v>
      </c>
      <c r="O136" s="198" t="s">
        <v>520</v>
      </c>
    </row>
    <row r="137" spans="1:15" ht="31.5" customHeight="1" x14ac:dyDescent="0.25">
      <c r="A137" s="179" t="s">
        <v>469</v>
      </c>
      <c r="B137" s="360"/>
      <c r="C137" s="360"/>
      <c r="D137" s="360"/>
      <c r="E137" s="360"/>
      <c r="F137" s="421"/>
      <c r="G137" s="366"/>
      <c r="H137" s="179">
        <v>55</v>
      </c>
      <c r="I137" s="201">
        <v>27</v>
      </c>
      <c r="J137" s="200">
        <v>0.49090909090909091</v>
      </c>
      <c r="K137" s="179"/>
      <c r="L137" s="179"/>
      <c r="M137" s="179" t="e">
        <v>#DIV/0!</v>
      </c>
      <c r="N137" s="207" t="s">
        <v>553</v>
      </c>
      <c r="O137" s="198" t="s">
        <v>520</v>
      </c>
    </row>
    <row r="138" spans="1:15" ht="47.25" customHeight="1" x14ac:dyDescent="0.25">
      <c r="A138" s="179" t="s">
        <v>471</v>
      </c>
      <c r="B138" s="360"/>
      <c r="C138" s="360"/>
      <c r="D138" s="360"/>
      <c r="E138" s="360"/>
      <c r="F138" s="421"/>
      <c r="G138" s="366"/>
      <c r="H138" s="179">
        <v>192</v>
      </c>
      <c r="I138" s="201">
        <v>192</v>
      </c>
      <c r="J138" s="200">
        <v>1</v>
      </c>
      <c r="K138" s="179"/>
      <c r="L138" s="179"/>
      <c r="M138" s="179" t="e">
        <v>#DIV/0!</v>
      </c>
      <c r="N138" s="207" t="s">
        <v>554</v>
      </c>
      <c r="O138" s="198" t="s">
        <v>520</v>
      </c>
    </row>
    <row r="139" spans="1:15" ht="32.25" customHeight="1" thickBot="1" x14ac:dyDescent="0.3">
      <c r="A139" s="179" t="s">
        <v>472</v>
      </c>
      <c r="B139" s="429"/>
      <c r="C139" s="429"/>
      <c r="D139" s="429"/>
      <c r="E139" s="429"/>
      <c r="F139" s="423"/>
      <c r="G139" s="367"/>
      <c r="H139" s="179">
        <v>192</v>
      </c>
      <c r="I139" s="183">
        <v>192</v>
      </c>
      <c r="J139" s="204">
        <v>1</v>
      </c>
      <c r="K139" s="183"/>
      <c r="L139" s="183"/>
      <c r="M139" s="183" t="e">
        <v>#DIV/0!</v>
      </c>
      <c r="N139" s="207" t="s">
        <v>555</v>
      </c>
      <c r="O139" s="198" t="s">
        <v>520</v>
      </c>
    </row>
    <row r="140" spans="1:15" ht="14.25" customHeight="1" x14ac:dyDescent="0.25">
      <c r="A140" s="179" t="s">
        <v>474</v>
      </c>
      <c r="B140" s="460" t="s">
        <v>509</v>
      </c>
      <c r="C140" s="452" t="s">
        <v>510</v>
      </c>
      <c r="D140" s="452" t="s">
        <v>556</v>
      </c>
      <c r="E140" s="452" t="s">
        <v>557</v>
      </c>
      <c r="F140" s="454">
        <v>100</v>
      </c>
      <c r="G140" s="455">
        <v>1</v>
      </c>
      <c r="H140" s="176">
        <v>0.8</v>
      </c>
      <c r="I140" s="176"/>
      <c r="J140" s="200">
        <v>0</v>
      </c>
      <c r="K140" s="176"/>
      <c r="L140" s="176"/>
      <c r="M140" s="176" t="e">
        <v>#DIV/0!</v>
      </c>
      <c r="N140" s="197" t="s">
        <v>558</v>
      </c>
      <c r="O140" s="198" t="s">
        <v>520</v>
      </c>
    </row>
    <row r="141" spans="1:15" ht="14.25" customHeight="1" x14ac:dyDescent="0.25">
      <c r="A141" s="179" t="s">
        <v>475</v>
      </c>
      <c r="B141" s="360"/>
      <c r="C141" s="360"/>
      <c r="D141" s="360"/>
      <c r="E141" s="360"/>
      <c r="F141" s="421"/>
      <c r="G141" s="366"/>
      <c r="H141" s="179">
        <v>0.8</v>
      </c>
      <c r="I141" s="179"/>
      <c r="J141" s="200">
        <v>0</v>
      </c>
      <c r="K141" s="179"/>
      <c r="L141" s="179"/>
      <c r="M141" s="179" t="e">
        <v>#DIV/0!</v>
      </c>
      <c r="N141" s="197" t="s">
        <v>559</v>
      </c>
      <c r="O141" s="198" t="s">
        <v>520</v>
      </c>
    </row>
    <row r="142" spans="1:15" ht="14.25" customHeight="1" x14ac:dyDescent="0.25">
      <c r="A142" s="179" t="s">
        <v>476</v>
      </c>
      <c r="B142" s="360"/>
      <c r="C142" s="360"/>
      <c r="D142" s="360"/>
      <c r="E142" s="360"/>
      <c r="F142" s="421"/>
      <c r="G142" s="366"/>
      <c r="H142" s="179">
        <v>0.8</v>
      </c>
      <c r="I142" s="179"/>
      <c r="J142" s="200">
        <v>0</v>
      </c>
      <c r="K142" s="179"/>
      <c r="L142" s="179"/>
      <c r="M142" s="179" t="e">
        <v>#DIV/0!</v>
      </c>
      <c r="N142" s="197" t="s">
        <v>560</v>
      </c>
      <c r="O142" s="198" t="s">
        <v>520</v>
      </c>
    </row>
    <row r="143" spans="1:15" ht="14.25" customHeight="1" x14ac:dyDescent="0.25">
      <c r="A143" s="179" t="s">
        <v>477</v>
      </c>
      <c r="B143" s="360"/>
      <c r="C143" s="360"/>
      <c r="D143" s="360"/>
      <c r="E143" s="360"/>
      <c r="F143" s="421"/>
      <c r="G143" s="366"/>
      <c r="H143" s="179">
        <v>0.8</v>
      </c>
      <c r="I143" s="179"/>
      <c r="J143" s="200">
        <v>0</v>
      </c>
      <c r="K143" s="179"/>
      <c r="L143" s="179"/>
      <c r="M143" s="179" t="e">
        <v>#DIV/0!</v>
      </c>
      <c r="N143" s="197" t="s">
        <v>561</v>
      </c>
      <c r="O143" s="198" t="s">
        <v>520</v>
      </c>
    </row>
    <row r="144" spans="1:15" ht="14.25" customHeight="1" x14ac:dyDescent="0.25">
      <c r="A144" s="179" t="s">
        <v>478</v>
      </c>
      <c r="B144" s="360"/>
      <c r="C144" s="360"/>
      <c r="D144" s="360"/>
      <c r="E144" s="360"/>
      <c r="F144" s="421"/>
      <c r="G144" s="366"/>
      <c r="H144" s="179">
        <v>0.8</v>
      </c>
      <c r="I144" s="179"/>
      <c r="J144" s="200">
        <v>0</v>
      </c>
      <c r="K144" s="179"/>
      <c r="L144" s="179"/>
      <c r="M144" s="179" t="e">
        <v>#DIV/0!</v>
      </c>
      <c r="N144" s="197" t="s">
        <v>562</v>
      </c>
      <c r="O144" s="198" t="s">
        <v>520</v>
      </c>
    </row>
    <row r="145" spans="1:15" ht="14.25" customHeight="1" x14ac:dyDescent="0.25">
      <c r="A145" s="179" t="s">
        <v>479</v>
      </c>
      <c r="B145" s="360"/>
      <c r="C145" s="360"/>
      <c r="D145" s="360"/>
      <c r="E145" s="360"/>
      <c r="F145" s="421"/>
      <c r="G145" s="366"/>
      <c r="H145" s="179">
        <v>0.8</v>
      </c>
      <c r="I145" s="206">
        <v>0</v>
      </c>
      <c r="J145" s="200">
        <v>0</v>
      </c>
      <c r="K145" s="179"/>
      <c r="L145" s="179"/>
      <c r="M145" s="179" t="e">
        <v>#DIV/0!</v>
      </c>
      <c r="N145" s="197" t="s">
        <v>563</v>
      </c>
      <c r="O145" s="198" t="s">
        <v>520</v>
      </c>
    </row>
    <row r="146" spans="1:15" ht="14.25" customHeight="1" x14ac:dyDescent="0.25">
      <c r="A146" s="179" t="s">
        <v>466</v>
      </c>
      <c r="B146" s="360"/>
      <c r="C146" s="360"/>
      <c r="D146" s="360"/>
      <c r="E146" s="360"/>
      <c r="F146" s="421"/>
      <c r="G146" s="366"/>
      <c r="H146" s="179">
        <v>0.8</v>
      </c>
      <c r="I146" s="206">
        <v>0</v>
      </c>
      <c r="J146" s="200">
        <v>0</v>
      </c>
      <c r="K146" s="179"/>
      <c r="L146" s="179"/>
      <c r="M146" s="179" t="e">
        <v>#DIV/0!</v>
      </c>
      <c r="N146" s="197" t="s">
        <v>564</v>
      </c>
      <c r="O146" s="198" t="s">
        <v>520</v>
      </c>
    </row>
    <row r="147" spans="1:15" ht="14.25" customHeight="1" x14ac:dyDescent="0.25">
      <c r="A147" s="179" t="s">
        <v>467</v>
      </c>
      <c r="B147" s="360"/>
      <c r="C147" s="360"/>
      <c r="D147" s="360"/>
      <c r="E147" s="360"/>
      <c r="F147" s="421"/>
      <c r="G147" s="366"/>
      <c r="H147" s="179">
        <v>0.8</v>
      </c>
      <c r="I147" s="201">
        <v>0.06</v>
      </c>
      <c r="J147" s="200">
        <v>7.4999999999999997E-2</v>
      </c>
      <c r="K147" s="179"/>
      <c r="L147" s="179"/>
      <c r="M147" s="179" t="e">
        <v>#DIV/0!</v>
      </c>
      <c r="N147" s="197" t="s">
        <v>565</v>
      </c>
      <c r="O147" s="198" t="s">
        <v>520</v>
      </c>
    </row>
    <row r="148" spans="1:15" ht="14.25" customHeight="1" x14ac:dyDescent="0.25">
      <c r="A148" s="179" t="s">
        <v>468</v>
      </c>
      <c r="B148" s="360"/>
      <c r="C148" s="360"/>
      <c r="D148" s="360"/>
      <c r="E148" s="360"/>
      <c r="F148" s="421"/>
      <c r="G148" s="366"/>
      <c r="H148" s="179">
        <v>0.8</v>
      </c>
      <c r="I148" s="201">
        <v>0.06</v>
      </c>
      <c r="J148" s="200">
        <v>7.4999999999999997E-2</v>
      </c>
      <c r="K148" s="179"/>
      <c r="L148" s="179"/>
      <c r="M148" s="179" t="e">
        <v>#DIV/0!</v>
      </c>
      <c r="N148" s="197" t="s">
        <v>566</v>
      </c>
      <c r="O148" s="198" t="s">
        <v>520</v>
      </c>
    </row>
    <row r="149" spans="1:15" ht="14.25" customHeight="1" x14ac:dyDescent="0.25">
      <c r="A149" s="179" t="s">
        <v>469</v>
      </c>
      <c r="B149" s="360"/>
      <c r="C149" s="360"/>
      <c r="D149" s="360"/>
      <c r="E149" s="360"/>
      <c r="F149" s="421"/>
      <c r="G149" s="366"/>
      <c r="H149" s="179">
        <v>0.8</v>
      </c>
      <c r="I149" s="206">
        <v>0.06</v>
      </c>
      <c r="J149" s="200">
        <v>7.4999999999999997E-2</v>
      </c>
      <c r="K149" s="179"/>
      <c r="L149" s="179"/>
      <c r="M149" s="179" t="e">
        <v>#DIV/0!</v>
      </c>
      <c r="N149" s="197" t="s">
        <v>566</v>
      </c>
      <c r="O149" s="198" t="s">
        <v>520</v>
      </c>
    </row>
    <row r="150" spans="1:15" ht="14.25" customHeight="1" x14ac:dyDescent="0.25">
      <c r="A150" s="179" t="s">
        <v>471</v>
      </c>
      <c r="B150" s="360"/>
      <c r="C150" s="360"/>
      <c r="D150" s="360"/>
      <c r="E150" s="360"/>
      <c r="F150" s="421"/>
      <c r="G150" s="366"/>
      <c r="H150" s="179">
        <v>0.8</v>
      </c>
      <c r="I150" s="179"/>
      <c r="J150" s="200">
        <v>0</v>
      </c>
      <c r="K150" s="179"/>
      <c r="L150" s="179"/>
      <c r="M150" s="179" t="e">
        <v>#DIV/0!</v>
      </c>
      <c r="N150" s="211" t="s">
        <v>567</v>
      </c>
      <c r="O150" s="198" t="s">
        <v>520</v>
      </c>
    </row>
    <row r="151" spans="1:15" ht="14.25" customHeight="1" thickBot="1" x14ac:dyDescent="0.3">
      <c r="A151" s="179" t="s">
        <v>472</v>
      </c>
      <c r="B151" s="429"/>
      <c r="C151" s="429"/>
      <c r="D151" s="429"/>
      <c r="E151" s="429"/>
      <c r="F151" s="423"/>
      <c r="G151" s="367"/>
      <c r="H151" s="179">
        <v>0.8</v>
      </c>
      <c r="I151" s="183"/>
      <c r="J151" s="200">
        <v>0</v>
      </c>
      <c r="K151" s="183"/>
      <c r="L151" s="183"/>
      <c r="M151" s="183" t="e">
        <v>#DIV/0!</v>
      </c>
      <c r="N151" s="212" t="s">
        <v>180</v>
      </c>
      <c r="O151" s="198" t="s">
        <v>520</v>
      </c>
    </row>
    <row r="152" spans="1:15" ht="14.25" customHeight="1" x14ac:dyDescent="0.25">
      <c r="A152" s="179" t="s">
        <v>474</v>
      </c>
      <c r="B152" s="460" t="s">
        <v>509</v>
      </c>
      <c r="C152" s="452" t="s">
        <v>568</v>
      </c>
      <c r="D152" s="452" t="s">
        <v>569</v>
      </c>
      <c r="E152" s="452" t="s">
        <v>570</v>
      </c>
      <c r="F152" s="454">
        <v>100</v>
      </c>
      <c r="G152" s="455">
        <v>1000</v>
      </c>
      <c r="H152" s="176">
        <v>200</v>
      </c>
      <c r="I152" s="176">
        <v>0</v>
      </c>
      <c r="J152" s="200">
        <v>0</v>
      </c>
      <c r="K152" s="176"/>
      <c r="L152" s="176"/>
      <c r="M152" s="176" t="e">
        <v>#DIV/0!</v>
      </c>
      <c r="N152" s="197" t="s">
        <v>571</v>
      </c>
      <c r="O152" s="198" t="s">
        <v>522</v>
      </c>
    </row>
    <row r="153" spans="1:15" ht="14.25" customHeight="1" x14ac:dyDescent="0.25">
      <c r="A153" s="179" t="s">
        <v>475</v>
      </c>
      <c r="B153" s="360"/>
      <c r="C153" s="360"/>
      <c r="D153" s="360"/>
      <c r="E153" s="360"/>
      <c r="F153" s="421"/>
      <c r="G153" s="366"/>
      <c r="H153" s="179">
        <v>200</v>
      </c>
      <c r="I153" s="179">
        <v>0</v>
      </c>
      <c r="J153" s="200">
        <v>0</v>
      </c>
      <c r="K153" s="179"/>
      <c r="L153" s="179"/>
      <c r="M153" s="179" t="e">
        <v>#DIV/0!</v>
      </c>
      <c r="N153" s="197" t="s">
        <v>572</v>
      </c>
      <c r="O153" s="198" t="s">
        <v>520</v>
      </c>
    </row>
    <row r="154" spans="1:15" ht="14.25" customHeight="1" x14ac:dyDescent="0.25">
      <c r="A154" s="179" t="s">
        <v>476</v>
      </c>
      <c r="B154" s="360"/>
      <c r="C154" s="360"/>
      <c r="D154" s="360"/>
      <c r="E154" s="360"/>
      <c r="F154" s="421"/>
      <c r="G154" s="366"/>
      <c r="H154" s="179">
        <v>200</v>
      </c>
      <c r="I154" s="179">
        <v>0</v>
      </c>
      <c r="J154" s="200">
        <v>0</v>
      </c>
      <c r="K154" s="179"/>
      <c r="L154" s="179"/>
      <c r="M154" s="179" t="e">
        <v>#DIV/0!</v>
      </c>
      <c r="N154" s="197" t="s">
        <v>573</v>
      </c>
      <c r="O154" s="198" t="s">
        <v>520</v>
      </c>
    </row>
    <row r="155" spans="1:15" ht="14.25" customHeight="1" x14ac:dyDescent="0.25">
      <c r="A155" s="179" t="s">
        <v>477</v>
      </c>
      <c r="B155" s="360"/>
      <c r="C155" s="360"/>
      <c r="D155" s="360"/>
      <c r="E155" s="360"/>
      <c r="F155" s="421"/>
      <c r="G155" s="366"/>
      <c r="H155" s="179">
        <v>200</v>
      </c>
      <c r="I155" s="179">
        <v>0</v>
      </c>
      <c r="J155" s="213">
        <v>0</v>
      </c>
      <c r="K155" s="179"/>
      <c r="L155" s="179"/>
      <c r="M155" s="179" t="e">
        <v>#DIV/0!</v>
      </c>
      <c r="N155" s="197" t="s">
        <v>573</v>
      </c>
      <c r="O155" s="198" t="s">
        <v>520</v>
      </c>
    </row>
    <row r="156" spans="1:15" ht="14.25" customHeight="1" x14ac:dyDescent="0.25">
      <c r="A156" s="179" t="s">
        <v>478</v>
      </c>
      <c r="B156" s="360"/>
      <c r="C156" s="360"/>
      <c r="D156" s="360"/>
      <c r="E156" s="360"/>
      <c r="F156" s="421"/>
      <c r="G156" s="366"/>
      <c r="H156" s="179">
        <v>200</v>
      </c>
      <c r="I156" s="179">
        <v>0</v>
      </c>
      <c r="J156" s="213">
        <v>0</v>
      </c>
      <c r="K156" s="179"/>
      <c r="L156" s="179"/>
      <c r="M156" s="179" t="e">
        <v>#DIV/0!</v>
      </c>
      <c r="N156" s="197" t="s">
        <v>574</v>
      </c>
      <c r="O156" s="198" t="s">
        <v>520</v>
      </c>
    </row>
    <row r="157" spans="1:15" ht="14.25" customHeight="1" x14ac:dyDescent="0.25">
      <c r="A157" s="179" t="s">
        <v>479</v>
      </c>
      <c r="B157" s="360"/>
      <c r="C157" s="360"/>
      <c r="D157" s="360"/>
      <c r="E157" s="360"/>
      <c r="F157" s="421"/>
      <c r="G157" s="366"/>
      <c r="H157" s="179">
        <v>200</v>
      </c>
      <c r="I157" s="179">
        <v>0</v>
      </c>
      <c r="J157" s="213">
        <v>0</v>
      </c>
      <c r="K157" s="179"/>
      <c r="L157" s="179"/>
      <c r="M157" s="179" t="e">
        <v>#DIV/0!</v>
      </c>
      <c r="N157" s="197" t="s">
        <v>575</v>
      </c>
      <c r="O157" s="198" t="s">
        <v>520</v>
      </c>
    </row>
    <row r="158" spans="1:15" ht="14.25" customHeight="1" x14ac:dyDescent="0.25">
      <c r="A158" s="179" t="s">
        <v>466</v>
      </c>
      <c r="B158" s="360"/>
      <c r="C158" s="360"/>
      <c r="D158" s="360"/>
      <c r="E158" s="360"/>
      <c r="F158" s="421"/>
      <c r="G158" s="366"/>
      <c r="H158" s="179">
        <v>200</v>
      </c>
      <c r="I158" s="206">
        <v>0</v>
      </c>
      <c r="J158" s="213">
        <v>0</v>
      </c>
      <c r="K158" s="179"/>
      <c r="L158" s="179"/>
      <c r="M158" s="179" t="e">
        <v>#DIV/0!</v>
      </c>
      <c r="N158" s="197" t="s">
        <v>576</v>
      </c>
      <c r="O158" s="198" t="s">
        <v>520</v>
      </c>
    </row>
    <row r="159" spans="1:15" ht="14.25" customHeight="1" x14ac:dyDescent="0.25">
      <c r="A159" s="179" t="s">
        <v>467</v>
      </c>
      <c r="B159" s="360"/>
      <c r="C159" s="360"/>
      <c r="D159" s="360"/>
      <c r="E159" s="360"/>
      <c r="F159" s="421"/>
      <c r="G159" s="366"/>
      <c r="H159" s="179">
        <v>200</v>
      </c>
      <c r="I159" s="201">
        <v>10</v>
      </c>
      <c r="J159" s="213">
        <v>0.05</v>
      </c>
      <c r="K159" s="179"/>
      <c r="L159" s="179"/>
      <c r="M159" s="179" t="e">
        <v>#DIV/0!</v>
      </c>
      <c r="N159" s="197" t="s">
        <v>577</v>
      </c>
      <c r="O159" s="198" t="s">
        <v>520</v>
      </c>
    </row>
    <row r="160" spans="1:15" ht="14.25" customHeight="1" x14ac:dyDescent="0.25">
      <c r="A160" s="179" t="s">
        <v>468</v>
      </c>
      <c r="B160" s="360"/>
      <c r="C160" s="360"/>
      <c r="D160" s="360"/>
      <c r="E160" s="360"/>
      <c r="F160" s="421"/>
      <c r="G160" s="366"/>
      <c r="H160" s="179">
        <v>200</v>
      </c>
      <c r="I160" s="201">
        <v>20</v>
      </c>
      <c r="J160" s="213">
        <v>0.1</v>
      </c>
      <c r="K160" s="179"/>
      <c r="L160" s="179"/>
      <c r="M160" s="179" t="e">
        <v>#DIV/0!</v>
      </c>
      <c r="N160" s="197" t="s">
        <v>577</v>
      </c>
      <c r="O160" s="198" t="s">
        <v>520</v>
      </c>
    </row>
    <row r="161" spans="1:15" ht="14.25" customHeight="1" x14ac:dyDescent="0.25">
      <c r="A161" s="179" t="s">
        <v>469</v>
      </c>
      <c r="B161" s="360"/>
      <c r="C161" s="360"/>
      <c r="D161" s="360"/>
      <c r="E161" s="360"/>
      <c r="F161" s="421"/>
      <c r="G161" s="366"/>
      <c r="H161" s="179">
        <v>200</v>
      </c>
      <c r="I161" s="179">
        <v>0</v>
      </c>
      <c r="J161" s="213">
        <v>0</v>
      </c>
      <c r="K161" s="179"/>
      <c r="L161" s="179"/>
      <c r="M161" s="179" t="e">
        <v>#DIV/0!</v>
      </c>
      <c r="N161" s="197" t="s">
        <v>578</v>
      </c>
      <c r="O161" s="198" t="s">
        <v>520</v>
      </c>
    </row>
    <row r="162" spans="1:15" ht="24" customHeight="1" x14ac:dyDescent="0.25">
      <c r="A162" s="179" t="s">
        <v>471</v>
      </c>
      <c r="B162" s="360"/>
      <c r="C162" s="360"/>
      <c r="D162" s="360"/>
      <c r="E162" s="360"/>
      <c r="F162" s="421"/>
      <c r="G162" s="366"/>
      <c r="H162" s="179">
        <v>200</v>
      </c>
      <c r="I162" s="179"/>
      <c r="J162" s="213">
        <v>0</v>
      </c>
      <c r="K162" s="179"/>
      <c r="L162" s="179"/>
      <c r="M162" s="179" t="e">
        <v>#DIV/0!</v>
      </c>
      <c r="N162" s="180" t="s">
        <v>579</v>
      </c>
      <c r="O162" s="198" t="s">
        <v>520</v>
      </c>
    </row>
    <row r="163" spans="1:15" ht="33" customHeight="1" thickBot="1" x14ac:dyDescent="0.3">
      <c r="A163" s="179" t="s">
        <v>472</v>
      </c>
      <c r="B163" s="429"/>
      <c r="C163" s="429"/>
      <c r="D163" s="429"/>
      <c r="E163" s="429"/>
      <c r="F163" s="423"/>
      <c r="G163" s="367"/>
      <c r="H163" s="179">
        <v>200</v>
      </c>
      <c r="I163" s="183">
        <v>200</v>
      </c>
      <c r="J163" s="214">
        <v>1</v>
      </c>
      <c r="K163" s="183"/>
      <c r="L163" s="183"/>
      <c r="M163" s="183" t="e">
        <v>#DIV/0!</v>
      </c>
      <c r="N163" s="184" t="s">
        <v>580</v>
      </c>
      <c r="O163" s="198" t="s">
        <v>520</v>
      </c>
    </row>
    <row r="164" spans="1:15" ht="14.25" customHeight="1" x14ac:dyDescent="0.25">
      <c r="O164" s="198" t="s">
        <v>520</v>
      </c>
    </row>
    <row r="165" spans="1:15" ht="14.25" customHeight="1" thickBot="1" x14ac:dyDescent="0.3"/>
    <row r="166" spans="1:15" ht="14.25" customHeight="1" x14ac:dyDescent="0.25">
      <c r="A166" s="459" t="s">
        <v>581</v>
      </c>
      <c r="B166" s="316"/>
      <c r="C166" s="316"/>
      <c r="D166" s="316"/>
      <c r="E166" s="316"/>
      <c r="F166" s="316"/>
      <c r="G166" s="316"/>
      <c r="H166" s="316"/>
      <c r="I166" s="316"/>
      <c r="J166" s="316"/>
      <c r="K166" s="316"/>
      <c r="L166" s="316"/>
      <c r="M166" s="316"/>
      <c r="N166" s="389"/>
    </row>
    <row r="167" spans="1:15" ht="14.25" customHeight="1" thickBot="1" x14ac:dyDescent="0.3">
      <c r="A167" s="164" t="s">
        <v>27</v>
      </c>
      <c r="B167" s="165" t="s">
        <v>484</v>
      </c>
      <c r="C167" s="165" t="s">
        <v>485</v>
      </c>
      <c r="D167" s="165" t="s">
        <v>486</v>
      </c>
      <c r="E167" s="165" t="s">
        <v>487</v>
      </c>
      <c r="F167" s="165" t="s">
        <v>582</v>
      </c>
      <c r="G167" s="165" t="s">
        <v>489</v>
      </c>
      <c r="H167" s="165" t="s">
        <v>583</v>
      </c>
      <c r="I167" s="165" t="s">
        <v>584</v>
      </c>
      <c r="J167" s="215" t="s">
        <v>585</v>
      </c>
      <c r="K167" s="165" t="s">
        <v>493</v>
      </c>
      <c r="L167" s="165" t="s">
        <v>494</v>
      </c>
      <c r="M167" s="165" t="s">
        <v>495</v>
      </c>
      <c r="N167" s="166" t="s">
        <v>496</v>
      </c>
    </row>
    <row r="168" spans="1:15" ht="14.25" customHeight="1" thickBot="1" x14ac:dyDescent="0.3">
      <c r="A168" s="179" t="s">
        <v>474</v>
      </c>
      <c r="B168" s="158"/>
      <c r="C168" s="452" t="s">
        <v>498</v>
      </c>
      <c r="D168" s="452" t="s">
        <v>499</v>
      </c>
      <c r="E168" s="452" t="s">
        <v>586</v>
      </c>
      <c r="F168" s="454">
        <v>100</v>
      </c>
      <c r="G168" s="455">
        <v>5</v>
      </c>
      <c r="H168" s="195">
        <v>2</v>
      </c>
      <c r="I168" s="216">
        <v>0</v>
      </c>
      <c r="J168" s="196">
        <v>0</v>
      </c>
      <c r="K168" s="176">
        <v>0</v>
      </c>
      <c r="L168" s="176">
        <v>0</v>
      </c>
      <c r="M168" s="176" t="e">
        <v>#DIV/0!</v>
      </c>
      <c r="N168" s="197"/>
      <c r="O168" s="198" t="s">
        <v>520</v>
      </c>
    </row>
    <row r="169" spans="1:15" ht="14.25" customHeight="1" thickBot="1" x14ac:dyDescent="0.3">
      <c r="A169" s="179" t="s">
        <v>475</v>
      </c>
      <c r="B169" s="158"/>
      <c r="C169" s="360"/>
      <c r="D169" s="360"/>
      <c r="E169" s="360"/>
      <c r="F169" s="421"/>
      <c r="G169" s="366"/>
      <c r="H169" s="195">
        <v>2</v>
      </c>
      <c r="I169" s="217">
        <v>0</v>
      </c>
      <c r="J169" s="196">
        <v>0</v>
      </c>
      <c r="K169" s="176">
        <v>0</v>
      </c>
      <c r="L169" s="176">
        <v>0</v>
      </c>
      <c r="M169" s="176" t="e">
        <v>#DIV/0!</v>
      </c>
      <c r="N169" s="197" t="s">
        <v>587</v>
      </c>
      <c r="O169" s="198" t="s">
        <v>522</v>
      </c>
    </row>
    <row r="170" spans="1:15" ht="14.25" customHeight="1" thickBot="1" x14ac:dyDescent="0.3">
      <c r="A170" s="179" t="s">
        <v>476</v>
      </c>
      <c r="B170" s="158"/>
      <c r="C170" s="360"/>
      <c r="D170" s="360"/>
      <c r="E170" s="360"/>
      <c r="F170" s="421"/>
      <c r="G170" s="366"/>
      <c r="H170" s="199">
        <v>2</v>
      </c>
      <c r="I170" s="217">
        <v>0</v>
      </c>
      <c r="J170" s="196">
        <v>0</v>
      </c>
      <c r="K170" s="176">
        <v>0</v>
      </c>
      <c r="L170" s="176">
        <v>0</v>
      </c>
      <c r="M170" s="176" t="e">
        <v>#DIV/0!</v>
      </c>
      <c r="N170" s="197" t="s">
        <v>588</v>
      </c>
      <c r="O170" s="198" t="s">
        <v>520</v>
      </c>
    </row>
    <row r="171" spans="1:15" ht="14.25" customHeight="1" thickBot="1" x14ac:dyDescent="0.3">
      <c r="A171" s="179" t="s">
        <v>477</v>
      </c>
      <c r="B171" s="158"/>
      <c r="C171" s="360"/>
      <c r="D171" s="360"/>
      <c r="E171" s="360"/>
      <c r="F171" s="421"/>
      <c r="G171" s="366"/>
      <c r="H171" s="199">
        <v>2</v>
      </c>
      <c r="I171" s="217">
        <v>0</v>
      </c>
      <c r="J171" s="196">
        <v>0</v>
      </c>
      <c r="K171" s="176">
        <v>0</v>
      </c>
      <c r="L171" s="176">
        <v>0</v>
      </c>
      <c r="M171" s="176" t="e">
        <v>#DIV/0!</v>
      </c>
      <c r="N171" s="197" t="s">
        <v>589</v>
      </c>
      <c r="O171" s="198" t="s">
        <v>520</v>
      </c>
    </row>
    <row r="172" spans="1:15" ht="14.25" customHeight="1" thickBot="1" x14ac:dyDescent="0.3">
      <c r="A172" s="179" t="s">
        <v>478</v>
      </c>
      <c r="B172" s="158"/>
      <c r="C172" s="360"/>
      <c r="D172" s="360"/>
      <c r="E172" s="360"/>
      <c r="F172" s="421"/>
      <c r="G172" s="366"/>
      <c r="H172" s="199">
        <v>2</v>
      </c>
      <c r="I172" s="217">
        <v>0</v>
      </c>
      <c r="J172" s="196">
        <v>0</v>
      </c>
      <c r="K172" s="176">
        <v>0</v>
      </c>
      <c r="L172" s="176">
        <v>0</v>
      </c>
      <c r="M172" s="176" t="e">
        <v>#DIV/0!</v>
      </c>
      <c r="N172" s="197" t="s">
        <v>590</v>
      </c>
      <c r="O172" s="198" t="s">
        <v>520</v>
      </c>
    </row>
    <row r="173" spans="1:15" ht="14.25" customHeight="1" thickBot="1" x14ac:dyDescent="0.3">
      <c r="A173" s="179" t="s">
        <v>479</v>
      </c>
      <c r="B173" s="158"/>
      <c r="C173" s="360"/>
      <c r="D173" s="360"/>
      <c r="E173" s="360"/>
      <c r="F173" s="421"/>
      <c r="G173" s="366"/>
      <c r="H173" s="199">
        <v>2</v>
      </c>
      <c r="I173" s="217">
        <v>0</v>
      </c>
      <c r="J173" s="196">
        <v>0</v>
      </c>
      <c r="K173" s="176">
        <v>0</v>
      </c>
      <c r="L173" s="176">
        <v>0</v>
      </c>
      <c r="M173" s="176" t="e">
        <v>#DIV/0!</v>
      </c>
      <c r="N173" s="197" t="s">
        <v>591</v>
      </c>
      <c r="O173" s="198" t="s">
        <v>520</v>
      </c>
    </row>
    <row r="174" spans="1:15" ht="18" customHeight="1" thickBot="1" x14ac:dyDescent="0.3">
      <c r="A174" s="179" t="s">
        <v>466</v>
      </c>
      <c r="B174" s="158"/>
      <c r="C174" s="360"/>
      <c r="D174" s="360"/>
      <c r="E174" s="360"/>
      <c r="F174" s="421"/>
      <c r="G174" s="366"/>
      <c r="H174" s="199">
        <v>2</v>
      </c>
      <c r="I174" s="217">
        <v>0</v>
      </c>
      <c r="J174" s="196">
        <v>0</v>
      </c>
      <c r="K174" s="176">
        <v>0</v>
      </c>
      <c r="L174" s="176">
        <v>0</v>
      </c>
      <c r="M174" s="176" t="e">
        <v>#DIV/0!</v>
      </c>
      <c r="N174" s="207" t="s">
        <v>592</v>
      </c>
      <c r="O174" s="198" t="s">
        <v>520</v>
      </c>
    </row>
    <row r="175" spans="1:15" ht="26.25" customHeight="1" thickBot="1" x14ac:dyDescent="0.3">
      <c r="A175" s="179" t="s">
        <v>467</v>
      </c>
      <c r="B175" s="158"/>
      <c r="C175" s="360"/>
      <c r="D175" s="360"/>
      <c r="E175" s="360"/>
      <c r="F175" s="421"/>
      <c r="G175" s="366"/>
      <c r="H175" s="199">
        <v>2</v>
      </c>
      <c r="I175" s="217">
        <v>0</v>
      </c>
      <c r="J175" s="196">
        <v>0</v>
      </c>
      <c r="K175" s="176">
        <v>0</v>
      </c>
      <c r="L175" s="176">
        <v>0</v>
      </c>
      <c r="M175" s="176" t="e">
        <v>#DIV/0!</v>
      </c>
      <c r="N175" s="207" t="s">
        <v>593</v>
      </c>
      <c r="O175" s="198" t="s">
        <v>520</v>
      </c>
    </row>
    <row r="176" spans="1:15" ht="14.25" customHeight="1" thickBot="1" x14ac:dyDescent="0.3">
      <c r="A176" s="179" t="s">
        <v>468</v>
      </c>
      <c r="B176" s="158"/>
      <c r="C176" s="360"/>
      <c r="D176" s="360"/>
      <c r="E176" s="360"/>
      <c r="F176" s="421"/>
      <c r="G176" s="366"/>
      <c r="H176" s="199">
        <v>2</v>
      </c>
      <c r="I176" s="217">
        <v>1</v>
      </c>
      <c r="J176" s="196">
        <v>0.5</v>
      </c>
      <c r="K176" s="176">
        <v>0</v>
      </c>
      <c r="L176" s="176">
        <v>0</v>
      </c>
      <c r="M176" s="176" t="e">
        <v>#DIV/0!</v>
      </c>
      <c r="N176" s="218" t="s">
        <v>594</v>
      </c>
      <c r="O176" s="198" t="s">
        <v>520</v>
      </c>
    </row>
    <row r="177" spans="1:15" ht="14.25" customHeight="1" thickBot="1" x14ac:dyDescent="0.3">
      <c r="A177" s="179" t="s">
        <v>469</v>
      </c>
      <c r="B177" s="158"/>
      <c r="C177" s="360"/>
      <c r="D177" s="360"/>
      <c r="E177" s="360"/>
      <c r="F177" s="421"/>
      <c r="G177" s="366"/>
      <c r="H177" s="199">
        <v>2</v>
      </c>
      <c r="I177" s="217">
        <v>1</v>
      </c>
      <c r="J177" s="196">
        <v>0.5</v>
      </c>
      <c r="K177" s="176">
        <v>0</v>
      </c>
      <c r="L177" s="176">
        <v>0</v>
      </c>
      <c r="M177" s="176" t="e">
        <v>#DIV/0!</v>
      </c>
      <c r="N177" s="202" t="s">
        <v>595</v>
      </c>
      <c r="O177" s="198" t="s">
        <v>520</v>
      </c>
    </row>
    <row r="178" spans="1:15" ht="14.25" customHeight="1" thickBot="1" x14ac:dyDescent="0.3">
      <c r="A178" s="179" t="s">
        <v>471</v>
      </c>
      <c r="B178" s="158"/>
      <c r="C178" s="360"/>
      <c r="D178" s="360"/>
      <c r="E178" s="360"/>
      <c r="F178" s="421"/>
      <c r="G178" s="366"/>
      <c r="H178" s="199">
        <v>2</v>
      </c>
      <c r="I178" s="217">
        <v>2</v>
      </c>
      <c r="J178" s="196">
        <v>1</v>
      </c>
      <c r="K178" s="176">
        <v>0</v>
      </c>
      <c r="L178" s="176">
        <v>0</v>
      </c>
      <c r="M178" s="176" t="e">
        <v>#DIV/0!</v>
      </c>
      <c r="N178" s="197" t="s">
        <v>596</v>
      </c>
      <c r="O178" s="198" t="s">
        <v>520</v>
      </c>
    </row>
    <row r="179" spans="1:15" ht="14.25" customHeight="1" thickBot="1" x14ac:dyDescent="0.3">
      <c r="A179" s="179" t="s">
        <v>472</v>
      </c>
      <c r="B179" s="170"/>
      <c r="C179" s="429"/>
      <c r="D179" s="429"/>
      <c r="E179" s="429"/>
      <c r="F179" s="423"/>
      <c r="G179" s="367"/>
      <c r="H179" s="199">
        <v>2</v>
      </c>
      <c r="I179" s="217">
        <v>0</v>
      </c>
      <c r="J179" s="196">
        <v>0</v>
      </c>
      <c r="K179" s="176">
        <v>0</v>
      </c>
      <c r="L179" s="176">
        <v>0</v>
      </c>
      <c r="M179" s="176" t="e">
        <v>#DIV/0!</v>
      </c>
      <c r="N179" s="205"/>
      <c r="O179" s="198" t="s">
        <v>520</v>
      </c>
    </row>
    <row r="180" spans="1:15" ht="14.25" customHeight="1" thickBot="1" x14ac:dyDescent="0.3">
      <c r="A180" s="179" t="s">
        <v>474</v>
      </c>
      <c r="B180" s="219"/>
      <c r="C180" s="452" t="s">
        <v>502</v>
      </c>
      <c r="D180" s="452" t="s">
        <v>503</v>
      </c>
      <c r="E180" s="452" t="s">
        <v>597</v>
      </c>
      <c r="F180" s="454">
        <v>100</v>
      </c>
      <c r="G180" s="455">
        <v>1000</v>
      </c>
      <c r="H180" s="220">
        <v>550</v>
      </c>
      <c r="I180" s="221">
        <v>0</v>
      </c>
      <c r="J180" s="196">
        <v>0</v>
      </c>
      <c r="K180" s="176"/>
      <c r="L180" s="176"/>
      <c r="M180" s="176" t="e">
        <v>#DIV/0!</v>
      </c>
      <c r="N180" s="197"/>
      <c r="O180" s="198" t="s">
        <v>520</v>
      </c>
    </row>
    <row r="181" spans="1:15" ht="14.25" customHeight="1" thickBot="1" x14ac:dyDescent="0.3">
      <c r="A181" s="179" t="s">
        <v>475</v>
      </c>
      <c r="B181" s="219"/>
      <c r="C181" s="360"/>
      <c r="D181" s="360"/>
      <c r="E181" s="360"/>
      <c r="F181" s="421"/>
      <c r="G181" s="366"/>
      <c r="H181" s="179">
        <v>550</v>
      </c>
      <c r="I181" s="222">
        <v>25</v>
      </c>
      <c r="J181" s="196">
        <v>4.5454545454545456E-2</v>
      </c>
      <c r="K181" s="176"/>
      <c r="L181" s="176"/>
      <c r="M181" s="176" t="e">
        <v>#DIV/0!</v>
      </c>
      <c r="N181" s="197" t="s">
        <v>598</v>
      </c>
      <c r="O181" s="198" t="s">
        <v>520</v>
      </c>
    </row>
    <row r="182" spans="1:15" ht="14.25" customHeight="1" thickBot="1" x14ac:dyDescent="0.3">
      <c r="A182" s="179" t="s">
        <v>476</v>
      </c>
      <c r="B182" s="219"/>
      <c r="C182" s="360"/>
      <c r="D182" s="360"/>
      <c r="E182" s="360"/>
      <c r="F182" s="421"/>
      <c r="G182" s="366"/>
      <c r="H182" s="179">
        <v>550</v>
      </c>
      <c r="I182" s="222">
        <v>188</v>
      </c>
      <c r="J182" s="196">
        <v>0.3418181818181818</v>
      </c>
      <c r="K182" s="176"/>
      <c r="L182" s="176"/>
      <c r="M182" s="176" t="e">
        <v>#DIV/0!</v>
      </c>
      <c r="N182" s="197" t="s">
        <v>599</v>
      </c>
      <c r="O182" s="198" t="s">
        <v>520</v>
      </c>
    </row>
    <row r="183" spans="1:15" ht="14.25" customHeight="1" thickBot="1" x14ac:dyDescent="0.3">
      <c r="A183" s="179" t="s">
        <v>477</v>
      </c>
      <c r="B183" s="219"/>
      <c r="C183" s="360"/>
      <c r="D183" s="360"/>
      <c r="E183" s="360"/>
      <c r="F183" s="421"/>
      <c r="G183" s="366"/>
      <c r="H183" s="179">
        <v>550</v>
      </c>
      <c r="I183" s="222">
        <v>285</v>
      </c>
      <c r="J183" s="196">
        <v>0.51818181818181819</v>
      </c>
      <c r="K183" s="176"/>
      <c r="L183" s="176"/>
      <c r="M183" s="176" t="e">
        <v>#DIV/0!</v>
      </c>
      <c r="N183" s="197" t="s">
        <v>600</v>
      </c>
      <c r="O183" s="198" t="s">
        <v>520</v>
      </c>
    </row>
    <row r="184" spans="1:15" ht="14.25" customHeight="1" thickBot="1" x14ac:dyDescent="0.3">
      <c r="A184" s="179" t="s">
        <v>478</v>
      </c>
      <c r="B184" s="219"/>
      <c r="C184" s="360"/>
      <c r="D184" s="360"/>
      <c r="E184" s="360"/>
      <c r="F184" s="421"/>
      <c r="G184" s="366"/>
      <c r="H184" s="179">
        <v>550</v>
      </c>
      <c r="I184" s="222">
        <v>395</v>
      </c>
      <c r="J184" s="196">
        <v>0.71818181818181814</v>
      </c>
      <c r="K184" s="176"/>
      <c r="L184" s="176"/>
      <c r="M184" s="176" t="e">
        <v>#DIV/0!</v>
      </c>
      <c r="N184" s="197" t="s">
        <v>601</v>
      </c>
      <c r="O184" s="198" t="s">
        <v>520</v>
      </c>
    </row>
    <row r="185" spans="1:15" ht="14.25" customHeight="1" thickBot="1" x14ac:dyDescent="0.3">
      <c r="A185" s="179" t="s">
        <v>479</v>
      </c>
      <c r="B185" s="219"/>
      <c r="C185" s="360"/>
      <c r="D185" s="360"/>
      <c r="E185" s="360"/>
      <c r="F185" s="421"/>
      <c r="G185" s="366"/>
      <c r="H185" s="179">
        <v>550</v>
      </c>
      <c r="I185" s="223">
        <v>445</v>
      </c>
      <c r="J185" s="196">
        <v>0.80909090909090908</v>
      </c>
      <c r="K185" s="176"/>
      <c r="L185" s="176"/>
      <c r="M185" s="176" t="e">
        <v>#DIV/0!</v>
      </c>
      <c r="N185" s="197" t="s">
        <v>602</v>
      </c>
      <c r="O185" s="198" t="s">
        <v>520</v>
      </c>
    </row>
    <row r="186" spans="1:15" ht="14.25" customHeight="1" thickBot="1" x14ac:dyDescent="0.3">
      <c r="A186" s="179" t="s">
        <v>466</v>
      </c>
      <c r="B186" s="219"/>
      <c r="C186" s="360"/>
      <c r="D186" s="360"/>
      <c r="E186" s="360"/>
      <c r="F186" s="421"/>
      <c r="G186" s="366"/>
      <c r="H186" s="179">
        <v>550</v>
      </c>
      <c r="I186" s="222">
        <v>463</v>
      </c>
      <c r="J186" s="196">
        <v>0.8418181818181818</v>
      </c>
      <c r="K186" s="176"/>
      <c r="L186" s="176"/>
      <c r="M186" s="176" t="e">
        <v>#DIV/0!</v>
      </c>
      <c r="N186" s="197" t="s">
        <v>603</v>
      </c>
      <c r="O186" s="198" t="s">
        <v>520</v>
      </c>
    </row>
    <row r="187" spans="1:15" ht="33" customHeight="1" thickBot="1" x14ac:dyDescent="0.3">
      <c r="A187" s="179" t="s">
        <v>467</v>
      </c>
      <c r="B187" s="219"/>
      <c r="C187" s="360"/>
      <c r="D187" s="360"/>
      <c r="E187" s="360"/>
      <c r="F187" s="421"/>
      <c r="G187" s="366"/>
      <c r="H187" s="179">
        <v>550</v>
      </c>
      <c r="I187" s="222">
        <v>490</v>
      </c>
      <c r="J187" s="196">
        <v>0.89090909090909087</v>
      </c>
      <c r="K187" s="176"/>
      <c r="L187" s="176"/>
      <c r="M187" s="176" t="e">
        <v>#DIV/0!</v>
      </c>
      <c r="N187" s="207" t="s">
        <v>604</v>
      </c>
      <c r="O187" s="198" t="s">
        <v>520</v>
      </c>
    </row>
    <row r="188" spans="1:15" ht="14.25" customHeight="1" thickBot="1" x14ac:dyDescent="0.3">
      <c r="A188" s="179" t="s">
        <v>468</v>
      </c>
      <c r="B188" s="219"/>
      <c r="C188" s="360"/>
      <c r="D188" s="360"/>
      <c r="E188" s="360"/>
      <c r="F188" s="421"/>
      <c r="G188" s="366"/>
      <c r="H188" s="179">
        <v>550</v>
      </c>
      <c r="I188" s="217">
        <v>538</v>
      </c>
      <c r="J188" s="196">
        <v>0.97818181818181815</v>
      </c>
      <c r="K188" s="176"/>
      <c r="L188" s="176"/>
      <c r="M188" s="176" t="e">
        <v>#DIV/0!</v>
      </c>
      <c r="N188" s="218" t="s">
        <v>605</v>
      </c>
      <c r="O188" s="198" t="s">
        <v>520</v>
      </c>
    </row>
    <row r="189" spans="1:15" ht="14.25" customHeight="1" thickBot="1" x14ac:dyDescent="0.3">
      <c r="A189" s="179" t="s">
        <v>469</v>
      </c>
      <c r="B189" s="219"/>
      <c r="C189" s="360"/>
      <c r="D189" s="360"/>
      <c r="E189" s="360"/>
      <c r="F189" s="421"/>
      <c r="G189" s="366"/>
      <c r="H189" s="179">
        <v>550</v>
      </c>
      <c r="I189" s="217">
        <v>550</v>
      </c>
      <c r="J189" s="196">
        <v>1</v>
      </c>
      <c r="K189" s="176"/>
      <c r="L189" s="176"/>
      <c r="M189" s="176" t="e">
        <v>#DIV/0!</v>
      </c>
      <c r="N189" s="208" t="s">
        <v>606</v>
      </c>
      <c r="O189" s="198" t="s">
        <v>520</v>
      </c>
    </row>
    <row r="190" spans="1:15" ht="14.25" customHeight="1" thickBot="1" x14ac:dyDescent="0.3">
      <c r="A190" s="179" t="s">
        <v>471</v>
      </c>
      <c r="B190" s="219"/>
      <c r="C190" s="360"/>
      <c r="D190" s="360"/>
      <c r="E190" s="360"/>
      <c r="F190" s="421"/>
      <c r="G190" s="366"/>
      <c r="H190" s="179">
        <v>550</v>
      </c>
      <c r="I190" s="222">
        <v>550</v>
      </c>
      <c r="J190" s="196">
        <v>1</v>
      </c>
      <c r="K190" s="176"/>
      <c r="L190" s="176"/>
      <c r="M190" s="176" t="e">
        <v>#DIV/0!</v>
      </c>
      <c r="N190" s="197" t="s">
        <v>607</v>
      </c>
      <c r="O190" s="198" t="s">
        <v>520</v>
      </c>
    </row>
    <row r="191" spans="1:15" ht="14.25" customHeight="1" thickBot="1" x14ac:dyDescent="0.3">
      <c r="A191" s="179" t="s">
        <v>472</v>
      </c>
      <c r="B191" s="219"/>
      <c r="C191" s="429"/>
      <c r="D191" s="429"/>
      <c r="E191" s="429"/>
      <c r="F191" s="423"/>
      <c r="G191" s="367"/>
      <c r="H191" s="179">
        <v>550</v>
      </c>
      <c r="I191" s="224"/>
      <c r="J191" s="196">
        <v>0</v>
      </c>
      <c r="K191" s="176"/>
      <c r="L191" s="176"/>
      <c r="M191" s="176" t="e">
        <v>#DIV/0!</v>
      </c>
      <c r="N191" s="205"/>
      <c r="O191" s="198" t="s">
        <v>520</v>
      </c>
    </row>
    <row r="192" spans="1:15" ht="14.25" customHeight="1" thickBot="1" x14ac:dyDescent="0.3">
      <c r="A192" s="179" t="s">
        <v>474</v>
      </c>
      <c r="B192" s="219"/>
      <c r="C192" s="452" t="s">
        <v>506</v>
      </c>
      <c r="D192" s="452" t="s">
        <v>507</v>
      </c>
      <c r="E192" s="452" t="s">
        <v>608</v>
      </c>
      <c r="F192" s="454">
        <v>100</v>
      </c>
      <c r="G192" s="455">
        <v>500</v>
      </c>
      <c r="H192" s="220">
        <v>168</v>
      </c>
      <c r="I192" s="221">
        <v>0</v>
      </c>
      <c r="J192" s="196">
        <v>0</v>
      </c>
      <c r="K192" s="176"/>
      <c r="L192" s="176"/>
      <c r="M192" s="176" t="e">
        <v>#DIV/0!</v>
      </c>
      <c r="N192" s="197"/>
      <c r="O192" s="198" t="s">
        <v>520</v>
      </c>
    </row>
    <row r="193" spans="1:15" ht="14.25" customHeight="1" thickBot="1" x14ac:dyDescent="0.3">
      <c r="A193" s="179" t="s">
        <v>475</v>
      </c>
      <c r="B193" s="219"/>
      <c r="C193" s="360"/>
      <c r="D193" s="360"/>
      <c r="E193" s="360"/>
      <c r="F193" s="421"/>
      <c r="G193" s="366"/>
      <c r="H193" s="179">
        <v>168</v>
      </c>
      <c r="I193" s="222">
        <v>18</v>
      </c>
      <c r="J193" s="196">
        <v>0.10714285714285714</v>
      </c>
      <c r="K193" s="176"/>
      <c r="L193" s="176"/>
      <c r="M193" s="176" t="e">
        <v>#DIV/0!</v>
      </c>
      <c r="N193" s="197" t="s">
        <v>609</v>
      </c>
      <c r="O193" s="198" t="s">
        <v>520</v>
      </c>
    </row>
    <row r="194" spans="1:15" ht="14.25" customHeight="1" thickBot="1" x14ac:dyDescent="0.3">
      <c r="A194" s="179" t="s">
        <v>476</v>
      </c>
      <c r="B194" s="219"/>
      <c r="C194" s="360"/>
      <c r="D194" s="360"/>
      <c r="E194" s="360"/>
      <c r="F194" s="421"/>
      <c r="G194" s="366"/>
      <c r="H194" s="179">
        <v>168</v>
      </c>
      <c r="I194" s="222">
        <v>44</v>
      </c>
      <c r="J194" s="196">
        <v>0.26190476190476192</v>
      </c>
      <c r="K194" s="176"/>
      <c r="L194" s="176"/>
      <c r="M194" s="176" t="e">
        <v>#DIV/0!</v>
      </c>
      <c r="N194" s="197" t="s">
        <v>610</v>
      </c>
      <c r="O194" s="198" t="s">
        <v>520</v>
      </c>
    </row>
    <row r="195" spans="1:15" ht="21.75" customHeight="1" thickBot="1" x14ac:dyDescent="0.3">
      <c r="A195" s="179" t="s">
        <v>477</v>
      </c>
      <c r="B195" s="219"/>
      <c r="C195" s="360"/>
      <c r="D195" s="360"/>
      <c r="E195" s="360"/>
      <c r="F195" s="421"/>
      <c r="G195" s="366"/>
      <c r="H195" s="179">
        <v>168</v>
      </c>
      <c r="I195" s="222">
        <v>62</v>
      </c>
      <c r="J195" s="196">
        <v>0.36904761904761907</v>
      </c>
      <c r="K195" s="176"/>
      <c r="L195" s="176"/>
      <c r="M195" s="176" t="e">
        <v>#DIV/0!</v>
      </c>
      <c r="N195" s="207" t="s">
        <v>611</v>
      </c>
      <c r="O195" s="198" t="s">
        <v>520</v>
      </c>
    </row>
    <row r="196" spans="1:15" ht="14.25" customHeight="1" thickBot="1" x14ac:dyDescent="0.3">
      <c r="A196" s="179" t="s">
        <v>478</v>
      </c>
      <c r="B196" s="219"/>
      <c r="C196" s="360"/>
      <c r="D196" s="360"/>
      <c r="E196" s="360"/>
      <c r="F196" s="421"/>
      <c r="G196" s="366"/>
      <c r="H196" s="179">
        <v>168</v>
      </c>
      <c r="I196" s="222">
        <v>77</v>
      </c>
      <c r="J196" s="196">
        <v>0.45833333333333331</v>
      </c>
      <c r="K196" s="176"/>
      <c r="L196" s="176"/>
      <c r="M196" s="176" t="e">
        <v>#DIV/0!</v>
      </c>
      <c r="N196" s="197" t="s">
        <v>612</v>
      </c>
      <c r="O196" s="198" t="s">
        <v>520</v>
      </c>
    </row>
    <row r="197" spans="1:15" ht="14.25" customHeight="1" thickBot="1" x14ac:dyDescent="0.3">
      <c r="A197" s="179" t="s">
        <v>479</v>
      </c>
      <c r="B197" s="219"/>
      <c r="C197" s="360"/>
      <c r="D197" s="360"/>
      <c r="E197" s="360"/>
      <c r="F197" s="421"/>
      <c r="G197" s="366"/>
      <c r="H197" s="179">
        <v>168</v>
      </c>
      <c r="I197" s="222">
        <v>99</v>
      </c>
      <c r="J197" s="196">
        <v>0.5892857142857143</v>
      </c>
      <c r="K197" s="176"/>
      <c r="L197" s="176"/>
      <c r="M197" s="176" t="e">
        <v>#DIV/0!</v>
      </c>
      <c r="N197" s="197" t="s">
        <v>613</v>
      </c>
      <c r="O197" s="198" t="s">
        <v>520</v>
      </c>
    </row>
    <row r="198" spans="1:15" ht="29.25" customHeight="1" thickBot="1" x14ac:dyDescent="0.3">
      <c r="A198" s="179" t="s">
        <v>466</v>
      </c>
      <c r="B198" s="219"/>
      <c r="C198" s="360"/>
      <c r="D198" s="360"/>
      <c r="E198" s="360"/>
      <c r="F198" s="421"/>
      <c r="G198" s="366"/>
      <c r="H198" s="179">
        <v>168</v>
      </c>
      <c r="I198" s="225">
        <v>115</v>
      </c>
      <c r="J198" s="196">
        <v>0.68452380952380953</v>
      </c>
      <c r="K198" s="176"/>
      <c r="L198" s="176"/>
      <c r="M198" s="176" t="e">
        <v>#DIV/0!</v>
      </c>
      <c r="N198" s="207" t="s">
        <v>614</v>
      </c>
      <c r="O198" s="210" t="s">
        <v>520</v>
      </c>
    </row>
    <row r="199" spans="1:15" ht="45.75" customHeight="1" thickBot="1" x14ac:dyDescent="0.3">
      <c r="A199" s="179" t="s">
        <v>467</v>
      </c>
      <c r="B199" s="219"/>
      <c r="C199" s="360"/>
      <c r="D199" s="360"/>
      <c r="E199" s="360"/>
      <c r="F199" s="421"/>
      <c r="G199" s="366"/>
      <c r="H199" s="179">
        <v>168</v>
      </c>
      <c r="I199" s="217">
        <v>136</v>
      </c>
      <c r="J199" s="196">
        <v>0.80952380952380953</v>
      </c>
      <c r="K199" s="176"/>
      <c r="L199" s="176"/>
      <c r="M199" s="176" t="e">
        <v>#DIV/0!</v>
      </c>
      <c r="N199" s="207" t="s">
        <v>615</v>
      </c>
      <c r="O199" s="198" t="s">
        <v>520</v>
      </c>
    </row>
    <row r="200" spans="1:15" ht="24.75" customHeight="1" thickBot="1" x14ac:dyDescent="0.3">
      <c r="A200" s="179" t="s">
        <v>468</v>
      </c>
      <c r="B200" s="219"/>
      <c r="C200" s="360"/>
      <c r="D200" s="360"/>
      <c r="E200" s="360"/>
      <c r="F200" s="421"/>
      <c r="G200" s="366"/>
      <c r="H200" s="179">
        <v>168</v>
      </c>
      <c r="I200" s="217">
        <v>150</v>
      </c>
      <c r="J200" s="196">
        <v>0.8928571428571429</v>
      </c>
      <c r="K200" s="176"/>
      <c r="L200" s="176"/>
      <c r="M200" s="176" t="e">
        <v>#DIV/0!</v>
      </c>
      <c r="N200" s="226" t="s">
        <v>605</v>
      </c>
      <c r="O200" s="198" t="s">
        <v>520</v>
      </c>
    </row>
    <row r="201" spans="1:15" ht="34.5" customHeight="1" thickBot="1" x14ac:dyDescent="0.3">
      <c r="A201" s="179" t="s">
        <v>469</v>
      </c>
      <c r="B201" s="219"/>
      <c r="C201" s="360"/>
      <c r="D201" s="360"/>
      <c r="E201" s="360"/>
      <c r="F201" s="421"/>
      <c r="G201" s="366"/>
      <c r="H201" s="179">
        <v>168</v>
      </c>
      <c r="I201" s="217">
        <v>169</v>
      </c>
      <c r="J201" s="196">
        <v>1.0059523809523809</v>
      </c>
      <c r="K201" s="176"/>
      <c r="L201" s="176"/>
      <c r="M201" s="176" t="e">
        <v>#DIV/0!</v>
      </c>
      <c r="N201" s="207" t="s">
        <v>616</v>
      </c>
      <c r="O201" s="198" t="s">
        <v>520</v>
      </c>
    </row>
    <row r="202" spans="1:15" ht="15.75" customHeight="1" thickBot="1" x14ac:dyDescent="0.3">
      <c r="A202" s="179" t="s">
        <v>471</v>
      </c>
      <c r="B202" s="219"/>
      <c r="C202" s="360"/>
      <c r="D202" s="360"/>
      <c r="E202" s="360"/>
      <c r="F202" s="421"/>
      <c r="G202" s="366"/>
      <c r="H202" s="179">
        <v>168</v>
      </c>
      <c r="I202" s="217">
        <v>169</v>
      </c>
      <c r="J202" s="196">
        <v>1.0059523809523809</v>
      </c>
      <c r="K202" s="176"/>
      <c r="L202" s="176"/>
      <c r="M202" s="176" t="e">
        <v>#DIV/0!</v>
      </c>
      <c r="N202" s="207" t="s">
        <v>617</v>
      </c>
      <c r="O202" s="198" t="s">
        <v>520</v>
      </c>
    </row>
    <row r="203" spans="1:15" ht="14.25" customHeight="1" thickBot="1" x14ac:dyDescent="0.3">
      <c r="A203" s="179" t="s">
        <v>472</v>
      </c>
      <c r="B203" s="219"/>
      <c r="C203" s="429"/>
      <c r="D203" s="429"/>
      <c r="E203" s="429"/>
      <c r="F203" s="423"/>
      <c r="G203" s="367"/>
      <c r="H203" s="179">
        <v>168</v>
      </c>
      <c r="I203" s="224"/>
      <c r="J203" s="196">
        <v>0</v>
      </c>
      <c r="K203" s="176"/>
      <c r="L203" s="176"/>
      <c r="M203" s="176" t="e">
        <v>#DIV/0!</v>
      </c>
      <c r="N203" s="207"/>
      <c r="O203" s="198" t="s">
        <v>520</v>
      </c>
    </row>
    <row r="204" spans="1:15" ht="14.25" customHeight="1" thickBot="1" x14ac:dyDescent="0.3">
      <c r="A204" s="179" t="s">
        <v>474</v>
      </c>
      <c r="B204" s="460" t="s">
        <v>509</v>
      </c>
      <c r="C204" s="452" t="s">
        <v>510</v>
      </c>
      <c r="D204" s="452" t="s">
        <v>556</v>
      </c>
      <c r="E204" s="452" t="s">
        <v>557</v>
      </c>
      <c r="F204" s="454">
        <v>100</v>
      </c>
      <c r="G204" s="455">
        <v>1</v>
      </c>
      <c r="H204" s="176">
        <v>0.1</v>
      </c>
      <c r="I204" s="221"/>
      <c r="J204" s="200">
        <v>0</v>
      </c>
      <c r="K204" s="176"/>
      <c r="L204" s="176"/>
      <c r="M204" s="176" t="e">
        <v>#DIV/0!</v>
      </c>
      <c r="N204" s="197" t="s">
        <v>180</v>
      </c>
      <c r="O204" s="198" t="s">
        <v>520</v>
      </c>
    </row>
    <row r="205" spans="1:15" ht="14.25" customHeight="1" thickBot="1" x14ac:dyDescent="0.3">
      <c r="A205" s="179" t="s">
        <v>475</v>
      </c>
      <c r="B205" s="360"/>
      <c r="C205" s="360"/>
      <c r="D205" s="360"/>
      <c r="E205" s="360"/>
      <c r="F205" s="421"/>
      <c r="G205" s="366"/>
      <c r="H205" s="179">
        <v>0.1</v>
      </c>
      <c r="I205" s="227">
        <v>0.01</v>
      </c>
      <c r="J205" s="200">
        <v>9.9999999999999992E-2</v>
      </c>
      <c r="K205" s="176"/>
      <c r="L205" s="176"/>
      <c r="M205" s="176" t="e">
        <v>#DIV/0!</v>
      </c>
      <c r="N205" s="197" t="s">
        <v>618</v>
      </c>
      <c r="O205" s="198" t="s">
        <v>520</v>
      </c>
    </row>
    <row r="206" spans="1:15" ht="14.25" customHeight="1" thickBot="1" x14ac:dyDescent="0.3">
      <c r="A206" s="179" t="s">
        <v>476</v>
      </c>
      <c r="B206" s="360"/>
      <c r="C206" s="360"/>
      <c r="D206" s="360"/>
      <c r="E206" s="360"/>
      <c r="F206" s="421"/>
      <c r="G206" s="366"/>
      <c r="H206" s="179">
        <v>0.1</v>
      </c>
      <c r="I206" s="227">
        <v>0.02</v>
      </c>
      <c r="J206" s="200">
        <v>0.19999999999999998</v>
      </c>
      <c r="K206" s="176"/>
      <c r="L206" s="176"/>
      <c r="M206" s="176" t="e">
        <v>#DIV/0!</v>
      </c>
      <c r="N206" s="197" t="s">
        <v>619</v>
      </c>
      <c r="O206" s="198" t="s">
        <v>520</v>
      </c>
    </row>
    <row r="207" spans="1:15" ht="14.25" customHeight="1" thickBot="1" x14ac:dyDescent="0.3">
      <c r="A207" s="179" t="s">
        <v>477</v>
      </c>
      <c r="B207" s="360"/>
      <c r="C207" s="360"/>
      <c r="D207" s="360"/>
      <c r="E207" s="360"/>
      <c r="F207" s="421"/>
      <c r="G207" s="366"/>
      <c r="H207" s="179">
        <v>0.1</v>
      </c>
      <c r="I207" s="227">
        <v>0.03</v>
      </c>
      <c r="J207" s="200">
        <v>0.3</v>
      </c>
      <c r="K207" s="176"/>
      <c r="L207" s="176"/>
      <c r="M207" s="176" t="e">
        <v>#DIV/0!</v>
      </c>
      <c r="N207" s="197" t="s">
        <v>620</v>
      </c>
      <c r="O207" s="198" t="s">
        <v>520</v>
      </c>
    </row>
    <row r="208" spans="1:15" ht="14.25" customHeight="1" thickBot="1" x14ac:dyDescent="0.3">
      <c r="A208" s="179" t="s">
        <v>478</v>
      </c>
      <c r="B208" s="360"/>
      <c r="C208" s="360"/>
      <c r="D208" s="360"/>
      <c r="E208" s="360"/>
      <c r="F208" s="421"/>
      <c r="G208" s="366"/>
      <c r="H208" s="179">
        <v>0.1</v>
      </c>
      <c r="I208" s="227">
        <v>0.04</v>
      </c>
      <c r="J208" s="200">
        <v>0.39999999999999997</v>
      </c>
      <c r="K208" s="176"/>
      <c r="L208" s="176"/>
      <c r="M208" s="176" t="e">
        <v>#DIV/0!</v>
      </c>
      <c r="N208" s="197" t="s">
        <v>621</v>
      </c>
      <c r="O208" s="198" t="s">
        <v>520</v>
      </c>
    </row>
    <row r="209" spans="1:15" ht="14.25" customHeight="1" thickBot="1" x14ac:dyDescent="0.3">
      <c r="A209" s="179" t="s">
        <v>479</v>
      </c>
      <c r="B209" s="360"/>
      <c r="C209" s="360"/>
      <c r="D209" s="360"/>
      <c r="E209" s="360"/>
      <c r="F209" s="421"/>
      <c r="G209" s="366"/>
      <c r="H209" s="179">
        <v>0.1</v>
      </c>
      <c r="I209" s="227">
        <v>0.05</v>
      </c>
      <c r="J209" s="200">
        <v>0.5</v>
      </c>
      <c r="K209" s="176"/>
      <c r="L209" s="176"/>
      <c r="M209" s="176" t="e">
        <v>#DIV/0!</v>
      </c>
      <c r="N209" s="197" t="s">
        <v>622</v>
      </c>
      <c r="O209" s="198" t="s">
        <v>520</v>
      </c>
    </row>
    <row r="210" spans="1:15" ht="26.25" customHeight="1" thickBot="1" x14ac:dyDescent="0.3">
      <c r="A210" s="179" t="s">
        <v>466</v>
      </c>
      <c r="B210" s="360"/>
      <c r="C210" s="360"/>
      <c r="D210" s="360"/>
      <c r="E210" s="360"/>
      <c r="F210" s="421"/>
      <c r="G210" s="366"/>
      <c r="H210" s="179">
        <v>0.1</v>
      </c>
      <c r="I210" s="227">
        <v>6.0000000000000005E-2</v>
      </c>
      <c r="J210" s="200">
        <v>0.6</v>
      </c>
      <c r="K210" s="176"/>
      <c r="L210" s="176"/>
      <c r="M210" s="176" t="e">
        <v>#DIV/0!</v>
      </c>
      <c r="N210" s="207" t="s">
        <v>623</v>
      </c>
      <c r="O210" s="198" t="s">
        <v>520</v>
      </c>
    </row>
    <row r="211" spans="1:15" ht="38.25" customHeight="1" thickBot="1" x14ac:dyDescent="0.3">
      <c r="A211" s="179" t="s">
        <v>467</v>
      </c>
      <c r="B211" s="360"/>
      <c r="C211" s="360"/>
      <c r="D211" s="360"/>
      <c r="E211" s="360"/>
      <c r="F211" s="421"/>
      <c r="G211" s="366"/>
      <c r="H211" s="179">
        <v>0.1</v>
      </c>
      <c r="I211" s="228">
        <v>7.0000000000000007E-2</v>
      </c>
      <c r="J211" s="200">
        <v>0.70000000000000007</v>
      </c>
      <c r="K211" s="176"/>
      <c r="L211" s="176"/>
      <c r="M211" s="176" t="e">
        <v>#DIV/0!</v>
      </c>
      <c r="N211" s="207" t="s">
        <v>624</v>
      </c>
      <c r="O211" s="198" t="s">
        <v>520</v>
      </c>
    </row>
    <row r="212" spans="1:15" ht="14.25" customHeight="1" thickBot="1" x14ac:dyDescent="0.3">
      <c r="A212" s="179" t="s">
        <v>468</v>
      </c>
      <c r="B212" s="360"/>
      <c r="C212" s="360"/>
      <c r="D212" s="360"/>
      <c r="E212" s="360"/>
      <c r="F212" s="421"/>
      <c r="G212" s="366"/>
      <c r="H212" s="179">
        <v>0.1</v>
      </c>
      <c r="I212" s="228">
        <v>0.08</v>
      </c>
      <c r="J212" s="200">
        <v>0.79999999999999993</v>
      </c>
      <c r="K212" s="176"/>
      <c r="L212" s="176"/>
      <c r="M212" s="176" t="e">
        <v>#DIV/0!</v>
      </c>
      <c r="N212" s="218" t="s">
        <v>625</v>
      </c>
      <c r="O212" s="198" t="s">
        <v>520</v>
      </c>
    </row>
    <row r="213" spans="1:15" ht="14.25" customHeight="1" thickBot="1" x14ac:dyDescent="0.3">
      <c r="A213" s="179" t="s">
        <v>469</v>
      </c>
      <c r="B213" s="360"/>
      <c r="C213" s="360"/>
      <c r="D213" s="360"/>
      <c r="E213" s="360"/>
      <c r="F213" s="421"/>
      <c r="G213" s="366"/>
      <c r="H213" s="179">
        <v>0.1</v>
      </c>
      <c r="I213" s="227">
        <v>0.09</v>
      </c>
      <c r="J213" s="200">
        <v>0.89999999999999991</v>
      </c>
      <c r="K213" s="176"/>
      <c r="L213" s="176"/>
      <c r="M213" s="176" t="e">
        <v>#DIV/0!</v>
      </c>
      <c r="N213" s="197" t="s">
        <v>626</v>
      </c>
      <c r="O213" s="198" t="s">
        <v>520</v>
      </c>
    </row>
    <row r="214" spans="1:15" ht="14.25" customHeight="1" thickBot="1" x14ac:dyDescent="0.3">
      <c r="A214" s="179" t="s">
        <v>471</v>
      </c>
      <c r="B214" s="360"/>
      <c r="C214" s="360"/>
      <c r="D214" s="360"/>
      <c r="E214" s="360"/>
      <c r="F214" s="421"/>
      <c r="G214" s="366"/>
      <c r="H214" s="179">
        <v>0.1</v>
      </c>
      <c r="I214" s="227">
        <v>9.9999999999999992E-2</v>
      </c>
      <c r="J214" s="200">
        <v>0.99999999999999989</v>
      </c>
      <c r="K214" s="176"/>
      <c r="L214" s="176"/>
      <c r="M214" s="176" t="e">
        <v>#DIV/0!</v>
      </c>
      <c r="N214" s="197" t="s">
        <v>627</v>
      </c>
      <c r="O214" s="198" t="s">
        <v>520</v>
      </c>
    </row>
    <row r="215" spans="1:15" ht="14.25" customHeight="1" thickBot="1" x14ac:dyDescent="0.3">
      <c r="A215" s="179" t="s">
        <v>472</v>
      </c>
      <c r="B215" s="429"/>
      <c r="C215" s="429"/>
      <c r="D215" s="429"/>
      <c r="E215" s="429"/>
      <c r="F215" s="423"/>
      <c r="G215" s="367"/>
      <c r="H215" s="179">
        <v>0.1</v>
      </c>
      <c r="I215" s="224"/>
      <c r="J215" s="200">
        <v>0</v>
      </c>
      <c r="K215" s="176"/>
      <c r="L215" s="176"/>
      <c r="M215" s="176" t="e">
        <v>#DIV/0!</v>
      </c>
      <c r="N215" s="212"/>
      <c r="O215" s="198" t="s">
        <v>520</v>
      </c>
    </row>
    <row r="216" spans="1:15" ht="14.25" customHeight="1" thickBot="1" x14ac:dyDescent="0.3">
      <c r="A216" s="179" t="s">
        <v>474</v>
      </c>
      <c r="B216" s="460" t="s">
        <v>509</v>
      </c>
      <c r="C216" s="452" t="s">
        <v>568</v>
      </c>
      <c r="D216" s="452" t="s">
        <v>569</v>
      </c>
      <c r="E216" s="452" t="s">
        <v>570</v>
      </c>
      <c r="F216" s="454">
        <v>100</v>
      </c>
      <c r="G216" s="455">
        <v>1000</v>
      </c>
      <c r="H216" s="176">
        <v>550</v>
      </c>
      <c r="I216" s="221">
        <v>0</v>
      </c>
      <c r="J216" s="200">
        <v>0</v>
      </c>
      <c r="K216" s="176"/>
      <c r="L216" s="176"/>
      <c r="M216" s="176" t="e">
        <v>#DIV/0!</v>
      </c>
      <c r="N216" s="197" t="s">
        <v>628</v>
      </c>
      <c r="O216" s="198" t="s">
        <v>522</v>
      </c>
    </row>
    <row r="217" spans="1:15" ht="14.25" customHeight="1" thickBot="1" x14ac:dyDescent="0.3">
      <c r="A217" s="179" t="s">
        <v>475</v>
      </c>
      <c r="B217" s="360"/>
      <c r="C217" s="360"/>
      <c r="D217" s="360"/>
      <c r="E217" s="360"/>
      <c r="F217" s="421"/>
      <c r="G217" s="366"/>
      <c r="H217" s="179">
        <v>550</v>
      </c>
      <c r="I217" s="222">
        <v>0</v>
      </c>
      <c r="J217" s="200">
        <v>0</v>
      </c>
      <c r="K217" s="176"/>
      <c r="L217" s="176"/>
      <c r="M217" s="176" t="e">
        <v>#DIV/0!</v>
      </c>
      <c r="N217" s="197" t="s">
        <v>629</v>
      </c>
      <c r="O217" s="198" t="s">
        <v>520</v>
      </c>
    </row>
    <row r="218" spans="1:15" ht="14.25" customHeight="1" thickBot="1" x14ac:dyDescent="0.3">
      <c r="A218" s="179" t="s">
        <v>476</v>
      </c>
      <c r="B218" s="360"/>
      <c r="C218" s="360"/>
      <c r="D218" s="360"/>
      <c r="E218" s="360"/>
      <c r="F218" s="421"/>
      <c r="G218" s="366"/>
      <c r="H218" s="179">
        <v>550</v>
      </c>
      <c r="I218" s="222">
        <v>0</v>
      </c>
      <c r="J218" s="200">
        <v>0</v>
      </c>
      <c r="K218" s="176"/>
      <c r="L218" s="176"/>
      <c r="M218" s="176" t="e">
        <v>#DIV/0!</v>
      </c>
      <c r="N218" s="197" t="s">
        <v>629</v>
      </c>
      <c r="O218" s="198" t="s">
        <v>520</v>
      </c>
    </row>
    <row r="219" spans="1:15" ht="14.25" customHeight="1" thickBot="1" x14ac:dyDescent="0.3">
      <c r="A219" s="179" t="s">
        <v>477</v>
      </c>
      <c r="B219" s="360"/>
      <c r="C219" s="360"/>
      <c r="D219" s="360"/>
      <c r="E219" s="360"/>
      <c r="F219" s="421"/>
      <c r="G219" s="366"/>
      <c r="H219" s="179">
        <v>550</v>
      </c>
      <c r="I219" s="222">
        <v>0</v>
      </c>
      <c r="J219" s="200">
        <v>0</v>
      </c>
      <c r="K219" s="176"/>
      <c r="L219" s="176"/>
      <c r="M219" s="176" t="e">
        <v>#DIV/0!</v>
      </c>
      <c r="N219" s="197" t="s">
        <v>630</v>
      </c>
      <c r="O219" s="198" t="s">
        <v>520</v>
      </c>
    </row>
    <row r="220" spans="1:15" ht="14.25" customHeight="1" thickBot="1" x14ac:dyDescent="0.3">
      <c r="A220" s="179" t="s">
        <v>478</v>
      </c>
      <c r="B220" s="360"/>
      <c r="C220" s="360"/>
      <c r="D220" s="360"/>
      <c r="E220" s="360"/>
      <c r="F220" s="421"/>
      <c r="G220" s="366"/>
      <c r="H220" s="179">
        <v>550</v>
      </c>
      <c r="I220" s="222">
        <v>53.9</v>
      </c>
      <c r="J220" s="200">
        <v>9.8000000000000004E-2</v>
      </c>
      <c r="K220" s="176"/>
      <c r="L220" s="176"/>
      <c r="M220" s="176" t="e">
        <v>#DIV/0!</v>
      </c>
      <c r="N220" s="197" t="s">
        <v>631</v>
      </c>
      <c r="O220" s="198" t="s">
        <v>520</v>
      </c>
    </row>
    <row r="221" spans="1:15" ht="14.25" customHeight="1" thickBot="1" x14ac:dyDescent="0.3">
      <c r="A221" s="179" t="s">
        <v>479</v>
      </c>
      <c r="B221" s="360"/>
      <c r="C221" s="360"/>
      <c r="D221" s="360"/>
      <c r="E221" s="360"/>
      <c r="F221" s="421"/>
      <c r="G221" s="366"/>
      <c r="H221" s="179">
        <v>550</v>
      </c>
      <c r="I221" s="222">
        <v>53.9</v>
      </c>
      <c r="J221" s="200">
        <v>9.8000000000000004E-2</v>
      </c>
      <c r="K221" s="176"/>
      <c r="L221" s="176"/>
      <c r="M221" s="176" t="e">
        <v>#DIV/0!</v>
      </c>
      <c r="N221" s="197" t="s">
        <v>632</v>
      </c>
      <c r="O221" s="198" t="s">
        <v>520</v>
      </c>
    </row>
    <row r="222" spans="1:15" ht="33" customHeight="1" thickBot="1" x14ac:dyDescent="0.3">
      <c r="A222" s="179" t="s">
        <v>466</v>
      </c>
      <c r="B222" s="360"/>
      <c r="C222" s="360"/>
      <c r="D222" s="360"/>
      <c r="E222" s="360"/>
      <c r="F222" s="421"/>
      <c r="G222" s="366"/>
      <c r="H222" s="179">
        <v>550</v>
      </c>
      <c r="I222" s="222">
        <v>53.9</v>
      </c>
      <c r="J222" s="200">
        <v>9.8000000000000004E-2</v>
      </c>
      <c r="K222" s="176"/>
      <c r="L222" s="176"/>
      <c r="M222" s="176" t="e">
        <v>#DIV/0!</v>
      </c>
      <c r="N222" s="207" t="s">
        <v>633</v>
      </c>
      <c r="O222" s="198" t="s">
        <v>520</v>
      </c>
    </row>
    <row r="223" spans="1:15" ht="40.5" customHeight="1" thickBot="1" x14ac:dyDescent="0.3">
      <c r="A223" s="179" t="s">
        <v>467</v>
      </c>
      <c r="B223" s="360"/>
      <c r="C223" s="360"/>
      <c r="D223" s="360"/>
      <c r="E223" s="360"/>
      <c r="F223" s="421"/>
      <c r="G223" s="366"/>
      <c r="H223" s="179">
        <v>550</v>
      </c>
      <c r="I223" s="217">
        <v>53.9</v>
      </c>
      <c r="J223" s="200">
        <v>9.8000000000000004E-2</v>
      </c>
      <c r="K223" s="176"/>
      <c r="L223" s="176"/>
      <c r="M223" s="176" t="e">
        <v>#DIV/0!</v>
      </c>
      <c r="N223" s="207" t="s">
        <v>634</v>
      </c>
      <c r="O223" s="198" t="s">
        <v>520</v>
      </c>
    </row>
    <row r="224" spans="1:15" ht="14.25" customHeight="1" thickBot="1" x14ac:dyDescent="0.3">
      <c r="A224" s="179" t="s">
        <v>468</v>
      </c>
      <c r="B224" s="360"/>
      <c r="C224" s="360"/>
      <c r="D224" s="360"/>
      <c r="E224" s="360"/>
      <c r="F224" s="421"/>
      <c r="G224" s="366"/>
      <c r="H224" s="179">
        <v>550</v>
      </c>
      <c r="I224" s="217">
        <v>53.9</v>
      </c>
      <c r="J224" s="200">
        <v>9.8000000000000004E-2</v>
      </c>
      <c r="K224" s="176"/>
      <c r="L224" s="176"/>
      <c r="M224" s="176" t="e">
        <v>#DIV/0!</v>
      </c>
      <c r="N224" s="218" t="s">
        <v>635</v>
      </c>
      <c r="O224" s="198" t="s">
        <v>520</v>
      </c>
    </row>
    <row r="225" spans="1:15" ht="14.25" customHeight="1" thickBot="1" x14ac:dyDescent="0.3">
      <c r="A225" s="179" t="s">
        <v>469</v>
      </c>
      <c r="B225" s="360"/>
      <c r="C225" s="360"/>
      <c r="D225" s="360"/>
      <c r="E225" s="360"/>
      <c r="F225" s="421"/>
      <c r="G225" s="366"/>
      <c r="H225" s="179">
        <v>550</v>
      </c>
      <c r="I225" s="222">
        <v>53.9</v>
      </c>
      <c r="J225" s="200">
        <v>9.8000000000000004E-2</v>
      </c>
      <c r="K225" s="176"/>
      <c r="L225" s="176"/>
      <c r="M225" s="176" t="e">
        <v>#DIV/0!</v>
      </c>
      <c r="N225" s="197" t="s">
        <v>636</v>
      </c>
      <c r="O225" s="198" t="s">
        <v>520</v>
      </c>
    </row>
    <row r="226" spans="1:15" ht="14.25" customHeight="1" thickBot="1" x14ac:dyDescent="0.3">
      <c r="A226" s="179" t="s">
        <v>471</v>
      </c>
      <c r="B226" s="360"/>
      <c r="C226" s="360"/>
      <c r="D226" s="360"/>
      <c r="E226" s="360"/>
      <c r="F226" s="421"/>
      <c r="G226" s="366"/>
      <c r="H226" s="179">
        <v>550</v>
      </c>
      <c r="I226" s="222">
        <v>550</v>
      </c>
      <c r="J226" s="200">
        <v>1</v>
      </c>
      <c r="K226" s="176"/>
      <c r="L226" s="176"/>
      <c r="M226" s="176" t="e">
        <v>#DIV/0!</v>
      </c>
      <c r="N226" s="197" t="s">
        <v>637</v>
      </c>
      <c r="O226" s="198" t="s">
        <v>520</v>
      </c>
    </row>
    <row r="227" spans="1:15" ht="14.25" customHeight="1" thickBot="1" x14ac:dyDescent="0.3">
      <c r="A227" s="179" t="s">
        <v>472</v>
      </c>
      <c r="B227" s="429"/>
      <c r="C227" s="429"/>
      <c r="D227" s="429"/>
      <c r="E227" s="429"/>
      <c r="F227" s="423"/>
      <c r="G227" s="367"/>
      <c r="H227" s="179">
        <v>550</v>
      </c>
      <c r="I227" s="224"/>
      <c r="J227" s="200">
        <v>0</v>
      </c>
      <c r="K227" s="176"/>
      <c r="L227" s="176"/>
      <c r="M227" s="176" t="e">
        <v>#DIV/0!</v>
      </c>
      <c r="N227" s="184"/>
      <c r="O227" s="198" t="s">
        <v>520</v>
      </c>
    </row>
    <row r="228" spans="1:15" ht="14.25" customHeight="1" thickBot="1" x14ac:dyDescent="0.3"/>
    <row r="229" spans="1:15" ht="14.25" customHeight="1" x14ac:dyDescent="0.25">
      <c r="A229" s="459" t="s">
        <v>638</v>
      </c>
      <c r="B229" s="316"/>
      <c r="C229" s="316"/>
      <c r="D229" s="316"/>
      <c r="E229" s="316"/>
      <c r="F229" s="316"/>
      <c r="G229" s="316"/>
      <c r="H229" s="316"/>
      <c r="I229" s="316"/>
      <c r="J229" s="316"/>
      <c r="K229" s="316"/>
      <c r="L229" s="316"/>
      <c r="M229" s="316"/>
      <c r="N229" s="389"/>
    </row>
    <row r="230" spans="1:15" ht="14.25" customHeight="1" thickBot="1" x14ac:dyDescent="0.3">
      <c r="A230" s="164" t="s">
        <v>28</v>
      </c>
      <c r="B230" s="165" t="s">
        <v>484</v>
      </c>
      <c r="C230" s="165" t="s">
        <v>485</v>
      </c>
      <c r="D230" s="165" t="s">
        <v>486</v>
      </c>
      <c r="E230" s="165" t="s">
        <v>487</v>
      </c>
      <c r="F230" s="165" t="s">
        <v>639</v>
      </c>
      <c r="G230" s="165" t="s">
        <v>489</v>
      </c>
      <c r="H230" s="165" t="s">
        <v>640</v>
      </c>
      <c r="I230" s="165" t="s">
        <v>641</v>
      </c>
      <c r="J230" s="215" t="s">
        <v>642</v>
      </c>
      <c r="K230" s="165" t="s">
        <v>493</v>
      </c>
      <c r="L230" s="165" t="s">
        <v>494</v>
      </c>
      <c r="M230" s="165" t="s">
        <v>495</v>
      </c>
      <c r="N230" s="166" t="s">
        <v>496</v>
      </c>
    </row>
    <row r="231" spans="1:15" ht="14.25" customHeight="1" thickBot="1" x14ac:dyDescent="0.3">
      <c r="A231" s="179" t="s">
        <v>474</v>
      </c>
      <c r="B231" s="158"/>
      <c r="C231" s="478" t="s">
        <v>643</v>
      </c>
      <c r="D231" s="452" t="s">
        <v>644</v>
      </c>
      <c r="E231" s="452" t="s">
        <v>645</v>
      </c>
      <c r="F231" s="454">
        <v>100</v>
      </c>
      <c r="G231" s="455">
        <v>100</v>
      </c>
      <c r="H231" s="229">
        <v>1</v>
      </c>
      <c r="I231" s="230">
        <v>0</v>
      </c>
      <c r="J231" s="196">
        <f>+I231/H231</f>
        <v>0</v>
      </c>
      <c r="K231" s="176">
        <v>0</v>
      </c>
      <c r="L231" s="176">
        <v>0</v>
      </c>
      <c r="M231" s="176" t="e">
        <v>#DIV/0!</v>
      </c>
      <c r="N231" s="197" t="s">
        <v>646</v>
      </c>
      <c r="O231" s="198" t="s">
        <v>520</v>
      </c>
    </row>
    <row r="232" spans="1:15" ht="14.25" customHeight="1" thickBot="1" x14ac:dyDescent="0.3">
      <c r="A232" s="179" t="s">
        <v>475</v>
      </c>
      <c r="B232" s="158"/>
      <c r="C232" s="366"/>
      <c r="D232" s="360"/>
      <c r="E232" s="360"/>
      <c r="F232" s="421"/>
      <c r="G232" s="366"/>
      <c r="H232" s="231">
        <v>1</v>
      </c>
      <c r="I232" s="231">
        <v>0.1</v>
      </c>
      <c r="J232" s="196">
        <f t="shared" ref="J232:J290" si="0">+I232/H232</f>
        <v>0.1</v>
      </c>
      <c r="K232" s="176"/>
      <c r="L232" s="176"/>
      <c r="M232" s="176" t="e">
        <v>#DIV/0!</v>
      </c>
      <c r="N232" s="197" t="s">
        <v>646</v>
      </c>
      <c r="O232" s="198" t="s">
        <v>522</v>
      </c>
    </row>
    <row r="233" spans="1:15" ht="14.25" customHeight="1" thickBot="1" x14ac:dyDescent="0.3">
      <c r="A233" s="179" t="s">
        <v>476</v>
      </c>
      <c r="B233" s="158"/>
      <c r="C233" s="366"/>
      <c r="D233" s="360"/>
      <c r="E233" s="360"/>
      <c r="F233" s="421"/>
      <c r="G233" s="366"/>
      <c r="H233" s="231">
        <v>1</v>
      </c>
      <c r="I233" s="231">
        <v>0.2</v>
      </c>
      <c r="J233" s="196">
        <f t="shared" si="0"/>
        <v>0.2</v>
      </c>
      <c r="K233" s="176"/>
      <c r="L233" s="176"/>
      <c r="M233" s="176" t="e">
        <v>#DIV/0!</v>
      </c>
      <c r="N233" s="197" t="s">
        <v>647</v>
      </c>
      <c r="O233" s="198" t="s">
        <v>520</v>
      </c>
    </row>
    <row r="234" spans="1:15" ht="14.25" customHeight="1" thickBot="1" x14ac:dyDescent="0.3">
      <c r="A234" s="179" t="s">
        <v>477</v>
      </c>
      <c r="B234" s="158"/>
      <c r="C234" s="366"/>
      <c r="D234" s="360"/>
      <c r="E234" s="360"/>
      <c r="F234" s="421"/>
      <c r="G234" s="366"/>
      <c r="H234" s="231">
        <v>1</v>
      </c>
      <c r="I234" s="231">
        <v>0.30000000000000004</v>
      </c>
      <c r="J234" s="196">
        <f t="shared" si="0"/>
        <v>0.30000000000000004</v>
      </c>
      <c r="K234" s="176"/>
      <c r="L234" s="176"/>
      <c r="M234" s="176" t="e">
        <v>#DIV/0!</v>
      </c>
      <c r="N234" s="218" t="s">
        <v>648</v>
      </c>
      <c r="O234" s="198" t="s">
        <v>520</v>
      </c>
    </row>
    <row r="235" spans="1:15" ht="14.25" customHeight="1" thickBot="1" x14ac:dyDescent="0.3">
      <c r="A235" s="179" t="s">
        <v>478</v>
      </c>
      <c r="B235" s="158"/>
      <c r="C235" s="366"/>
      <c r="D235" s="360"/>
      <c r="E235" s="360"/>
      <c r="F235" s="421"/>
      <c r="G235" s="366"/>
      <c r="H235" s="231">
        <v>1</v>
      </c>
      <c r="I235" s="231" t="e">
        <f>+#REF!</f>
        <v>#REF!</v>
      </c>
      <c r="J235" s="196" t="e">
        <f t="shared" si="0"/>
        <v>#REF!</v>
      </c>
      <c r="K235" s="176"/>
      <c r="L235" s="176"/>
      <c r="M235" s="176" t="e">
        <v>#DIV/0!</v>
      </c>
      <c r="N235" s="197" t="s">
        <v>745</v>
      </c>
      <c r="O235" s="198" t="s">
        <v>520</v>
      </c>
    </row>
    <row r="236" spans="1:15" ht="14.25" customHeight="1" thickBot="1" x14ac:dyDescent="0.3">
      <c r="A236" s="179" t="s">
        <v>479</v>
      </c>
      <c r="B236" s="158"/>
      <c r="C236" s="366"/>
      <c r="D236" s="360"/>
      <c r="E236" s="360"/>
      <c r="F236" s="421"/>
      <c r="G236" s="366"/>
      <c r="H236" s="231">
        <v>1</v>
      </c>
      <c r="I236" s="231" t="e">
        <f>+#REF!</f>
        <v>#REF!</v>
      </c>
      <c r="J236" s="196" t="e">
        <f t="shared" si="0"/>
        <v>#REF!</v>
      </c>
      <c r="K236" s="176"/>
      <c r="L236" s="176"/>
      <c r="M236" s="176" t="e">
        <v>#DIV/0!</v>
      </c>
      <c r="N236" s="197" t="s">
        <v>739</v>
      </c>
      <c r="O236" s="198" t="s">
        <v>520</v>
      </c>
    </row>
    <row r="237" spans="1:15" ht="14.25" customHeight="1" thickBot="1" x14ac:dyDescent="0.3">
      <c r="A237" s="179" t="s">
        <v>466</v>
      </c>
      <c r="B237" s="158"/>
      <c r="C237" s="366"/>
      <c r="D237" s="360"/>
      <c r="E237" s="360"/>
      <c r="F237" s="421"/>
      <c r="G237" s="366"/>
      <c r="H237" s="199"/>
      <c r="I237" s="231"/>
      <c r="J237" s="196" t="e">
        <f t="shared" si="0"/>
        <v>#DIV/0!</v>
      </c>
      <c r="K237" s="176"/>
      <c r="L237" s="176"/>
      <c r="M237" s="176" t="e">
        <v>#DIV/0!</v>
      </c>
      <c r="N237" s="207"/>
      <c r="O237" s="198" t="s">
        <v>520</v>
      </c>
    </row>
    <row r="238" spans="1:15" ht="14.25" customHeight="1" thickBot="1" x14ac:dyDescent="0.3">
      <c r="A238" s="179" t="s">
        <v>467</v>
      </c>
      <c r="B238" s="158"/>
      <c r="C238" s="366"/>
      <c r="D238" s="360"/>
      <c r="E238" s="360"/>
      <c r="F238" s="421"/>
      <c r="G238" s="366"/>
      <c r="H238" s="199"/>
      <c r="I238" s="231"/>
      <c r="J238" s="196" t="e">
        <f t="shared" si="0"/>
        <v>#DIV/0!</v>
      </c>
      <c r="K238" s="176"/>
      <c r="L238" s="176"/>
      <c r="M238" s="176" t="e">
        <v>#DIV/0!</v>
      </c>
      <c r="N238" s="207"/>
      <c r="O238" s="198" t="s">
        <v>520</v>
      </c>
    </row>
    <row r="239" spans="1:15" ht="14.25" customHeight="1" thickBot="1" x14ac:dyDescent="0.3">
      <c r="A239" s="179" t="s">
        <v>468</v>
      </c>
      <c r="B239" s="158"/>
      <c r="C239" s="366"/>
      <c r="D239" s="360"/>
      <c r="E239" s="360"/>
      <c r="F239" s="421"/>
      <c r="G239" s="366"/>
      <c r="H239" s="199"/>
      <c r="I239" s="231"/>
      <c r="J239" s="196" t="e">
        <f t="shared" si="0"/>
        <v>#DIV/0!</v>
      </c>
      <c r="K239" s="176"/>
      <c r="L239" s="176"/>
      <c r="M239" s="176" t="e">
        <v>#DIV/0!</v>
      </c>
      <c r="N239" s="218"/>
      <c r="O239" s="198" t="s">
        <v>520</v>
      </c>
    </row>
    <row r="240" spans="1:15" ht="14.25" customHeight="1" thickBot="1" x14ac:dyDescent="0.3">
      <c r="A240" s="179" t="s">
        <v>469</v>
      </c>
      <c r="B240" s="158"/>
      <c r="C240" s="366"/>
      <c r="D240" s="360"/>
      <c r="E240" s="360"/>
      <c r="F240" s="421"/>
      <c r="G240" s="366"/>
      <c r="H240" s="199"/>
      <c r="I240" s="231"/>
      <c r="J240" s="196" t="e">
        <f t="shared" si="0"/>
        <v>#DIV/0!</v>
      </c>
      <c r="K240" s="176"/>
      <c r="L240" s="176"/>
      <c r="M240" s="176" t="e">
        <v>#DIV/0!</v>
      </c>
      <c r="N240" s="202"/>
      <c r="O240" s="198" t="s">
        <v>520</v>
      </c>
    </row>
    <row r="241" spans="1:15" ht="14.25" customHeight="1" thickBot="1" x14ac:dyDescent="0.3">
      <c r="A241" s="179" t="s">
        <v>471</v>
      </c>
      <c r="B241" s="158"/>
      <c r="C241" s="366"/>
      <c r="D241" s="360"/>
      <c r="E241" s="360"/>
      <c r="F241" s="421"/>
      <c r="G241" s="366"/>
      <c r="H241" s="199"/>
      <c r="I241" s="231"/>
      <c r="J241" s="196" t="e">
        <f t="shared" si="0"/>
        <v>#DIV/0!</v>
      </c>
      <c r="K241" s="176"/>
      <c r="L241" s="176"/>
      <c r="M241" s="176" t="e">
        <v>#DIV/0!</v>
      </c>
      <c r="N241" s="197"/>
      <c r="O241" s="198" t="s">
        <v>520</v>
      </c>
    </row>
    <row r="242" spans="1:15" ht="14.25" customHeight="1" thickBot="1" x14ac:dyDescent="0.3">
      <c r="A242" s="179" t="s">
        <v>472</v>
      </c>
      <c r="B242" s="170"/>
      <c r="C242" s="367"/>
      <c r="D242" s="429"/>
      <c r="E242" s="429"/>
      <c r="F242" s="423"/>
      <c r="G242" s="367"/>
      <c r="H242" s="199"/>
      <c r="I242" s="231"/>
      <c r="J242" s="196" t="e">
        <f t="shared" si="0"/>
        <v>#DIV/0!</v>
      </c>
      <c r="K242" s="176"/>
      <c r="L242" s="176"/>
      <c r="M242" s="176" t="e">
        <v>#DIV/0!</v>
      </c>
      <c r="N242" s="205"/>
      <c r="O242" s="198" t="s">
        <v>520</v>
      </c>
    </row>
    <row r="243" spans="1:15" ht="14.25" customHeight="1" thickBot="1" x14ac:dyDescent="0.3">
      <c r="A243" s="179" t="s">
        <v>474</v>
      </c>
      <c r="B243" s="219"/>
      <c r="C243" s="452" t="s">
        <v>502</v>
      </c>
      <c r="D243" s="452" t="s">
        <v>503</v>
      </c>
      <c r="E243" s="452" t="s">
        <v>649</v>
      </c>
      <c r="F243" s="454">
        <v>100</v>
      </c>
      <c r="G243" s="455">
        <v>1000</v>
      </c>
      <c r="H243" s="300">
        <v>100</v>
      </c>
      <c r="I243" s="221">
        <v>0</v>
      </c>
      <c r="J243" s="196">
        <f t="shared" si="0"/>
        <v>0</v>
      </c>
      <c r="K243" s="176"/>
      <c r="L243" s="176"/>
      <c r="M243" s="176" t="e">
        <v>#DIV/0!</v>
      </c>
      <c r="N243" s="197" t="s">
        <v>650</v>
      </c>
      <c r="O243" s="198" t="s">
        <v>520</v>
      </c>
    </row>
    <row r="244" spans="1:15" ht="14.25" customHeight="1" thickBot="1" x14ac:dyDescent="0.3">
      <c r="A244" s="179" t="s">
        <v>475</v>
      </c>
      <c r="B244" s="219"/>
      <c r="C244" s="360"/>
      <c r="D244" s="360"/>
      <c r="E244" s="360"/>
      <c r="F244" s="421"/>
      <c r="G244" s="366"/>
      <c r="H244" s="206">
        <v>100</v>
      </c>
      <c r="I244" s="221">
        <v>0</v>
      </c>
      <c r="J244" s="196">
        <f t="shared" si="0"/>
        <v>0</v>
      </c>
      <c r="K244" s="176"/>
      <c r="L244" s="176"/>
      <c r="M244" s="176" t="e">
        <v>#DIV/0!</v>
      </c>
      <c r="N244" s="197" t="s">
        <v>646</v>
      </c>
      <c r="O244" s="198" t="s">
        <v>520</v>
      </c>
    </row>
    <row r="245" spans="1:15" ht="14.25" customHeight="1" thickBot="1" x14ac:dyDescent="0.3">
      <c r="A245" s="179" t="s">
        <v>476</v>
      </c>
      <c r="B245" s="219"/>
      <c r="C245" s="360"/>
      <c r="D245" s="360"/>
      <c r="E245" s="360"/>
      <c r="F245" s="421"/>
      <c r="G245" s="366"/>
      <c r="H245" s="206">
        <v>100</v>
      </c>
      <c r="I245" s="221">
        <v>0</v>
      </c>
      <c r="J245" s="196">
        <f t="shared" si="0"/>
        <v>0</v>
      </c>
      <c r="K245" s="176"/>
      <c r="L245" s="176"/>
      <c r="M245" s="176" t="e">
        <v>#DIV/0!</v>
      </c>
      <c r="N245" s="197" t="s">
        <v>651</v>
      </c>
      <c r="O245" s="198" t="s">
        <v>520</v>
      </c>
    </row>
    <row r="246" spans="1:15" ht="14.25" customHeight="1" thickBot="1" x14ac:dyDescent="0.3">
      <c r="A246" s="179" t="s">
        <v>477</v>
      </c>
      <c r="B246" s="219"/>
      <c r="C246" s="360"/>
      <c r="D246" s="360"/>
      <c r="E246" s="360"/>
      <c r="F246" s="421"/>
      <c r="G246" s="366"/>
      <c r="H246" s="206">
        <v>100</v>
      </c>
      <c r="I246" s="221">
        <v>7</v>
      </c>
      <c r="J246" s="196">
        <f t="shared" si="0"/>
        <v>7.0000000000000007E-2</v>
      </c>
      <c r="K246" s="176"/>
      <c r="L246" s="176"/>
      <c r="M246" s="176" t="e">
        <v>#DIV/0!</v>
      </c>
      <c r="N246" s="218" t="s">
        <v>542</v>
      </c>
      <c r="O246" s="198" t="s">
        <v>520</v>
      </c>
    </row>
    <row r="247" spans="1:15" ht="14.25" customHeight="1" thickBot="1" x14ac:dyDescent="0.3">
      <c r="A247" s="179" t="s">
        <v>478</v>
      </c>
      <c r="B247" s="219"/>
      <c r="C247" s="360"/>
      <c r="D247" s="360"/>
      <c r="E247" s="360"/>
      <c r="F247" s="421"/>
      <c r="G247" s="366"/>
      <c r="H247" s="206">
        <v>100</v>
      </c>
      <c r="I247" s="222">
        <f>+INVERSIÓN!CT24</f>
        <v>19</v>
      </c>
      <c r="J247" s="196">
        <f t="shared" si="0"/>
        <v>0.19</v>
      </c>
      <c r="K247" s="176"/>
      <c r="L247" s="176"/>
      <c r="M247" s="176" t="e">
        <v>#DIV/0!</v>
      </c>
      <c r="N247" s="197" t="s">
        <v>746</v>
      </c>
      <c r="O247" s="198" t="s">
        <v>520</v>
      </c>
    </row>
    <row r="248" spans="1:15" ht="14.25" customHeight="1" thickBot="1" x14ac:dyDescent="0.3">
      <c r="A248" s="179" t="s">
        <v>479</v>
      </c>
      <c r="B248" s="219"/>
      <c r="C248" s="360"/>
      <c r="D248" s="360"/>
      <c r="E248" s="360"/>
      <c r="F248" s="421"/>
      <c r="G248" s="366"/>
      <c r="H248" s="179"/>
      <c r="I248" s="223"/>
      <c r="J248" s="196" t="e">
        <f t="shared" si="0"/>
        <v>#DIV/0!</v>
      </c>
      <c r="K248" s="176"/>
      <c r="L248" s="176"/>
      <c r="M248" s="176" t="e">
        <v>#DIV/0!</v>
      </c>
      <c r="N248" s="197" t="s">
        <v>735</v>
      </c>
      <c r="O248" s="198" t="s">
        <v>520</v>
      </c>
    </row>
    <row r="249" spans="1:15" ht="14.25" customHeight="1" thickBot="1" x14ac:dyDescent="0.3">
      <c r="A249" s="179" t="s">
        <v>466</v>
      </c>
      <c r="B249" s="219"/>
      <c r="C249" s="360"/>
      <c r="D249" s="360"/>
      <c r="E249" s="360"/>
      <c r="F249" s="421"/>
      <c r="G249" s="366"/>
      <c r="H249" s="179"/>
      <c r="I249" s="222"/>
      <c r="J249" s="196" t="e">
        <f t="shared" si="0"/>
        <v>#DIV/0!</v>
      </c>
      <c r="K249" s="176"/>
      <c r="L249" s="176"/>
      <c r="M249" s="176" t="e">
        <v>#DIV/0!</v>
      </c>
      <c r="N249" s="197"/>
      <c r="O249" s="198" t="s">
        <v>520</v>
      </c>
    </row>
    <row r="250" spans="1:15" ht="14.25" customHeight="1" thickBot="1" x14ac:dyDescent="0.3">
      <c r="A250" s="179" t="s">
        <v>467</v>
      </c>
      <c r="B250" s="219"/>
      <c r="C250" s="360"/>
      <c r="D250" s="360"/>
      <c r="E250" s="360"/>
      <c r="F250" s="421"/>
      <c r="G250" s="366"/>
      <c r="H250" s="179"/>
      <c r="I250" s="222"/>
      <c r="J250" s="196" t="e">
        <f t="shared" si="0"/>
        <v>#DIV/0!</v>
      </c>
      <c r="K250" s="176"/>
      <c r="L250" s="176"/>
      <c r="M250" s="176" t="e">
        <v>#DIV/0!</v>
      </c>
      <c r="N250" s="207"/>
      <c r="O250" s="198" t="s">
        <v>520</v>
      </c>
    </row>
    <row r="251" spans="1:15" ht="14.25" customHeight="1" thickBot="1" x14ac:dyDescent="0.3">
      <c r="A251" s="179" t="s">
        <v>468</v>
      </c>
      <c r="B251" s="219"/>
      <c r="C251" s="360"/>
      <c r="D251" s="360"/>
      <c r="E251" s="360"/>
      <c r="F251" s="421"/>
      <c r="G251" s="366"/>
      <c r="H251" s="179"/>
      <c r="I251" s="217"/>
      <c r="J251" s="196" t="e">
        <f t="shared" si="0"/>
        <v>#DIV/0!</v>
      </c>
      <c r="K251" s="176"/>
      <c r="L251" s="176"/>
      <c r="M251" s="176" t="e">
        <v>#DIV/0!</v>
      </c>
      <c r="N251" s="218"/>
      <c r="O251" s="198" t="s">
        <v>520</v>
      </c>
    </row>
    <row r="252" spans="1:15" ht="14.25" customHeight="1" thickBot="1" x14ac:dyDescent="0.3">
      <c r="A252" s="179" t="s">
        <v>469</v>
      </c>
      <c r="B252" s="219"/>
      <c r="C252" s="360"/>
      <c r="D252" s="360"/>
      <c r="E252" s="360"/>
      <c r="F252" s="421"/>
      <c r="G252" s="366"/>
      <c r="H252" s="179"/>
      <c r="I252" s="217"/>
      <c r="J252" s="196" t="e">
        <f t="shared" si="0"/>
        <v>#DIV/0!</v>
      </c>
      <c r="K252" s="176"/>
      <c r="L252" s="176"/>
      <c r="M252" s="176" t="e">
        <v>#DIV/0!</v>
      </c>
      <c r="N252" s="208"/>
      <c r="O252" s="198" t="s">
        <v>520</v>
      </c>
    </row>
    <row r="253" spans="1:15" ht="14.25" customHeight="1" thickBot="1" x14ac:dyDescent="0.3">
      <c r="A253" s="179" t="s">
        <v>471</v>
      </c>
      <c r="B253" s="219"/>
      <c r="C253" s="360"/>
      <c r="D253" s="360"/>
      <c r="E253" s="360"/>
      <c r="F253" s="421"/>
      <c r="G253" s="366"/>
      <c r="H253" s="179"/>
      <c r="I253" s="222"/>
      <c r="J253" s="196" t="e">
        <f t="shared" si="0"/>
        <v>#DIV/0!</v>
      </c>
      <c r="K253" s="176"/>
      <c r="L253" s="176"/>
      <c r="M253" s="176" t="e">
        <v>#DIV/0!</v>
      </c>
      <c r="N253" s="197"/>
      <c r="O253" s="198" t="s">
        <v>520</v>
      </c>
    </row>
    <row r="254" spans="1:15" ht="14.25" customHeight="1" thickBot="1" x14ac:dyDescent="0.3">
      <c r="A254" s="179" t="s">
        <v>472</v>
      </c>
      <c r="B254" s="219"/>
      <c r="C254" s="429"/>
      <c r="D254" s="429"/>
      <c r="E254" s="429"/>
      <c r="F254" s="423"/>
      <c r="G254" s="367"/>
      <c r="H254" s="179"/>
      <c r="I254" s="224"/>
      <c r="J254" s="196" t="e">
        <f t="shared" si="0"/>
        <v>#DIV/0!</v>
      </c>
      <c r="K254" s="176"/>
      <c r="L254" s="176"/>
      <c r="M254" s="176" t="e">
        <v>#DIV/0!</v>
      </c>
      <c r="N254" s="205"/>
      <c r="O254" s="198" t="s">
        <v>520</v>
      </c>
    </row>
    <row r="255" spans="1:15" ht="14.25" customHeight="1" thickBot="1" x14ac:dyDescent="0.3">
      <c r="A255" s="179" t="s">
        <v>474</v>
      </c>
      <c r="B255" s="219"/>
      <c r="C255" s="452" t="s">
        <v>506</v>
      </c>
      <c r="D255" s="452" t="s">
        <v>507</v>
      </c>
      <c r="E255" s="452" t="s">
        <v>652</v>
      </c>
      <c r="F255" s="454">
        <v>100</v>
      </c>
      <c r="G255" s="455">
        <v>500</v>
      </c>
      <c r="H255" s="220">
        <v>52</v>
      </c>
      <c r="I255" s="221">
        <v>0</v>
      </c>
      <c r="J255" s="196">
        <f t="shared" si="0"/>
        <v>0</v>
      </c>
      <c r="K255" s="176"/>
      <c r="L255" s="176"/>
      <c r="M255" s="176" t="e">
        <v>#DIV/0!</v>
      </c>
      <c r="N255" s="197" t="s">
        <v>653</v>
      </c>
      <c r="O255" s="198" t="s">
        <v>520</v>
      </c>
    </row>
    <row r="256" spans="1:15" ht="14.25" customHeight="1" thickBot="1" x14ac:dyDescent="0.3">
      <c r="A256" s="179" t="s">
        <v>475</v>
      </c>
      <c r="B256" s="219"/>
      <c r="C256" s="360"/>
      <c r="D256" s="360"/>
      <c r="E256" s="360"/>
      <c r="F256" s="421"/>
      <c r="G256" s="366"/>
      <c r="H256" s="179">
        <v>52</v>
      </c>
      <c r="I256" s="222">
        <v>0</v>
      </c>
      <c r="J256" s="196">
        <f t="shared" si="0"/>
        <v>0</v>
      </c>
      <c r="K256" s="176"/>
      <c r="L256" s="176"/>
      <c r="M256" s="176" t="e">
        <v>#DIV/0!</v>
      </c>
      <c r="N256" s="197" t="s">
        <v>654</v>
      </c>
      <c r="O256" s="198" t="s">
        <v>520</v>
      </c>
    </row>
    <row r="257" spans="1:15" ht="14.25" customHeight="1" thickBot="1" x14ac:dyDescent="0.3">
      <c r="A257" s="179" t="s">
        <v>476</v>
      </c>
      <c r="B257" s="219"/>
      <c r="C257" s="360"/>
      <c r="D257" s="360"/>
      <c r="E257" s="360"/>
      <c r="F257" s="421"/>
      <c r="G257" s="366"/>
      <c r="H257" s="179">
        <v>52</v>
      </c>
      <c r="I257" s="222">
        <v>9</v>
      </c>
      <c r="J257" s="196">
        <f t="shared" si="0"/>
        <v>0.17307692307692307</v>
      </c>
      <c r="K257" s="176"/>
      <c r="L257" s="176"/>
      <c r="M257" s="176" t="e">
        <v>#DIV/0!</v>
      </c>
      <c r="N257" s="197" t="s">
        <v>655</v>
      </c>
      <c r="O257" s="198" t="s">
        <v>520</v>
      </c>
    </row>
    <row r="258" spans="1:15" ht="21" customHeight="1" thickBot="1" x14ac:dyDescent="0.3">
      <c r="A258" s="179" t="s">
        <v>477</v>
      </c>
      <c r="B258" s="219"/>
      <c r="C258" s="360"/>
      <c r="D258" s="360"/>
      <c r="E258" s="360"/>
      <c r="F258" s="421"/>
      <c r="G258" s="366"/>
      <c r="H258" s="179">
        <v>52</v>
      </c>
      <c r="I258" s="222">
        <v>16</v>
      </c>
      <c r="J258" s="196">
        <f t="shared" si="0"/>
        <v>0.30769230769230771</v>
      </c>
      <c r="K258" s="176"/>
      <c r="L258" s="176"/>
      <c r="M258" s="176" t="e">
        <v>#DIV/0!</v>
      </c>
      <c r="N258" s="226" t="s">
        <v>656</v>
      </c>
      <c r="O258" s="198" t="s">
        <v>520</v>
      </c>
    </row>
    <row r="259" spans="1:15" ht="14.25" customHeight="1" thickBot="1" x14ac:dyDescent="0.3">
      <c r="A259" s="179" t="s">
        <v>478</v>
      </c>
      <c r="B259" s="219"/>
      <c r="C259" s="360"/>
      <c r="D259" s="360"/>
      <c r="E259" s="360"/>
      <c r="F259" s="421"/>
      <c r="G259" s="366"/>
      <c r="H259" s="179"/>
      <c r="I259" s="222">
        <f>+INVERSIÓN!CT31</f>
        <v>11</v>
      </c>
      <c r="J259" s="196" t="e">
        <f t="shared" si="0"/>
        <v>#DIV/0!</v>
      </c>
      <c r="K259" s="176"/>
      <c r="L259" s="176"/>
      <c r="M259" s="176" t="e">
        <v>#DIV/0!</v>
      </c>
      <c r="N259" s="197" t="s">
        <v>747</v>
      </c>
      <c r="O259" s="198" t="s">
        <v>520</v>
      </c>
    </row>
    <row r="260" spans="1:15" ht="14.25" customHeight="1" thickBot="1" x14ac:dyDescent="0.3">
      <c r="A260" s="179" t="s">
        <v>479</v>
      </c>
      <c r="B260" s="219"/>
      <c r="C260" s="360"/>
      <c r="D260" s="360"/>
      <c r="E260" s="360"/>
      <c r="F260" s="421"/>
      <c r="G260" s="366"/>
      <c r="H260" s="179"/>
      <c r="I260" s="222"/>
      <c r="J260" s="196" t="e">
        <f t="shared" si="0"/>
        <v>#DIV/0!</v>
      </c>
      <c r="K260" s="176"/>
      <c r="L260" s="176"/>
      <c r="M260" s="176" t="e">
        <v>#DIV/0!</v>
      </c>
      <c r="N260" s="197" t="s">
        <v>741</v>
      </c>
      <c r="O260" s="198" t="s">
        <v>520</v>
      </c>
    </row>
    <row r="261" spans="1:15" ht="14.25" customHeight="1" thickBot="1" x14ac:dyDescent="0.3">
      <c r="A261" s="179" t="s">
        <v>466</v>
      </c>
      <c r="B261" s="219"/>
      <c r="C261" s="360"/>
      <c r="D261" s="360"/>
      <c r="E261" s="360"/>
      <c r="F261" s="421"/>
      <c r="G261" s="366"/>
      <c r="H261" s="179"/>
      <c r="I261" s="225"/>
      <c r="J261" s="196" t="e">
        <f t="shared" si="0"/>
        <v>#DIV/0!</v>
      </c>
      <c r="K261" s="176"/>
      <c r="L261" s="176"/>
      <c r="M261" s="176" t="e">
        <v>#DIV/0!</v>
      </c>
      <c r="N261" s="207"/>
      <c r="O261" s="210" t="s">
        <v>520</v>
      </c>
    </row>
    <row r="262" spans="1:15" ht="14.25" customHeight="1" thickBot="1" x14ac:dyDescent="0.3">
      <c r="A262" s="179" t="s">
        <v>467</v>
      </c>
      <c r="B262" s="219"/>
      <c r="C262" s="360"/>
      <c r="D262" s="360"/>
      <c r="E262" s="360"/>
      <c r="F262" s="421"/>
      <c r="G262" s="366"/>
      <c r="H262" s="179"/>
      <c r="I262" s="217"/>
      <c r="J262" s="196" t="e">
        <f t="shared" si="0"/>
        <v>#DIV/0!</v>
      </c>
      <c r="K262" s="176"/>
      <c r="L262" s="176"/>
      <c r="M262" s="176" t="e">
        <v>#DIV/0!</v>
      </c>
      <c r="N262" s="207"/>
      <c r="O262" s="198" t="s">
        <v>520</v>
      </c>
    </row>
    <row r="263" spans="1:15" ht="14.25" customHeight="1" thickBot="1" x14ac:dyDescent="0.3">
      <c r="A263" s="179" t="s">
        <v>468</v>
      </c>
      <c r="B263" s="219"/>
      <c r="C263" s="360"/>
      <c r="D263" s="360"/>
      <c r="E263" s="360"/>
      <c r="F263" s="421"/>
      <c r="G263" s="366"/>
      <c r="H263" s="179"/>
      <c r="I263" s="217"/>
      <c r="J263" s="196" t="e">
        <f t="shared" si="0"/>
        <v>#DIV/0!</v>
      </c>
      <c r="K263" s="176"/>
      <c r="L263" s="176"/>
      <c r="M263" s="176" t="e">
        <v>#DIV/0!</v>
      </c>
      <c r="N263" s="226"/>
      <c r="O263" s="198" t="s">
        <v>520</v>
      </c>
    </row>
    <row r="264" spans="1:15" ht="14.25" customHeight="1" thickBot="1" x14ac:dyDescent="0.3">
      <c r="A264" s="179" t="s">
        <v>469</v>
      </c>
      <c r="B264" s="219"/>
      <c r="C264" s="360"/>
      <c r="D264" s="360"/>
      <c r="E264" s="360"/>
      <c r="F264" s="421"/>
      <c r="G264" s="366"/>
      <c r="H264" s="179"/>
      <c r="I264" s="217"/>
      <c r="J264" s="196" t="e">
        <f t="shared" si="0"/>
        <v>#DIV/0!</v>
      </c>
      <c r="K264" s="176"/>
      <c r="L264" s="176"/>
      <c r="M264" s="176" t="e">
        <v>#DIV/0!</v>
      </c>
      <c r="N264" s="207"/>
      <c r="O264" s="198" t="s">
        <v>520</v>
      </c>
    </row>
    <row r="265" spans="1:15" ht="14.25" customHeight="1" thickBot="1" x14ac:dyDescent="0.3">
      <c r="A265" s="179" t="s">
        <v>471</v>
      </c>
      <c r="B265" s="219"/>
      <c r="C265" s="360"/>
      <c r="D265" s="360"/>
      <c r="E265" s="360"/>
      <c r="F265" s="421"/>
      <c r="G265" s="366"/>
      <c r="H265" s="179"/>
      <c r="I265" s="217"/>
      <c r="J265" s="196" t="e">
        <f t="shared" si="0"/>
        <v>#DIV/0!</v>
      </c>
      <c r="K265" s="176"/>
      <c r="L265" s="176"/>
      <c r="M265" s="176" t="e">
        <v>#DIV/0!</v>
      </c>
      <c r="N265" s="207"/>
      <c r="O265" s="198" t="s">
        <v>520</v>
      </c>
    </row>
    <row r="266" spans="1:15" ht="14.25" customHeight="1" thickBot="1" x14ac:dyDescent="0.3">
      <c r="A266" s="179" t="s">
        <v>472</v>
      </c>
      <c r="B266" s="219"/>
      <c r="C266" s="429"/>
      <c r="D266" s="429"/>
      <c r="E266" s="429"/>
      <c r="F266" s="423"/>
      <c r="G266" s="367"/>
      <c r="H266" s="179"/>
      <c r="I266" s="224"/>
      <c r="J266" s="196" t="e">
        <f t="shared" si="0"/>
        <v>#DIV/0!</v>
      </c>
      <c r="K266" s="176"/>
      <c r="L266" s="176"/>
      <c r="M266" s="176" t="e">
        <v>#DIV/0!</v>
      </c>
      <c r="N266" s="207"/>
      <c r="O266" s="198" t="s">
        <v>520</v>
      </c>
    </row>
    <row r="267" spans="1:15" ht="14.25" customHeight="1" thickBot="1" x14ac:dyDescent="0.3">
      <c r="A267" s="179" t="s">
        <v>474</v>
      </c>
      <c r="B267" s="460" t="s">
        <v>509</v>
      </c>
      <c r="C267" s="452" t="s">
        <v>510</v>
      </c>
      <c r="D267" s="452" t="s">
        <v>556</v>
      </c>
      <c r="E267" s="452" t="s">
        <v>557</v>
      </c>
      <c r="F267" s="454">
        <v>100</v>
      </c>
      <c r="G267" s="455">
        <v>1</v>
      </c>
      <c r="H267" s="220">
        <v>0</v>
      </c>
      <c r="I267" s="221">
        <v>0</v>
      </c>
      <c r="J267" s="196" t="e">
        <f t="shared" si="0"/>
        <v>#DIV/0!</v>
      </c>
      <c r="K267" s="176"/>
      <c r="L267" s="176"/>
      <c r="M267" s="176" t="e">
        <v>#DIV/0!</v>
      </c>
      <c r="N267" s="197" t="s">
        <v>730</v>
      </c>
      <c r="O267" s="198" t="s">
        <v>520</v>
      </c>
    </row>
    <row r="268" spans="1:15" ht="14.25" customHeight="1" thickBot="1" x14ac:dyDescent="0.3">
      <c r="A268" s="179" t="s">
        <v>475</v>
      </c>
      <c r="B268" s="360"/>
      <c r="C268" s="360"/>
      <c r="D268" s="360"/>
      <c r="E268" s="360"/>
      <c r="F268" s="421"/>
      <c r="G268" s="366"/>
      <c r="H268" s="179">
        <v>0</v>
      </c>
      <c r="I268" s="227"/>
      <c r="J268" s="196" t="e">
        <f t="shared" si="0"/>
        <v>#DIV/0!</v>
      </c>
      <c r="K268" s="176"/>
      <c r="L268" s="176"/>
      <c r="M268" s="176" t="e">
        <v>#DIV/0!</v>
      </c>
      <c r="N268" s="197" t="s">
        <v>730</v>
      </c>
      <c r="O268" s="198" t="s">
        <v>520</v>
      </c>
    </row>
    <row r="269" spans="1:15" ht="14.25" customHeight="1" thickBot="1" x14ac:dyDescent="0.3">
      <c r="A269" s="179" t="s">
        <v>476</v>
      </c>
      <c r="B269" s="360"/>
      <c r="C269" s="360"/>
      <c r="D269" s="360"/>
      <c r="E269" s="360"/>
      <c r="F269" s="421"/>
      <c r="G269" s="366"/>
      <c r="H269" s="179">
        <v>0</v>
      </c>
      <c r="I269" s="227"/>
      <c r="J269" s="196" t="e">
        <f t="shared" si="0"/>
        <v>#DIV/0!</v>
      </c>
      <c r="K269" s="176"/>
      <c r="L269" s="176"/>
      <c r="M269" s="176" t="e">
        <v>#DIV/0!</v>
      </c>
      <c r="N269" s="197" t="s">
        <v>730</v>
      </c>
      <c r="O269" s="198" t="s">
        <v>520</v>
      </c>
    </row>
    <row r="270" spans="1:15" ht="14.25" customHeight="1" thickBot="1" x14ac:dyDescent="0.3">
      <c r="A270" s="179" t="s">
        <v>477</v>
      </c>
      <c r="B270" s="360"/>
      <c r="C270" s="360"/>
      <c r="D270" s="360"/>
      <c r="E270" s="360"/>
      <c r="F270" s="421"/>
      <c r="G270" s="366"/>
      <c r="H270" s="179">
        <v>0</v>
      </c>
      <c r="I270" s="227"/>
      <c r="J270" s="196" t="e">
        <f t="shared" si="0"/>
        <v>#DIV/0!</v>
      </c>
      <c r="K270" s="176"/>
      <c r="L270" s="176"/>
      <c r="M270" s="176" t="e">
        <v>#DIV/0!</v>
      </c>
      <c r="N270" s="218" t="s">
        <v>730</v>
      </c>
      <c r="O270" s="198" t="s">
        <v>520</v>
      </c>
    </row>
    <row r="271" spans="1:15" ht="14.25" customHeight="1" thickBot="1" x14ac:dyDescent="0.3">
      <c r="A271" s="179" t="s">
        <v>478</v>
      </c>
      <c r="B271" s="360"/>
      <c r="C271" s="360"/>
      <c r="D271" s="360"/>
      <c r="E271" s="360"/>
      <c r="F271" s="421"/>
      <c r="G271" s="366"/>
      <c r="H271" s="179"/>
      <c r="I271" s="227"/>
      <c r="J271" s="196" t="e">
        <f t="shared" si="0"/>
        <v>#DIV/0!</v>
      </c>
      <c r="K271" s="176"/>
      <c r="L271" s="176"/>
      <c r="M271" s="176" t="e">
        <v>#DIV/0!</v>
      </c>
      <c r="N271" s="197" t="s">
        <v>730</v>
      </c>
      <c r="O271" s="198" t="s">
        <v>520</v>
      </c>
    </row>
    <row r="272" spans="1:15" ht="14.25" customHeight="1" thickBot="1" x14ac:dyDescent="0.3">
      <c r="A272" s="179" t="s">
        <v>479</v>
      </c>
      <c r="B272" s="360"/>
      <c r="C272" s="360"/>
      <c r="D272" s="360"/>
      <c r="E272" s="360"/>
      <c r="F272" s="421"/>
      <c r="G272" s="366"/>
      <c r="H272" s="179"/>
      <c r="I272" s="227"/>
      <c r="J272" s="196" t="e">
        <f t="shared" si="0"/>
        <v>#DIV/0!</v>
      </c>
      <c r="K272" s="176"/>
      <c r="L272" s="176"/>
      <c r="M272" s="176" t="e">
        <v>#DIV/0!</v>
      </c>
      <c r="N272" s="197" t="s">
        <v>730</v>
      </c>
      <c r="O272" s="198" t="s">
        <v>520</v>
      </c>
    </row>
    <row r="273" spans="1:15" ht="14.25" customHeight="1" thickBot="1" x14ac:dyDescent="0.3">
      <c r="A273" s="179" t="s">
        <v>466</v>
      </c>
      <c r="B273" s="360"/>
      <c r="C273" s="360"/>
      <c r="D273" s="360"/>
      <c r="E273" s="360"/>
      <c r="F273" s="421"/>
      <c r="G273" s="366"/>
      <c r="H273" s="179"/>
      <c r="I273" s="227"/>
      <c r="J273" s="196" t="e">
        <f t="shared" si="0"/>
        <v>#DIV/0!</v>
      </c>
      <c r="K273" s="176"/>
      <c r="L273" s="176"/>
      <c r="M273" s="176" t="e">
        <v>#DIV/0!</v>
      </c>
      <c r="N273" s="207"/>
      <c r="O273" s="198" t="s">
        <v>520</v>
      </c>
    </row>
    <row r="274" spans="1:15" ht="14.25" customHeight="1" thickBot="1" x14ac:dyDescent="0.3">
      <c r="A274" s="179" t="s">
        <v>467</v>
      </c>
      <c r="B274" s="360"/>
      <c r="C274" s="360"/>
      <c r="D274" s="360"/>
      <c r="E274" s="360"/>
      <c r="F274" s="421"/>
      <c r="G274" s="366"/>
      <c r="H274" s="179"/>
      <c r="I274" s="228"/>
      <c r="J274" s="196" t="e">
        <f t="shared" si="0"/>
        <v>#DIV/0!</v>
      </c>
      <c r="K274" s="176"/>
      <c r="L274" s="176"/>
      <c r="M274" s="176" t="e">
        <v>#DIV/0!</v>
      </c>
      <c r="N274" s="207"/>
      <c r="O274" s="198" t="s">
        <v>520</v>
      </c>
    </row>
    <row r="275" spans="1:15" ht="14.25" customHeight="1" thickBot="1" x14ac:dyDescent="0.3">
      <c r="A275" s="179" t="s">
        <v>468</v>
      </c>
      <c r="B275" s="360"/>
      <c r="C275" s="360"/>
      <c r="D275" s="360"/>
      <c r="E275" s="360"/>
      <c r="F275" s="421"/>
      <c r="G275" s="366"/>
      <c r="H275" s="179"/>
      <c r="I275" s="228"/>
      <c r="J275" s="196" t="e">
        <f t="shared" si="0"/>
        <v>#DIV/0!</v>
      </c>
      <c r="K275" s="176"/>
      <c r="L275" s="176"/>
      <c r="M275" s="176" t="e">
        <v>#DIV/0!</v>
      </c>
      <c r="N275" s="218"/>
      <c r="O275" s="198" t="s">
        <v>520</v>
      </c>
    </row>
    <row r="276" spans="1:15" ht="14.25" customHeight="1" thickBot="1" x14ac:dyDescent="0.3">
      <c r="A276" s="179" t="s">
        <v>469</v>
      </c>
      <c r="B276" s="360"/>
      <c r="C276" s="360"/>
      <c r="D276" s="360"/>
      <c r="E276" s="360"/>
      <c r="F276" s="421"/>
      <c r="G276" s="366"/>
      <c r="H276" s="179"/>
      <c r="I276" s="227"/>
      <c r="J276" s="196" t="e">
        <f t="shared" si="0"/>
        <v>#DIV/0!</v>
      </c>
      <c r="K276" s="176"/>
      <c r="L276" s="176"/>
      <c r="M276" s="176" t="e">
        <v>#DIV/0!</v>
      </c>
      <c r="N276" s="197"/>
      <c r="O276" s="198" t="s">
        <v>520</v>
      </c>
    </row>
    <row r="277" spans="1:15" ht="14.25" customHeight="1" thickBot="1" x14ac:dyDescent="0.3">
      <c r="A277" s="179" t="s">
        <v>471</v>
      </c>
      <c r="B277" s="360"/>
      <c r="C277" s="360"/>
      <c r="D277" s="360"/>
      <c r="E277" s="360"/>
      <c r="F277" s="421"/>
      <c r="G277" s="366"/>
      <c r="H277" s="179"/>
      <c r="I277" s="227"/>
      <c r="J277" s="196" t="e">
        <f t="shared" si="0"/>
        <v>#DIV/0!</v>
      </c>
      <c r="K277" s="176"/>
      <c r="L277" s="176"/>
      <c r="M277" s="176" t="e">
        <v>#DIV/0!</v>
      </c>
      <c r="N277" s="197"/>
      <c r="O277" s="198" t="s">
        <v>520</v>
      </c>
    </row>
    <row r="278" spans="1:15" ht="14.25" customHeight="1" thickBot="1" x14ac:dyDescent="0.3">
      <c r="A278" s="179" t="s">
        <v>472</v>
      </c>
      <c r="B278" s="429"/>
      <c r="C278" s="429"/>
      <c r="D278" s="429"/>
      <c r="E278" s="429"/>
      <c r="F278" s="423"/>
      <c r="G278" s="367"/>
      <c r="H278" s="179"/>
      <c r="I278" s="224"/>
      <c r="J278" s="196" t="e">
        <f t="shared" si="0"/>
        <v>#DIV/0!</v>
      </c>
      <c r="K278" s="176"/>
      <c r="L278" s="176"/>
      <c r="M278" s="176" t="e">
        <v>#DIV/0!</v>
      </c>
      <c r="N278" s="212"/>
      <c r="O278" s="198" t="s">
        <v>520</v>
      </c>
    </row>
    <row r="279" spans="1:15" ht="14.25" customHeight="1" thickBot="1" x14ac:dyDescent="0.3">
      <c r="A279" s="179" t="s">
        <v>474</v>
      </c>
      <c r="B279" s="460" t="s">
        <v>509</v>
      </c>
      <c r="C279" s="452" t="s">
        <v>568</v>
      </c>
      <c r="D279" s="452" t="s">
        <v>569</v>
      </c>
      <c r="E279" s="452" t="s">
        <v>570</v>
      </c>
      <c r="F279" s="454">
        <v>100</v>
      </c>
      <c r="G279" s="455">
        <v>1000</v>
      </c>
      <c r="H279" s="220">
        <v>0</v>
      </c>
      <c r="I279" s="221">
        <v>0</v>
      </c>
      <c r="J279" s="196" t="e">
        <f t="shared" si="0"/>
        <v>#DIV/0!</v>
      </c>
      <c r="K279" s="176"/>
      <c r="L279" s="176"/>
      <c r="M279" s="176" t="e">
        <v>#DIV/0!</v>
      </c>
      <c r="N279" s="197" t="s">
        <v>657</v>
      </c>
      <c r="O279" s="198" t="s">
        <v>522</v>
      </c>
    </row>
    <row r="280" spans="1:15" ht="14.25" customHeight="1" thickBot="1" x14ac:dyDescent="0.3">
      <c r="A280" s="179" t="s">
        <v>475</v>
      </c>
      <c r="B280" s="360"/>
      <c r="C280" s="360"/>
      <c r="D280" s="360"/>
      <c r="E280" s="360"/>
      <c r="F280" s="421"/>
      <c r="G280" s="366"/>
      <c r="H280" s="179">
        <v>0</v>
      </c>
      <c r="I280" s="222">
        <v>0</v>
      </c>
      <c r="J280" s="196" t="e">
        <f t="shared" si="0"/>
        <v>#DIV/0!</v>
      </c>
      <c r="K280" s="176"/>
      <c r="L280" s="176"/>
      <c r="M280" s="176" t="e">
        <v>#DIV/0!</v>
      </c>
      <c r="N280" s="197" t="s">
        <v>658</v>
      </c>
      <c r="O280" s="198" t="s">
        <v>520</v>
      </c>
    </row>
    <row r="281" spans="1:15" ht="14.25" customHeight="1" thickBot="1" x14ac:dyDescent="0.3">
      <c r="A281" s="179" t="s">
        <v>476</v>
      </c>
      <c r="B281" s="360"/>
      <c r="C281" s="360"/>
      <c r="D281" s="360"/>
      <c r="E281" s="360"/>
      <c r="F281" s="421"/>
      <c r="G281" s="366"/>
      <c r="H281" s="179">
        <v>0</v>
      </c>
      <c r="I281" s="222">
        <v>0</v>
      </c>
      <c r="J281" s="196" t="e">
        <f t="shared" si="0"/>
        <v>#DIV/0!</v>
      </c>
      <c r="K281" s="176"/>
      <c r="L281" s="176"/>
      <c r="M281" s="176" t="e">
        <v>#DIV/0!</v>
      </c>
      <c r="N281" s="197" t="s">
        <v>659</v>
      </c>
      <c r="O281" s="198" t="s">
        <v>520</v>
      </c>
    </row>
    <row r="282" spans="1:15" ht="14.25" customHeight="1" thickBot="1" x14ac:dyDescent="0.3">
      <c r="A282" s="179" t="s">
        <v>477</v>
      </c>
      <c r="B282" s="360"/>
      <c r="C282" s="360"/>
      <c r="D282" s="360"/>
      <c r="E282" s="360"/>
      <c r="F282" s="421"/>
      <c r="G282" s="366"/>
      <c r="H282" s="179">
        <v>0</v>
      </c>
      <c r="I282" s="222">
        <v>0</v>
      </c>
      <c r="J282" s="196" t="e">
        <f t="shared" si="0"/>
        <v>#DIV/0!</v>
      </c>
      <c r="K282" s="176"/>
      <c r="L282" s="176"/>
      <c r="M282" s="176" t="e">
        <v>#DIV/0!</v>
      </c>
      <c r="N282" s="218" t="s">
        <v>628</v>
      </c>
      <c r="O282" s="198" t="s">
        <v>520</v>
      </c>
    </row>
    <row r="283" spans="1:15" ht="14.25" customHeight="1" thickBot="1" x14ac:dyDescent="0.3">
      <c r="A283" s="179" t="s">
        <v>478</v>
      </c>
      <c r="B283" s="360"/>
      <c r="C283" s="360"/>
      <c r="D283" s="360"/>
      <c r="E283" s="360"/>
      <c r="F283" s="421"/>
      <c r="G283" s="366"/>
      <c r="H283" s="179"/>
      <c r="I283" s="222">
        <f>+INVERSIÓN!CT45</f>
        <v>219.8</v>
      </c>
      <c r="J283" s="196" t="e">
        <f t="shared" si="0"/>
        <v>#DIV/0!</v>
      </c>
      <c r="K283" s="176"/>
      <c r="L283" s="176"/>
      <c r="M283" s="176" t="e">
        <v>#DIV/0!</v>
      </c>
      <c r="N283" s="197" t="s">
        <v>748</v>
      </c>
      <c r="O283" s="198" t="s">
        <v>520</v>
      </c>
    </row>
    <row r="284" spans="1:15" ht="14.25" customHeight="1" thickBot="1" x14ac:dyDescent="0.3">
      <c r="A284" s="179" t="s">
        <v>479</v>
      </c>
      <c r="B284" s="360"/>
      <c r="C284" s="360"/>
      <c r="D284" s="360"/>
      <c r="E284" s="360"/>
      <c r="F284" s="421"/>
      <c r="G284" s="366"/>
      <c r="H284" s="179"/>
      <c r="I284" s="222"/>
      <c r="J284" s="196" t="e">
        <f t="shared" si="0"/>
        <v>#DIV/0!</v>
      </c>
      <c r="K284" s="176"/>
      <c r="L284" s="176"/>
      <c r="M284" s="176" t="e">
        <v>#DIV/0!</v>
      </c>
      <c r="N284" s="197" t="s">
        <v>736</v>
      </c>
      <c r="O284" s="198" t="s">
        <v>520</v>
      </c>
    </row>
    <row r="285" spans="1:15" ht="14.25" customHeight="1" thickBot="1" x14ac:dyDescent="0.3">
      <c r="A285" s="179" t="s">
        <v>466</v>
      </c>
      <c r="B285" s="360"/>
      <c r="C285" s="360"/>
      <c r="D285" s="360"/>
      <c r="E285" s="360"/>
      <c r="F285" s="421"/>
      <c r="G285" s="366"/>
      <c r="H285" s="179"/>
      <c r="I285" s="222"/>
      <c r="J285" s="196" t="e">
        <f t="shared" si="0"/>
        <v>#DIV/0!</v>
      </c>
      <c r="K285" s="176"/>
      <c r="L285" s="176"/>
      <c r="M285" s="176" t="e">
        <v>#DIV/0!</v>
      </c>
      <c r="N285" s="207"/>
      <c r="O285" s="198" t="s">
        <v>520</v>
      </c>
    </row>
    <row r="286" spans="1:15" ht="14.25" customHeight="1" thickBot="1" x14ac:dyDescent="0.3">
      <c r="A286" s="179" t="s">
        <v>467</v>
      </c>
      <c r="B286" s="360"/>
      <c r="C286" s="360"/>
      <c r="D286" s="360"/>
      <c r="E286" s="360"/>
      <c r="F286" s="421"/>
      <c r="G286" s="366"/>
      <c r="H286" s="179"/>
      <c r="I286" s="217"/>
      <c r="J286" s="196" t="e">
        <f t="shared" si="0"/>
        <v>#DIV/0!</v>
      </c>
      <c r="K286" s="176"/>
      <c r="L286" s="176"/>
      <c r="M286" s="176" t="e">
        <v>#DIV/0!</v>
      </c>
      <c r="N286" s="207"/>
      <c r="O286" s="198" t="s">
        <v>520</v>
      </c>
    </row>
    <row r="287" spans="1:15" ht="14.25" customHeight="1" thickBot="1" x14ac:dyDescent="0.3">
      <c r="A287" s="179" t="s">
        <v>468</v>
      </c>
      <c r="B287" s="360"/>
      <c r="C287" s="360"/>
      <c r="D287" s="360"/>
      <c r="E287" s="360"/>
      <c r="F287" s="421"/>
      <c r="G287" s="366"/>
      <c r="H287" s="179"/>
      <c r="I287" s="217"/>
      <c r="J287" s="196" t="e">
        <f t="shared" si="0"/>
        <v>#DIV/0!</v>
      </c>
      <c r="K287" s="176"/>
      <c r="L287" s="176"/>
      <c r="M287" s="176" t="e">
        <v>#DIV/0!</v>
      </c>
      <c r="N287" s="218"/>
      <c r="O287" s="198" t="s">
        <v>520</v>
      </c>
    </row>
    <row r="288" spans="1:15" ht="14.25" customHeight="1" thickBot="1" x14ac:dyDescent="0.3">
      <c r="A288" s="179" t="s">
        <v>469</v>
      </c>
      <c r="B288" s="360"/>
      <c r="C288" s="360"/>
      <c r="D288" s="360"/>
      <c r="E288" s="360"/>
      <c r="F288" s="421"/>
      <c r="G288" s="366"/>
      <c r="H288" s="179"/>
      <c r="I288" s="222"/>
      <c r="J288" s="196" t="e">
        <f t="shared" si="0"/>
        <v>#DIV/0!</v>
      </c>
      <c r="K288" s="176"/>
      <c r="L288" s="176"/>
      <c r="M288" s="176" t="e">
        <v>#DIV/0!</v>
      </c>
      <c r="N288" s="197"/>
      <c r="O288" s="198" t="s">
        <v>520</v>
      </c>
    </row>
    <row r="289" spans="1:15" ht="14.25" customHeight="1" thickBot="1" x14ac:dyDescent="0.3">
      <c r="A289" s="179" t="s">
        <v>471</v>
      </c>
      <c r="B289" s="360"/>
      <c r="C289" s="360"/>
      <c r="D289" s="360"/>
      <c r="E289" s="360"/>
      <c r="F289" s="421"/>
      <c r="G289" s="366"/>
      <c r="H289" s="179"/>
      <c r="I289" s="222"/>
      <c r="J289" s="196" t="e">
        <f t="shared" si="0"/>
        <v>#DIV/0!</v>
      </c>
      <c r="K289" s="176"/>
      <c r="L289" s="176"/>
      <c r="M289" s="176" t="e">
        <v>#DIV/0!</v>
      </c>
      <c r="N289" s="197"/>
      <c r="O289" s="198" t="s">
        <v>520</v>
      </c>
    </row>
    <row r="290" spans="1:15" ht="14.25" customHeight="1" thickBot="1" x14ac:dyDescent="0.3">
      <c r="A290" s="179" t="s">
        <v>472</v>
      </c>
      <c r="B290" s="429"/>
      <c r="C290" s="429"/>
      <c r="D290" s="429"/>
      <c r="E290" s="429"/>
      <c r="F290" s="423"/>
      <c r="G290" s="367"/>
      <c r="H290" s="179"/>
      <c r="I290" s="224"/>
      <c r="J290" s="196" t="e">
        <f t="shared" si="0"/>
        <v>#DIV/0!</v>
      </c>
      <c r="K290" s="176"/>
      <c r="L290" s="176"/>
      <c r="M290" s="176" t="e">
        <v>#DIV/0!</v>
      </c>
      <c r="N290" s="184"/>
      <c r="O290" s="198" t="s">
        <v>520</v>
      </c>
    </row>
    <row r="291" spans="1:15" ht="14.25" customHeight="1" x14ac:dyDescent="0.25"/>
    <row r="292" spans="1:15" ht="14.25" hidden="1" customHeight="1" x14ac:dyDescent="0.25">
      <c r="A292" s="459" t="s">
        <v>660</v>
      </c>
      <c r="B292" s="316"/>
      <c r="C292" s="316"/>
      <c r="D292" s="316"/>
      <c r="E292" s="316"/>
      <c r="F292" s="316"/>
      <c r="G292" s="316"/>
      <c r="H292" s="316"/>
      <c r="I292" s="316"/>
      <c r="J292" s="316"/>
      <c r="K292" s="316"/>
      <c r="L292" s="316"/>
      <c r="M292" s="316"/>
      <c r="N292" s="389"/>
    </row>
    <row r="293" spans="1:15" ht="14.25" hidden="1" customHeight="1" x14ac:dyDescent="0.25">
      <c r="A293" s="164" t="s">
        <v>29</v>
      </c>
      <c r="B293" s="165" t="s">
        <v>484</v>
      </c>
      <c r="C293" s="165" t="s">
        <v>485</v>
      </c>
      <c r="D293" s="165" t="s">
        <v>486</v>
      </c>
      <c r="E293" s="165" t="s">
        <v>487</v>
      </c>
      <c r="F293" s="165" t="s">
        <v>661</v>
      </c>
      <c r="G293" s="165" t="s">
        <v>489</v>
      </c>
      <c r="H293" s="165" t="s">
        <v>662</v>
      </c>
      <c r="I293" s="165" t="s">
        <v>663</v>
      </c>
      <c r="J293" s="215" t="s">
        <v>664</v>
      </c>
      <c r="K293" s="165" t="s">
        <v>493</v>
      </c>
      <c r="L293" s="165" t="s">
        <v>494</v>
      </c>
      <c r="M293" s="165" t="s">
        <v>495</v>
      </c>
      <c r="N293" s="166" t="s">
        <v>496</v>
      </c>
    </row>
    <row r="294" spans="1:15" ht="14.25" hidden="1" customHeight="1" x14ac:dyDescent="0.25">
      <c r="A294" s="157" t="s">
        <v>474</v>
      </c>
      <c r="B294" s="158"/>
      <c r="C294" s="158"/>
      <c r="D294" s="158"/>
      <c r="E294" s="158"/>
      <c r="F294" s="158"/>
      <c r="G294" s="158"/>
      <c r="H294" s="158"/>
      <c r="I294" s="158"/>
      <c r="J294" s="158" t="e">
        <v>#DIV/0!</v>
      </c>
      <c r="K294" s="158"/>
      <c r="L294" s="158"/>
      <c r="M294" s="158" t="e">
        <v>#DIV/0!</v>
      </c>
      <c r="N294" s="159"/>
    </row>
    <row r="295" spans="1:15" ht="14.25" hidden="1" customHeight="1" x14ac:dyDescent="0.25">
      <c r="A295" s="157" t="s">
        <v>475</v>
      </c>
      <c r="B295" s="158"/>
      <c r="C295" s="158"/>
      <c r="D295" s="158"/>
      <c r="E295" s="158"/>
      <c r="F295" s="158"/>
      <c r="G295" s="158"/>
      <c r="H295" s="158"/>
      <c r="I295" s="158"/>
      <c r="J295" s="158" t="e">
        <v>#DIV/0!</v>
      </c>
      <c r="K295" s="158"/>
      <c r="L295" s="158"/>
      <c r="M295" s="158" t="e">
        <v>#DIV/0!</v>
      </c>
      <c r="N295" s="159"/>
    </row>
    <row r="296" spans="1:15" ht="14.25" hidden="1" customHeight="1" x14ac:dyDescent="0.25">
      <c r="A296" s="157" t="s">
        <v>476</v>
      </c>
      <c r="B296" s="158"/>
      <c r="C296" s="158"/>
      <c r="D296" s="158"/>
      <c r="E296" s="158"/>
      <c r="F296" s="158"/>
      <c r="G296" s="158"/>
      <c r="H296" s="158"/>
      <c r="I296" s="158"/>
      <c r="J296" s="158" t="e">
        <v>#DIV/0!</v>
      </c>
      <c r="K296" s="158"/>
      <c r="L296" s="158"/>
      <c r="M296" s="158" t="e">
        <v>#DIV/0!</v>
      </c>
      <c r="N296" s="159"/>
    </row>
    <row r="297" spans="1:15" ht="14.25" hidden="1" customHeight="1" x14ac:dyDescent="0.25">
      <c r="A297" s="157" t="s">
        <v>477</v>
      </c>
      <c r="B297" s="158"/>
      <c r="C297" s="158"/>
      <c r="D297" s="158"/>
      <c r="E297" s="158"/>
      <c r="F297" s="158"/>
      <c r="G297" s="158"/>
      <c r="H297" s="158"/>
      <c r="I297" s="158"/>
      <c r="J297" s="158" t="e">
        <v>#DIV/0!</v>
      </c>
      <c r="K297" s="158"/>
      <c r="L297" s="158"/>
      <c r="M297" s="158" t="e">
        <v>#DIV/0!</v>
      </c>
      <c r="N297" s="159"/>
    </row>
    <row r="298" spans="1:15" ht="14.25" hidden="1" customHeight="1" x14ac:dyDescent="0.25">
      <c r="A298" s="157" t="s">
        <v>478</v>
      </c>
      <c r="B298" s="158"/>
      <c r="C298" s="158"/>
      <c r="D298" s="158"/>
      <c r="E298" s="158"/>
      <c r="F298" s="158"/>
      <c r="G298" s="158"/>
      <c r="H298" s="158"/>
      <c r="I298" s="158"/>
      <c r="J298" s="158" t="e">
        <v>#DIV/0!</v>
      </c>
      <c r="K298" s="158"/>
      <c r="L298" s="158"/>
      <c r="M298" s="158" t="e">
        <v>#DIV/0!</v>
      </c>
      <c r="N298" s="159"/>
    </row>
    <row r="299" spans="1:15" ht="14.25" hidden="1" customHeight="1" x14ac:dyDescent="0.25">
      <c r="A299" s="157" t="s">
        <v>479</v>
      </c>
      <c r="B299" s="158"/>
      <c r="C299" s="158"/>
      <c r="D299" s="158"/>
      <c r="E299" s="158"/>
      <c r="F299" s="158"/>
      <c r="G299" s="158"/>
      <c r="H299" s="158"/>
      <c r="I299" s="158"/>
      <c r="J299" s="158" t="e">
        <v>#DIV/0!</v>
      </c>
      <c r="K299" s="158"/>
      <c r="L299" s="158"/>
      <c r="M299" s="158" t="e">
        <v>#DIV/0!</v>
      </c>
      <c r="N299" s="159"/>
    </row>
    <row r="300" spans="1:15" ht="14.25" hidden="1" customHeight="1" x14ac:dyDescent="0.25">
      <c r="A300" s="157" t="s">
        <v>466</v>
      </c>
      <c r="B300" s="158"/>
      <c r="C300" s="158"/>
      <c r="D300" s="158"/>
      <c r="E300" s="158"/>
      <c r="F300" s="158"/>
      <c r="G300" s="158"/>
      <c r="H300" s="158"/>
      <c r="I300" s="158"/>
      <c r="J300" s="158" t="e">
        <v>#DIV/0!</v>
      </c>
      <c r="K300" s="158"/>
      <c r="L300" s="158"/>
      <c r="M300" s="158" t="e">
        <v>#DIV/0!</v>
      </c>
      <c r="N300" s="159"/>
    </row>
    <row r="301" spans="1:15" ht="14.25" hidden="1" customHeight="1" x14ac:dyDescent="0.25">
      <c r="A301" s="157" t="s">
        <v>467</v>
      </c>
      <c r="B301" s="158"/>
      <c r="C301" s="158"/>
      <c r="D301" s="158"/>
      <c r="E301" s="158"/>
      <c r="F301" s="158"/>
      <c r="G301" s="158"/>
      <c r="H301" s="158"/>
      <c r="I301" s="158"/>
      <c r="J301" s="158" t="e">
        <v>#DIV/0!</v>
      </c>
      <c r="K301" s="158"/>
      <c r="L301" s="158"/>
      <c r="M301" s="158" t="e">
        <v>#DIV/0!</v>
      </c>
      <c r="N301" s="159"/>
    </row>
    <row r="302" spans="1:15" ht="14.25" hidden="1" customHeight="1" x14ac:dyDescent="0.25">
      <c r="A302" s="157" t="s">
        <v>468</v>
      </c>
      <c r="B302" s="158"/>
      <c r="C302" s="158"/>
      <c r="D302" s="158"/>
      <c r="E302" s="158"/>
      <c r="F302" s="158"/>
      <c r="G302" s="158"/>
      <c r="H302" s="158"/>
      <c r="I302" s="158"/>
      <c r="J302" s="158" t="e">
        <v>#DIV/0!</v>
      </c>
      <c r="K302" s="158"/>
      <c r="L302" s="158"/>
      <c r="M302" s="158" t="e">
        <v>#DIV/0!</v>
      </c>
      <c r="N302" s="159"/>
    </row>
    <row r="303" spans="1:15" ht="14.25" hidden="1" customHeight="1" x14ac:dyDescent="0.25">
      <c r="A303" s="157" t="s">
        <v>469</v>
      </c>
      <c r="B303" s="158"/>
      <c r="C303" s="158"/>
      <c r="D303" s="158"/>
      <c r="E303" s="158"/>
      <c r="F303" s="158"/>
      <c r="G303" s="158"/>
      <c r="H303" s="158"/>
      <c r="I303" s="158"/>
      <c r="J303" s="158" t="e">
        <v>#DIV/0!</v>
      </c>
      <c r="K303" s="158"/>
      <c r="L303" s="158"/>
      <c r="M303" s="158" t="e">
        <v>#DIV/0!</v>
      </c>
      <c r="N303" s="159"/>
    </row>
    <row r="304" spans="1:15" ht="14.25" hidden="1" customHeight="1" x14ac:dyDescent="0.25">
      <c r="A304" s="157" t="s">
        <v>471</v>
      </c>
      <c r="B304" s="158"/>
      <c r="C304" s="158"/>
      <c r="D304" s="158"/>
      <c r="E304" s="158"/>
      <c r="F304" s="158"/>
      <c r="G304" s="158"/>
      <c r="H304" s="158"/>
      <c r="I304" s="158"/>
      <c r="J304" s="158" t="e">
        <v>#DIV/0!</v>
      </c>
      <c r="K304" s="158"/>
      <c r="L304" s="158"/>
      <c r="M304" s="158" t="e">
        <v>#DIV/0!</v>
      </c>
      <c r="N304" s="159"/>
    </row>
    <row r="305" spans="1:15" ht="14.25" hidden="1" customHeight="1" x14ac:dyDescent="0.25">
      <c r="A305" s="161" t="s">
        <v>472</v>
      </c>
      <c r="B305" s="170"/>
      <c r="C305" s="170"/>
      <c r="D305" s="170"/>
      <c r="E305" s="170"/>
      <c r="F305" s="170"/>
      <c r="G305" s="170"/>
      <c r="H305" s="170"/>
      <c r="I305" s="170"/>
      <c r="J305" s="170" t="e">
        <v>#DIV/0!</v>
      </c>
      <c r="K305" s="170"/>
      <c r="L305" s="170"/>
      <c r="M305" s="170" t="e">
        <v>#DIV/0!</v>
      </c>
      <c r="N305" s="232"/>
    </row>
    <row r="306" spans="1:15" ht="14.25" customHeight="1" x14ac:dyDescent="0.25">
      <c r="O306" s="198" t="s">
        <v>520</v>
      </c>
    </row>
    <row r="307" spans="1:15" ht="14.25" customHeight="1" thickBot="1" x14ac:dyDescent="0.3"/>
    <row r="308" spans="1:15" ht="14.25" customHeight="1" x14ac:dyDescent="0.25">
      <c r="A308" s="479" t="s">
        <v>665</v>
      </c>
      <c r="B308" s="316"/>
      <c r="C308" s="316"/>
      <c r="D308" s="316"/>
      <c r="E308" s="316"/>
      <c r="F308" s="316"/>
      <c r="G308" s="389"/>
    </row>
    <row r="309" spans="1:15" ht="14.25" customHeight="1" thickBot="1" x14ac:dyDescent="0.3">
      <c r="A309" s="164" t="s">
        <v>25</v>
      </c>
      <c r="B309" s="233" t="s">
        <v>484</v>
      </c>
      <c r="C309" s="152" t="s">
        <v>485</v>
      </c>
      <c r="D309" s="152" t="s">
        <v>666</v>
      </c>
      <c r="E309" s="152" t="s">
        <v>667</v>
      </c>
      <c r="F309" s="152" t="s">
        <v>668</v>
      </c>
      <c r="G309" s="153" t="s">
        <v>669</v>
      </c>
    </row>
    <row r="310" spans="1:15" ht="14.25" customHeight="1" x14ac:dyDescent="0.25">
      <c r="A310" s="185" t="s">
        <v>466</v>
      </c>
      <c r="B310" s="486" t="s">
        <v>670</v>
      </c>
      <c r="C310" s="472" t="s">
        <v>643</v>
      </c>
      <c r="D310" s="488" t="s">
        <v>671</v>
      </c>
      <c r="E310" s="176"/>
      <c r="F310" s="176"/>
      <c r="G310" s="177"/>
    </row>
    <row r="311" spans="1:15" ht="14.25" customHeight="1" x14ac:dyDescent="0.25">
      <c r="A311" s="189" t="s">
        <v>467</v>
      </c>
      <c r="B311" s="421"/>
      <c r="C311" s="366"/>
      <c r="D311" s="360"/>
      <c r="E311" s="179"/>
      <c r="F311" s="179"/>
      <c r="G311" s="180"/>
    </row>
    <row r="312" spans="1:15" ht="14.25" customHeight="1" x14ac:dyDescent="0.25">
      <c r="A312" s="189" t="s">
        <v>468</v>
      </c>
      <c r="B312" s="421"/>
      <c r="C312" s="366"/>
      <c r="D312" s="360"/>
      <c r="E312" s="179"/>
      <c r="F312" s="179"/>
      <c r="G312" s="180"/>
    </row>
    <row r="313" spans="1:15" ht="24" customHeight="1" x14ac:dyDescent="0.25">
      <c r="A313" s="189" t="s">
        <v>469</v>
      </c>
      <c r="B313" s="421"/>
      <c r="C313" s="366"/>
      <c r="D313" s="360"/>
      <c r="E313" s="234">
        <v>100000000</v>
      </c>
      <c r="F313" s="234">
        <v>62272000</v>
      </c>
      <c r="G313" s="235" t="s">
        <v>672</v>
      </c>
    </row>
    <row r="314" spans="1:15" ht="14.25" customHeight="1" x14ac:dyDescent="0.25">
      <c r="A314" s="189" t="s">
        <v>471</v>
      </c>
      <c r="B314" s="421"/>
      <c r="C314" s="366"/>
      <c r="D314" s="360"/>
      <c r="E314" s="236"/>
      <c r="F314" s="236"/>
      <c r="G314" s="207"/>
    </row>
    <row r="315" spans="1:15" ht="14.25" customHeight="1" thickBot="1" x14ac:dyDescent="0.3">
      <c r="A315" s="191" t="s">
        <v>472</v>
      </c>
      <c r="B315" s="421"/>
      <c r="C315" s="484"/>
      <c r="D315" s="429"/>
      <c r="E315" s="236"/>
      <c r="F315" s="236"/>
      <c r="G315" s="207"/>
    </row>
    <row r="316" spans="1:15" ht="14.25" customHeight="1" x14ac:dyDescent="0.25">
      <c r="A316" s="185" t="s">
        <v>466</v>
      </c>
      <c r="B316" s="421"/>
      <c r="C316" s="483" t="s">
        <v>502</v>
      </c>
      <c r="D316" s="453" t="s">
        <v>673</v>
      </c>
      <c r="E316" s="236"/>
      <c r="F316" s="236"/>
      <c r="G316" s="207"/>
    </row>
    <row r="317" spans="1:15" ht="14.25" customHeight="1" x14ac:dyDescent="0.25">
      <c r="A317" s="189" t="s">
        <v>467</v>
      </c>
      <c r="B317" s="421"/>
      <c r="C317" s="366"/>
      <c r="D317" s="360"/>
      <c r="E317" s="236"/>
      <c r="F317" s="236"/>
      <c r="G317" s="207"/>
    </row>
    <row r="318" spans="1:15" ht="14.25" customHeight="1" x14ac:dyDescent="0.25">
      <c r="A318" s="189" t="s">
        <v>468</v>
      </c>
      <c r="B318" s="421"/>
      <c r="C318" s="366"/>
      <c r="D318" s="360"/>
      <c r="E318" s="236"/>
      <c r="F318" s="236"/>
      <c r="G318" s="207"/>
    </row>
    <row r="319" spans="1:15" ht="14.25" customHeight="1" x14ac:dyDescent="0.25">
      <c r="A319" s="189" t="s">
        <v>469</v>
      </c>
      <c r="B319" s="421"/>
      <c r="C319" s="366"/>
      <c r="D319" s="360"/>
      <c r="E319" s="234">
        <v>100000000</v>
      </c>
      <c r="F319" s="234">
        <v>10000000</v>
      </c>
      <c r="G319" s="235" t="s">
        <v>674</v>
      </c>
    </row>
    <row r="320" spans="1:15" ht="14.25" customHeight="1" x14ac:dyDescent="0.25">
      <c r="A320" s="189" t="s">
        <v>471</v>
      </c>
      <c r="B320" s="421"/>
      <c r="C320" s="366"/>
      <c r="D320" s="360"/>
      <c r="E320" s="236"/>
      <c r="F320" s="236"/>
      <c r="G320" s="207"/>
    </row>
    <row r="321" spans="1:7" ht="14.25" customHeight="1" thickBot="1" x14ac:dyDescent="0.3">
      <c r="A321" s="191" t="s">
        <v>472</v>
      </c>
      <c r="B321" s="421"/>
      <c r="C321" s="484"/>
      <c r="D321" s="429"/>
      <c r="E321" s="236"/>
      <c r="F321" s="236"/>
      <c r="G321" s="207"/>
    </row>
    <row r="322" spans="1:7" ht="14.25" customHeight="1" x14ac:dyDescent="0.25">
      <c r="A322" s="185" t="s">
        <v>466</v>
      </c>
      <c r="B322" s="421"/>
      <c r="C322" s="483" t="s">
        <v>675</v>
      </c>
      <c r="D322" s="453" t="s">
        <v>676</v>
      </c>
      <c r="E322" s="236"/>
      <c r="F322" s="236"/>
      <c r="G322" s="207"/>
    </row>
    <row r="323" spans="1:7" ht="14.25" customHeight="1" x14ac:dyDescent="0.25">
      <c r="A323" s="189" t="s">
        <v>467</v>
      </c>
      <c r="B323" s="421"/>
      <c r="C323" s="366"/>
      <c r="D323" s="360"/>
      <c r="E323" s="236"/>
      <c r="F323" s="236"/>
      <c r="G323" s="207"/>
    </row>
    <row r="324" spans="1:7" ht="14.25" customHeight="1" x14ac:dyDescent="0.25">
      <c r="A324" s="189" t="s">
        <v>468</v>
      </c>
      <c r="B324" s="421"/>
      <c r="C324" s="366"/>
      <c r="D324" s="360"/>
      <c r="E324" s="236"/>
      <c r="F324" s="236"/>
      <c r="G324" s="207"/>
    </row>
    <row r="325" spans="1:7" ht="26.25" customHeight="1" x14ac:dyDescent="0.25">
      <c r="A325" s="189" t="s">
        <v>469</v>
      </c>
      <c r="B325" s="421"/>
      <c r="C325" s="366"/>
      <c r="D325" s="360"/>
      <c r="E325" s="234">
        <v>610000000</v>
      </c>
      <c r="F325" s="237"/>
      <c r="G325" s="235" t="s">
        <v>677</v>
      </c>
    </row>
    <row r="326" spans="1:7" ht="14.25" customHeight="1" x14ac:dyDescent="0.25">
      <c r="A326" s="189" t="s">
        <v>471</v>
      </c>
      <c r="B326" s="421"/>
      <c r="C326" s="366"/>
      <c r="D326" s="360"/>
      <c r="E326" s="236"/>
      <c r="F326" s="236"/>
      <c r="G326" s="207"/>
    </row>
    <row r="327" spans="1:7" ht="14.25" customHeight="1" thickBot="1" x14ac:dyDescent="0.3">
      <c r="A327" s="191" t="s">
        <v>472</v>
      </c>
      <c r="B327" s="487"/>
      <c r="C327" s="367"/>
      <c r="D327" s="369"/>
      <c r="E327" s="238"/>
      <c r="F327" s="238"/>
      <c r="G327" s="239"/>
    </row>
    <row r="328" spans="1:7" ht="14.25" customHeight="1" x14ac:dyDescent="0.25">
      <c r="A328" s="185" t="s">
        <v>466</v>
      </c>
      <c r="B328" s="456" t="s">
        <v>509</v>
      </c>
      <c r="C328" s="485" t="s">
        <v>510</v>
      </c>
      <c r="D328" s="485" t="s">
        <v>678</v>
      </c>
      <c r="E328" s="240"/>
      <c r="F328" s="240"/>
      <c r="G328" s="241"/>
    </row>
    <row r="329" spans="1:7" ht="14.25" customHeight="1" x14ac:dyDescent="0.25">
      <c r="A329" s="189" t="s">
        <v>467</v>
      </c>
      <c r="B329" s="360"/>
      <c r="C329" s="360"/>
      <c r="D329" s="360"/>
      <c r="E329" s="236"/>
      <c r="F329" s="236"/>
      <c r="G329" s="207"/>
    </row>
    <row r="330" spans="1:7" ht="14.25" customHeight="1" thickBot="1" x14ac:dyDescent="0.3">
      <c r="A330" s="189" t="s">
        <v>468</v>
      </c>
      <c r="B330" s="360"/>
      <c r="C330" s="360"/>
      <c r="D330" s="360"/>
      <c r="E330" s="236"/>
      <c r="F330" s="236"/>
      <c r="G330" s="207"/>
    </row>
    <row r="331" spans="1:7" ht="14.25" customHeight="1" thickBot="1" x14ac:dyDescent="0.3">
      <c r="A331" s="189" t="s">
        <v>469</v>
      </c>
      <c r="B331" s="360"/>
      <c r="C331" s="360"/>
      <c r="D331" s="360"/>
      <c r="E331" s="242">
        <v>100000000</v>
      </c>
      <c r="F331" s="243">
        <v>69982000</v>
      </c>
      <c r="G331" s="244" t="s">
        <v>679</v>
      </c>
    </row>
    <row r="332" spans="1:7" ht="14.25" customHeight="1" x14ac:dyDescent="0.25">
      <c r="A332" s="189" t="s">
        <v>471</v>
      </c>
      <c r="B332" s="360"/>
      <c r="C332" s="360"/>
      <c r="D332" s="360"/>
      <c r="E332" s="179"/>
      <c r="F332" s="179"/>
      <c r="G332" s="180"/>
    </row>
    <row r="333" spans="1:7" ht="14.25" customHeight="1" thickBot="1" x14ac:dyDescent="0.3">
      <c r="A333" s="191" t="s">
        <v>472</v>
      </c>
      <c r="B333" s="360"/>
      <c r="C333" s="369"/>
      <c r="D333" s="369"/>
      <c r="E333" s="183"/>
      <c r="F333" s="183"/>
      <c r="G333" s="184"/>
    </row>
    <row r="334" spans="1:7" ht="14.25" customHeight="1" x14ac:dyDescent="0.25">
      <c r="A334" s="185" t="s">
        <v>466</v>
      </c>
      <c r="B334" s="360"/>
      <c r="C334" s="488" t="s">
        <v>568</v>
      </c>
      <c r="D334" s="488"/>
      <c r="E334" s="186"/>
      <c r="F334" s="186"/>
      <c r="G334" s="245"/>
    </row>
    <row r="335" spans="1:7" ht="14.25" customHeight="1" x14ac:dyDescent="0.25">
      <c r="A335" s="189" t="s">
        <v>467</v>
      </c>
      <c r="B335" s="360"/>
      <c r="C335" s="360"/>
      <c r="D335" s="360"/>
      <c r="E335" s="179"/>
      <c r="F335" s="179"/>
      <c r="G335" s="180"/>
    </row>
    <row r="336" spans="1:7" ht="14.25" customHeight="1" thickBot="1" x14ac:dyDescent="0.3">
      <c r="A336" s="189" t="s">
        <v>468</v>
      </c>
      <c r="B336" s="360"/>
      <c r="C336" s="360"/>
      <c r="D336" s="360"/>
      <c r="E336" s="179"/>
      <c r="F336" s="179"/>
      <c r="G336" s="180"/>
    </row>
    <row r="337" spans="1:15" ht="14.25" customHeight="1" thickBot="1" x14ac:dyDescent="0.3">
      <c r="A337" s="189" t="s">
        <v>469</v>
      </c>
      <c r="B337" s="360"/>
      <c r="C337" s="360"/>
      <c r="D337" s="360"/>
      <c r="E337" s="246"/>
      <c r="F337" s="247"/>
      <c r="G337" s="248"/>
    </row>
    <row r="338" spans="1:15" ht="14.25" customHeight="1" x14ac:dyDescent="0.25">
      <c r="A338" s="189" t="s">
        <v>471</v>
      </c>
      <c r="B338" s="360"/>
      <c r="C338" s="360"/>
      <c r="D338" s="360"/>
      <c r="E338" s="179"/>
      <c r="F338" s="179"/>
      <c r="G338" s="180"/>
    </row>
    <row r="339" spans="1:15" ht="14.25" customHeight="1" thickBot="1" x14ac:dyDescent="0.3">
      <c r="A339" s="191" t="s">
        <v>472</v>
      </c>
      <c r="B339" s="360"/>
      <c r="C339" s="369"/>
      <c r="D339" s="369"/>
      <c r="E339" s="183"/>
      <c r="F339" s="183"/>
      <c r="G339" s="184"/>
    </row>
    <row r="340" spans="1:15" ht="14.25" customHeight="1" x14ac:dyDescent="0.25">
      <c r="A340" s="479" t="s">
        <v>680</v>
      </c>
      <c r="B340" s="316"/>
      <c r="C340" s="316"/>
      <c r="D340" s="316"/>
      <c r="E340" s="316"/>
      <c r="F340" s="316"/>
      <c r="G340" s="389"/>
      <c r="O340" s="198" t="s">
        <v>520</v>
      </c>
    </row>
    <row r="341" spans="1:15" ht="14.25" customHeight="1" thickBot="1" x14ac:dyDescent="0.3">
      <c r="A341" s="151" t="s">
        <v>26</v>
      </c>
      <c r="B341" s="152" t="s">
        <v>484</v>
      </c>
      <c r="C341" s="152" t="s">
        <v>485</v>
      </c>
      <c r="D341" s="152" t="s">
        <v>666</v>
      </c>
      <c r="E341" s="152" t="s">
        <v>681</v>
      </c>
      <c r="F341" s="152" t="s">
        <v>682</v>
      </c>
      <c r="G341" s="153" t="s">
        <v>669</v>
      </c>
      <c r="O341" s="198" t="s">
        <v>520</v>
      </c>
    </row>
    <row r="342" spans="1:15" ht="41.25" customHeight="1" x14ac:dyDescent="0.25">
      <c r="A342" s="249" t="s">
        <v>474</v>
      </c>
      <c r="B342" s="480" t="s">
        <v>670</v>
      </c>
      <c r="C342" s="478" t="s">
        <v>643</v>
      </c>
      <c r="D342" s="477" t="s">
        <v>671</v>
      </c>
      <c r="E342" s="250">
        <v>23016000</v>
      </c>
      <c r="F342" s="176"/>
      <c r="G342" s="251" t="s">
        <v>519</v>
      </c>
      <c r="O342" s="198" t="s">
        <v>520</v>
      </c>
    </row>
    <row r="343" spans="1:15" ht="41.25" customHeight="1" x14ac:dyDescent="0.25">
      <c r="A343" s="189" t="s">
        <v>475</v>
      </c>
      <c r="B343" s="352"/>
      <c r="C343" s="366"/>
      <c r="D343" s="360"/>
      <c r="E343" s="234">
        <v>23016000</v>
      </c>
      <c r="F343" s="179"/>
      <c r="G343" s="207" t="s">
        <v>521</v>
      </c>
      <c r="O343" s="198" t="s">
        <v>520</v>
      </c>
    </row>
    <row r="344" spans="1:15" ht="41.25" customHeight="1" x14ac:dyDescent="0.25">
      <c r="A344" s="189" t="s">
        <v>476</v>
      </c>
      <c r="B344" s="352"/>
      <c r="C344" s="366"/>
      <c r="D344" s="360"/>
      <c r="E344" s="234">
        <v>23016000</v>
      </c>
      <c r="F344" s="179"/>
      <c r="G344" s="207" t="s">
        <v>523</v>
      </c>
      <c r="O344" s="198" t="s">
        <v>520</v>
      </c>
    </row>
    <row r="345" spans="1:15" ht="41.25" customHeight="1" x14ac:dyDescent="0.25">
      <c r="A345" s="189" t="s">
        <v>477</v>
      </c>
      <c r="B345" s="352"/>
      <c r="C345" s="366"/>
      <c r="D345" s="360"/>
      <c r="E345" s="234">
        <v>23016000</v>
      </c>
      <c r="F345" s="234"/>
      <c r="G345" s="207" t="s">
        <v>524</v>
      </c>
      <c r="O345" s="198" t="s">
        <v>520</v>
      </c>
    </row>
    <row r="346" spans="1:15" ht="41.25" customHeight="1" x14ac:dyDescent="0.25">
      <c r="A346" s="189" t="s">
        <v>478</v>
      </c>
      <c r="B346" s="352"/>
      <c r="C346" s="366"/>
      <c r="D346" s="360"/>
      <c r="E346" s="234">
        <v>23016000</v>
      </c>
      <c r="F346" s="236"/>
      <c r="G346" s="207" t="s">
        <v>525</v>
      </c>
      <c r="O346" s="198" t="s">
        <v>522</v>
      </c>
    </row>
    <row r="347" spans="1:15" ht="41.25" customHeight="1" x14ac:dyDescent="0.25">
      <c r="A347" s="252" t="s">
        <v>479</v>
      </c>
      <c r="B347" s="352"/>
      <c r="C347" s="366"/>
      <c r="D347" s="360"/>
      <c r="E347" s="234">
        <v>23016000</v>
      </c>
      <c r="F347" s="236"/>
      <c r="G347" s="207" t="s">
        <v>526</v>
      </c>
      <c r="O347" s="198" t="s">
        <v>520</v>
      </c>
    </row>
    <row r="348" spans="1:15" ht="41.25" customHeight="1" x14ac:dyDescent="0.25">
      <c r="A348" s="252" t="s">
        <v>466</v>
      </c>
      <c r="B348" s="352"/>
      <c r="C348" s="366"/>
      <c r="D348" s="360"/>
      <c r="E348" s="234">
        <v>23016000</v>
      </c>
      <c r="F348" s="179"/>
      <c r="G348" s="207" t="s">
        <v>527</v>
      </c>
      <c r="O348" s="198" t="s">
        <v>520</v>
      </c>
    </row>
    <row r="349" spans="1:15" ht="41.25" customHeight="1" x14ac:dyDescent="0.25">
      <c r="A349" s="252" t="s">
        <v>467</v>
      </c>
      <c r="B349" s="352"/>
      <c r="C349" s="366"/>
      <c r="D349" s="360"/>
      <c r="E349" s="234">
        <v>23016000</v>
      </c>
      <c r="F349" s="179"/>
      <c r="G349" s="207" t="s">
        <v>528</v>
      </c>
      <c r="O349" s="198" t="s">
        <v>520</v>
      </c>
    </row>
    <row r="350" spans="1:15" ht="41.25" customHeight="1" x14ac:dyDescent="0.25">
      <c r="A350" s="252" t="s">
        <v>468</v>
      </c>
      <c r="B350" s="352"/>
      <c r="C350" s="366"/>
      <c r="D350" s="360"/>
      <c r="E350" s="234">
        <v>23016000</v>
      </c>
      <c r="F350" s="234">
        <v>23016000</v>
      </c>
      <c r="G350" s="207" t="s">
        <v>528</v>
      </c>
      <c r="O350" s="198" t="s">
        <v>520</v>
      </c>
    </row>
    <row r="351" spans="1:15" ht="41.25" customHeight="1" x14ac:dyDescent="0.25">
      <c r="A351" s="252" t="s">
        <v>469</v>
      </c>
      <c r="B351" s="352"/>
      <c r="C351" s="366"/>
      <c r="D351" s="360"/>
      <c r="E351" s="234">
        <v>23016000</v>
      </c>
      <c r="F351" s="234">
        <v>23016000</v>
      </c>
      <c r="G351" s="253" t="s">
        <v>529</v>
      </c>
      <c r="O351" s="198" t="s">
        <v>522</v>
      </c>
    </row>
    <row r="352" spans="1:15" ht="41.25" customHeight="1" x14ac:dyDescent="0.25">
      <c r="A352" s="252" t="s">
        <v>471</v>
      </c>
      <c r="B352" s="352"/>
      <c r="C352" s="366"/>
      <c r="D352" s="360"/>
      <c r="E352" s="234">
        <v>23016000</v>
      </c>
      <c r="F352" s="234">
        <v>23016000</v>
      </c>
      <c r="G352" s="253" t="s">
        <v>530</v>
      </c>
      <c r="O352" s="198" t="s">
        <v>520</v>
      </c>
    </row>
    <row r="353" spans="1:15" ht="41.25" customHeight="1" thickBot="1" x14ac:dyDescent="0.3">
      <c r="A353" s="254" t="s">
        <v>472</v>
      </c>
      <c r="B353" s="378"/>
      <c r="C353" s="367"/>
      <c r="D353" s="369"/>
      <c r="E353" s="255">
        <v>23016000</v>
      </c>
      <c r="F353" s="234">
        <v>23016000</v>
      </c>
      <c r="G353" s="253" t="s">
        <v>531</v>
      </c>
      <c r="O353" s="198" t="s">
        <v>520</v>
      </c>
    </row>
    <row r="354" spans="1:15" ht="41.25" customHeight="1" x14ac:dyDescent="0.25">
      <c r="A354" s="256" t="s">
        <v>474</v>
      </c>
      <c r="B354" s="480" t="s">
        <v>670</v>
      </c>
      <c r="C354" s="478" t="s">
        <v>502</v>
      </c>
      <c r="D354" s="477" t="s">
        <v>673</v>
      </c>
      <c r="E354" s="250"/>
      <c r="F354" s="257"/>
      <c r="G354" s="251" t="s">
        <v>533</v>
      </c>
      <c r="O354" s="198" t="s">
        <v>520</v>
      </c>
    </row>
    <row r="355" spans="1:15" ht="41.25" customHeight="1" x14ac:dyDescent="0.25">
      <c r="A355" s="252" t="s">
        <v>475</v>
      </c>
      <c r="B355" s="352"/>
      <c r="C355" s="366"/>
      <c r="D355" s="360"/>
      <c r="E355" s="234">
        <v>50000000</v>
      </c>
      <c r="F355" s="234">
        <v>16042500</v>
      </c>
      <c r="G355" s="207" t="s">
        <v>534</v>
      </c>
    </row>
    <row r="356" spans="1:15" ht="41.25" customHeight="1" x14ac:dyDescent="0.25">
      <c r="A356" s="252" t="s">
        <v>476</v>
      </c>
      <c r="B356" s="352"/>
      <c r="C356" s="366"/>
      <c r="D356" s="360"/>
      <c r="E356" s="234">
        <v>50000000</v>
      </c>
      <c r="F356" s="234">
        <v>16042500</v>
      </c>
      <c r="G356" s="207" t="s">
        <v>534</v>
      </c>
    </row>
    <row r="357" spans="1:15" ht="41.25" customHeight="1" x14ac:dyDescent="0.25">
      <c r="A357" s="252" t="s">
        <v>477</v>
      </c>
      <c r="B357" s="352"/>
      <c r="C357" s="366"/>
      <c r="D357" s="360"/>
      <c r="E357" s="234">
        <v>50000000</v>
      </c>
      <c r="F357" s="234">
        <v>16042500</v>
      </c>
      <c r="G357" s="207" t="s">
        <v>535</v>
      </c>
    </row>
    <row r="358" spans="1:15" ht="41.25" customHeight="1" x14ac:dyDescent="0.25">
      <c r="A358" s="252" t="s">
        <v>478</v>
      </c>
      <c r="B358" s="352"/>
      <c r="C358" s="366"/>
      <c r="D358" s="360"/>
      <c r="E358" s="234">
        <v>50000000</v>
      </c>
      <c r="F358" s="234">
        <v>16042500</v>
      </c>
      <c r="G358" s="207" t="s">
        <v>536</v>
      </c>
    </row>
    <row r="359" spans="1:15" ht="41.25" customHeight="1" x14ac:dyDescent="0.25">
      <c r="A359" s="252" t="s">
        <v>479</v>
      </c>
      <c r="B359" s="352"/>
      <c r="C359" s="366"/>
      <c r="D359" s="360"/>
      <c r="E359" s="234">
        <v>50000000</v>
      </c>
      <c r="F359" s="234">
        <v>16042500</v>
      </c>
      <c r="G359" s="207" t="s">
        <v>537</v>
      </c>
    </row>
    <row r="360" spans="1:15" ht="41.25" customHeight="1" x14ac:dyDescent="0.25">
      <c r="A360" s="252" t="s">
        <v>466</v>
      </c>
      <c r="B360" s="352"/>
      <c r="C360" s="366"/>
      <c r="D360" s="360"/>
      <c r="E360" s="234">
        <v>50000000</v>
      </c>
      <c r="F360" s="234">
        <v>50000000</v>
      </c>
      <c r="G360" s="207" t="s">
        <v>538</v>
      </c>
    </row>
    <row r="361" spans="1:15" ht="41.25" customHeight="1" x14ac:dyDescent="0.25">
      <c r="A361" s="252" t="s">
        <v>467</v>
      </c>
      <c r="B361" s="352"/>
      <c r="C361" s="366"/>
      <c r="D361" s="360"/>
      <c r="E361" s="234">
        <v>50000000</v>
      </c>
      <c r="F361" s="234">
        <v>50000000</v>
      </c>
      <c r="G361" s="207" t="s">
        <v>539</v>
      </c>
    </row>
    <row r="362" spans="1:15" ht="41.25" customHeight="1" x14ac:dyDescent="0.25">
      <c r="A362" s="252" t="s">
        <v>468</v>
      </c>
      <c r="B362" s="352"/>
      <c r="C362" s="366"/>
      <c r="D362" s="360"/>
      <c r="E362" s="234">
        <v>50000000</v>
      </c>
      <c r="F362" s="234">
        <v>50000000</v>
      </c>
      <c r="G362" s="207" t="s">
        <v>540</v>
      </c>
    </row>
    <row r="363" spans="1:15" ht="41.25" customHeight="1" x14ac:dyDescent="0.25">
      <c r="A363" s="252" t="s">
        <v>469</v>
      </c>
      <c r="B363" s="352"/>
      <c r="C363" s="366"/>
      <c r="D363" s="360"/>
      <c r="E363" s="234">
        <v>50000000</v>
      </c>
      <c r="F363" s="234">
        <v>50000000</v>
      </c>
      <c r="G363" s="207" t="s">
        <v>540</v>
      </c>
    </row>
    <row r="364" spans="1:15" ht="41.25" customHeight="1" x14ac:dyDescent="0.25">
      <c r="A364" s="252" t="s">
        <v>471</v>
      </c>
      <c r="B364" s="352"/>
      <c r="C364" s="366"/>
      <c r="D364" s="360"/>
      <c r="E364" s="234">
        <v>50000000</v>
      </c>
      <c r="F364" s="234">
        <v>50000000</v>
      </c>
      <c r="G364" s="207" t="s">
        <v>541</v>
      </c>
    </row>
    <row r="365" spans="1:15" ht="41.25" customHeight="1" thickBot="1" x14ac:dyDescent="0.3">
      <c r="A365" s="254" t="s">
        <v>472</v>
      </c>
      <c r="B365" s="378"/>
      <c r="C365" s="367"/>
      <c r="D365" s="369"/>
      <c r="E365" s="255">
        <v>50000000</v>
      </c>
      <c r="F365" s="255">
        <v>50000000</v>
      </c>
      <c r="G365" s="239" t="s">
        <v>542</v>
      </c>
    </row>
    <row r="366" spans="1:15" ht="41.25" customHeight="1" x14ac:dyDescent="0.25">
      <c r="A366" s="258" t="s">
        <v>474</v>
      </c>
      <c r="B366" s="482" t="s">
        <v>670</v>
      </c>
      <c r="C366" s="490" t="s">
        <v>683</v>
      </c>
      <c r="D366" s="489" t="s">
        <v>684</v>
      </c>
      <c r="E366" s="259"/>
      <c r="F366" s="240"/>
      <c r="G366" s="241" t="s">
        <v>544</v>
      </c>
    </row>
    <row r="367" spans="1:15" ht="41.25" customHeight="1" x14ac:dyDescent="0.25">
      <c r="A367" s="260" t="s">
        <v>475</v>
      </c>
      <c r="B367" s="352"/>
      <c r="C367" s="366"/>
      <c r="D367" s="360"/>
      <c r="E367" s="234"/>
      <c r="F367" s="234"/>
      <c r="G367" s="207" t="s">
        <v>545</v>
      </c>
    </row>
    <row r="368" spans="1:15" ht="41.25" customHeight="1" x14ac:dyDescent="0.25">
      <c r="A368" s="260" t="s">
        <v>476</v>
      </c>
      <c r="B368" s="352"/>
      <c r="C368" s="366"/>
      <c r="D368" s="360"/>
      <c r="E368" s="234"/>
      <c r="F368" s="234"/>
      <c r="G368" s="207" t="s">
        <v>546</v>
      </c>
    </row>
    <row r="369" spans="1:7" ht="41.25" customHeight="1" x14ac:dyDescent="0.25">
      <c r="A369" s="260" t="s">
        <v>477</v>
      </c>
      <c r="B369" s="352"/>
      <c r="C369" s="366"/>
      <c r="D369" s="360"/>
      <c r="E369" s="234"/>
      <c r="F369" s="234"/>
      <c r="G369" s="207" t="s">
        <v>547</v>
      </c>
    </row>
    <row r="370" spans="1:7" ht="41.25" customHeight="1" x14ac:dyDescent="0.25">
      <c r="A370" s="260" t="s">
        <v>478</v>
      </c>
      <c r="B370" s="352"/>
      <c r="C370" s="366"/>
      <c r="D370" s="360"/>
      <c r="E370" s="234"/>
      <c r="F370" s="236"/>
      <c r="G370" s="207" t="s">
        <v>548</v>
      </c>
    </row>
    <row r="371" spans="1:7" ht="50.25" customHeight="1" x14ac:dyDescent="0.25">
      <c r="A371" s="260" t="s">
        <v>479</v>
      </c>
      <c r="B371" s="352"/>
      <c r="C371" s="366"/>
      <c r="D371" s="360"/>
      <c r="E371" s="234">
        <v>1980800000</v>
      </c>
      <c r="F371" s="236"/>
      <c r="G371" s="207" t="s">
        <v>549</v>
      </c>
    </row>
    <row r="372" spans="1:7" ht="50.25" customHeight="1" x14ac:dyDescent="0.25">
      <c r="A372" s="260" t="s">
        <v>466</v>
      </c>
      <c r="B372" s="352"/>
      <c r="C372" s="366"/>
      <c r="D372" s="360"/>
      <c r="E372" s="234">
        <v>1980800000</v>
      </c>
      <c r="F372" s="261">
        <v>220709866</v>
      </c>
      <c r="G372" s="207" t="s">
        <v>550</v>
      </c>
    </row>
    <row r="373" spans="1:7" ht="50.25" customHeight="1" x14ac:dyDescent="0.25">
      <c r="A373" s="260" t="s">
        <v>467</v>
      </c>
      <c r="B373" s="352"/>
      <c r="C373" s="366"/>
      <c r="D373" s="360"/>
      <c r="E373" s="234">
        <v>1980800000</v>
      </c>
      <c r="F373" s="236"/>
      <c r="G373" s="207" t="s">
        <v>551</v>
      </c>
    </row>
    <row r="374" spans="1:7" ht="50.25" customHeight="1" x14ac:dyDescent="0.25">
      <c r="A374" s="260" t="s">
        <v>468</v>
      </c>
      <c r="B374" s="352"/>
      <c r="C374" s="366"/>
      <c r="D374" s="360"/>
      <c r="E374" s="234">
        <v>1980800000</v>
      </c>
      <c r="F374" s="236"/>
      <c r="G374" s="207" t="s">
        <v>552</v>
      </c>
    </row>
    <row r="375" spans="1:7" ht="50.25" customHeight="1" x14ac:dyDescent="0.25">
      <c r="A375" s="260" t="s">
        <v>469</v>
      </c>
      <c r="B375" s="352"/>
      <c r="C375" s="366"/>
      <c r="D375" s="360"/>
      <c r="E375" s="234">
        <v>1980800000</v>
      </c>
      <c r="F375" s="237"/>
      <c r="G375" s="207" t="s">
        <v>553</v>
      </c>
    </row>
    <row r="376" spans="1:7" ht="50.25" customHeight="1" x14ac:dyDescent="0.25">
      <c r="A376" s="179" t="s">
        <v>471</v>
      </c>
      <c r="B376" s="352"/>
      <c r="C376" s="366"/>
      <c r="D376" s="360"/>
      <c r="E376" s="262">
        <v>996457345</v>
      </c>
      <c r="F376" s="261">
        <v>570147863.10371172</v>
      </c>
      <c r="G376" s="207" t="s">
        <v>554</v>
      </c>
    </row>
    <row r="377" spans="1:7" ht="50.25" customHeight="1" thickBot="1" x14ac:dyDescent="0.3">
      <c r="A377" s="263" t="s">
        <v>472</v>
      </c>
      <c r="B377" s="352"/>
      <c r="C377" s="366"/>
      <c r="D377" s="361"/>
      <c r="E377" s="264">
        <v>779025533</v>
      </c>
      <c r="F377" s="264">
        <v>776901400</v>
      </c>
      <c r="G377" s="265" t="s">
        <v>555</v>
      </c>
    </row>
    <row r="378" spans="1:7" ht="50.25" customHeight="1" x14ac:dyDescent="0.25">
      <c r="A378" s="249" t="s">
        <v>474</v>
      </c>
      <c r="B378" s="477" t="s">
        <v>509</v>
      </c>
      <c r="C378" s="477" t="s">
        <v>510</v>
      </c>
      <c r="D378" s="477" t="s">
        <v>678</v>
      </c>
      <c r="E378" s="250">
        <v>1950000000</v>
      </c>
      <c r="F378" s="257"/>
      <c r="G378" s="251" t="s">
        <v>558</v>
      </c>
    </row>
    <row r="379" spans="1:7" ht="50.25" customHeight="1" x14ac:dyDescent="0.25">
      <c r="A379" s="189" t="s">
        <v>475</v>
      </c>
      <c r="B379" s="360"/>
      <c r="C379" s="360"/>
      <c r="D379" s="360"/>
      <c r="E379" s="234">
        <v>1950000000</v>
      </c>
      <c r="F379" s="234">
        <v>16042500</v>
      </c>
      <c r="G379" s="207" t="s">
        <v>559</v>
      </c>
    </row>
    <row r="380" spans="1:7" ht="50.25" customHeight="1" x14ac:dyDescent="0.25">
      <c r="A380" s="189" t="s">
        <v>476</v>
      </c>
      <c r="B380" s="360"/>
      <c r="C380" s="360"/>
      <c r="D380" s="360"/>
      <c r="E380" s="234">
        <v>1950000000</v>
      </c>
      <c r="F380" s="234">
        <v>16042500</v>
      </c>
      <c r="G380" s="207" t="s">
        <v>560</v>
      </c>
    </row>
    <row r="381" spans="1:7" ht="50.25" customHeight="1" x14ac:dyDescent="0.25">
      <c r="A381" s="189" t="s">
        <v>477</v>
      </c>
      <c r="B381" s="360"/>
      <c r="C381" s="360"/>
      <c r="D381" s="360"/>
      <c r="E381" s="234">
        <v>1950000000</v>
      </c>
      <c r="F381" s="234">
        <v>16042500</v>
      </c>
      <c r="G381" s="207" t="s">
        <v>561</v>
      </c>
    </row>
    <row r="382" spans="1:7" ht="50.25" customHeight="1" x14ac:dyDescent="0.25">
      <c r="A382" s="189" t="s">
        <v>478</v>
      </c>
      <c r="B382" s="360"/>
      <c r="C382" s="360"/>
      <c r="D382" s="360"/>
      <c r="E382" s="234">
        <v>1950000000</v>
      </c>
      <c r="F382" s="234">
        <v>16042500</v>
      </c>
      <c r="G382" s="207" t="s">
        <v>562</v>
      </c>
    </row>
    <row r="383" spans="1:7" ht="50.25" customHeight="1" x14ac:dyDescent="0.25">
      <c r="A383" s="189" t="s">
        <v>479</v>
      </c>
      <c r="B383" s="360"/>
      <c r="C383" s="360"/>
      <c r="D383" s="360"/>
      <c r="E383" s="234">
        <v>1950000000</v>
      </c>
      <c r="F383" s="234">
        <v>16042500</v>
      </c>
      <c r="G383" s="207" t="s">
        <v>563</v>
      </c>
    </row>
    <row r="384" spans="1:7" ht="50.25" customHeight="1" x14ac:dyDescent="0.25">
      <c r="A384" s="189" t="s">
        <v>466</v>
      </c>
      <c r="B384" s="360"/>
      <c r="C384" s="360"/>
      <c r="D384" s="360"/>
      <c r="E384" s="234">
        <v>1950000000</v>
      </c>
      <c r="F384" s="234">
        <v>16042500</v>
      </c>
      <c r="G384" s="207" t="s">
        <v>685</v>
      </c>
    </row>
    <row r="385" spans="1:7" ht="50.25" customHeight="1" x14ac:dyDescent="0.25">
      <c r="A385" s="189" t="s">
        <v>467</v>
      </c>
      <c r="B385" s="360"/>
      <c r="C385" s="360"/>
      <c r="D385" s="360"/>
      <c r="E385" s="234">
        <v>1950000000</v>
      </c>
      <c r="F385" s="234">
        <v>16042500</v>
      </c>
      <c r="G385" s="207" t="s">
        <v>565</v>
      </c>
    </row>
    <row r="386" spans="1:7" ht="50.25" customHeight="1" x14ac:dyDescent="0.25">
      <c r="A386" s="189" t="s">
        <v>468</v>
      </c>
      <c r="B386" s="360"/>
      <c r="C386" s="360"/>
      <c r="D386" s="360"/>
      <c r="E386" s="234">
        <v>1950000000</v>
      </c>
      <c r="F386" s="234">
        <v>16042500</v>
      </c>
      <c r="G386" s="207" t="s">
        <v>566</v>
      </c>
    </row>
    <row r="387" spans="1:7" ht="50.25" customHeight="1" x14ac:dyDescent="0.25">
      <c r="A387" s="189" t="s">
        <v>469</v>
      </c>
      <c r="B387" s="360"/>
      <c r="C387" s="360"/>
      <c r="D387" s="360"/>
      <c r="E387" s="234">
        <v>1950000000</v>
      </c>
      <c r="F387" s="234">
        <v>16042500</v>
      </c>
      <c r="G387" s="207" t="s">
        <v>566</v>
      </c>
    </row>
    <row r="388" spans="1:7" ht="50.25" customHeight="1" x14ac:dyDescent="0.25">
      <c r="A388" s="189" t="s">
        <v>471</v>
      </c>
      <c r="B388" s="360"/>
      <c r="C388" s="360"/>
      <c r="D388" s="360"/>
      <c r="E388" s="234">
        <v>1084003000</v>
      </c>
      <c r="F388" s="234">
        <v>1084003000</v>
      </c>
      <c r="G388" s="207" t="s">
        <v>567</v>
      </c>
    </row>
    <row r="389" spans="1:7" ht="50.25" customHeight="1" thickBot="1" x14ac:dyDescent="0.3">
      <c r="A389" s="191" t="s">
        <v>472</v>
      </c>
      <c r="B389" s="369"/>
      <c r="C389" s="369"/>
      <c r="D389" s="369"/>
      <c r="E389" s="234">
        <v>1084003000</v>
      </c>
      <c r="F389" s="264">
        <v>1084003000</v>
      </c>
      <c r="G389" s="207" t="s">
        <v>180</v>
      </c>
    </row>
    <row r="390" spans="1:7" ht="50.25" customHeight="1" x14ac:dyDescent="0.25">
      <c r="A390" s="249" t="s">
        <v>474</v>
      </c>
      <c r="B390" s="477" t="s">
        <v>509</v>
      </c>
      <c r="C390" s="477" t="s">
        <v>568</v>
      </c>
      <c r="D390" s="477" t="s">
        <v>686</v>
      </c>
      <c r="E390" s="176"/>
      <c r="F390" s="176"/>
      <c r="G390" s="251" t="s">
        <v>571</v>
      </c>
    </row>
    <row r="391" spans="1:7" ht="50.25" customHeight="1" x14ac:dyDescent="0.25">
      <c r="A391" s="189" t="s">
        <v>475</v>
      </c>
      <c r="B391" s="360"/>
      <c r="C391" s="360"/>
      <c r="D391" s="360"/>
      <c r="E391" s="234">
        <v>1485001000</v>
      </c>
      <c r="F391" s="234"/>
      <c r="G391" s="207" t="s">
        <v>572</v>
      </c>
    </row>
    <row r="392" spans="1:7" ht="50.25" customHeight="1" x14ac:dyDescent="0.25">
      <c r="A392" s="189" t="s">
        <v>476</v>
      </c>
      <c r="B392" s="360"/>
      <c r="C392" s="360"/>
      <c r="D392" s="360"/>
      <c r="E392" s="234">
        <v>1485001000</v>
      </c>
      <c r="F392" s="234"/>
      <c r="G392" s="207" t="s">
        <v>573</v>
      </c>
    </row>
    <row r="393" spans="1:7" ht="50.25" customHeight="1" x14ac:dyDescent="0.25">
      <c r="A393" s="189" t="s">
        <v>477</v>
      </c>
      <c r="B393" s="360"/>
      <c r="C393" s="360"/>
      <c r="D393" s="360"/>
      <c r="E393" s="234">
        <v>1485001000</v>
      </c>
      <c r="F393" s="234"/>
      <c r="G393" s="207" t="s">
        <v>573</v>
      </c>
    </row>
    <row r="394" spans="1:7" ht="50.25" customHeight="1" x14ac:dyDescent="0.25">
      <c r="A394" s="189" t="s">
        <v>478</v>
      </c>
      <c r="B394" s="360"/>
      <c r="C394" s="360"/>
      <c r="D394" s="360"/>
      <c r="E394" s="234">
        <v>1485001000</v>
      </c>
      <c r="F394" s="179"/>
      <c r="G394" s="207" t="s">
        <v>574</v>
      </c>
    </row>
    <row r="395" spans="1:7" ht="50.25" customHeight="1" x14ac:dyDescent="0.25">
      <c r="A395" s="189" t="s">
        <v>479</v>
      </c>
      <c r="B395" s="360"/>
      <c r="C395" s="360"/>
      <c r="D395" s="360"/>
      <c r="E395" s="234">
        <v>1485001000</v>
      </c>
      <c r="F395" s="234"/>
      <c r="G395" s="207" t="s">
        <v>575</v>
      </c>
    </row>
    <row r="396" spans="1:7" ht="50.25" customHeight="1" x14ac:dyDescent="0.25">
      <c r="A396" s="189" t="s">
        <v>466</v>
      </c>
      <c r="B396" s="360"/>
      <c r="C396" s="360"/>
      <c r="D396" s="360"/>
      <c r="E396" s="234">
        <v>1485001000</v>
      </c>
      <c r="F396" s="234">
        <v>162876800</v>
      </c>
      <c r="G396" s="207" t="s">
        <v>685</v>
      </c>
    </row>
    <row r="397" spans="1:7" ht="50.25" customHeight="1" x14ac:dyDescent="0.25">
      <c r="A397" s="189" t="s">
        <v>467</v>
      </c>
      <c r="B397" s="360"/>
      <c r="C397" s="360"/>
      <c r="D397" s="360"/>
      <c r="E397" s="234">
        <v>1485001000</v>
      </c>
      <c r="F397" s="234">
        <v>162876800</v>
      </c>
      <c r="G397" s="207" t="s">
        <v>577</v>
      </c>
    </row>
    <row r="398" spans="1:7" ht="50.25" customHeight="1" x14ac:dyDescent="0.25">
      <c r="A398" s="189" t="s">
        <v>468</v>
      </c>
      <c r="B398" s="360"/>
      <c r="C398" s="360"/>
      <c r="D398" s="360"/>
      <c r="E398" s="234">
        <v>1485001000</v>
      </c>
      <c r="F398" s="234">
        <v>162876800</v>
      </c>
      <c r="G398" s="207" t="s">
        <v>577</v>
      </c>
    </row>
    <row r="399" spans="1:7" ht="50.25" customHeight="1" x14ac:dyDescent="0.25">
      <c r="A399" s="189" t="s">
        <v>469</v>
      </c>
      <c r="B399" s="360"/>
      <c r="C399" s="360"/>
      <c r="D399" s="360"/>
      <c r="E399" s="234">
        <v>1485001000</v>
      </c>
      <c r="F399" s="234">
        <v>162876800</v>
      </c>
      <c r="G399" s="207" t="s">
        <v>578</v>
      </c>
    </row>
    <row r="400" spans="1:7" ht="50.25" customHeight="1" x14ac:dyDescent="0.25">
      <c r="A400" s="189" t="s">
        <v>471</v>
      </c>
      <c r="B400" s="360"/>
      <c r="C400" s="360"/>
      <c r="D400" s="360"/>
      <c r="E400" s="234">
        <v>1772816000</v>
      </c>
      <c r="F400" s="234">
        <v>1319161234.9654295</v>
      </c>
      <c r="G400" s="207" t="s">
        <v>579</v>
      </c>
    </row>
    <row r="401" spans="1:15" ht="50.25" customHeight="1" thickBot="1" x14ac:dyDescent="0.3">
      <c r="A401" s="191" t="s">
        <v>472</v>
      </c>
      <c r="B401" s="369"/>
      <c r="C401" s="369"/>
      <c r="D401" s="369"/>
      <c r="E401" s="255">
        <v>1772816000</v>
      </c>
      <c r="F401" s="255">
        <v>1379968011.9654295</v>
      </c>
      <c r="G401" s="239" t="s">
        <v>580</v>
      </c>
    </row>
    <row r="402" spans="1:15" ht="14.25" customHeight="1" thickBot="1" x14ac:dyDescent="0.3">
      <c r="A402" s="266"/>
      <c r="G402" s="267"/>
    </row>
    <row r="403" spans="1:15" ht="14.25" customHeight="1" x14ac:dyDescent="0.25">
      <c r="A403" s="479" t="s">
        <v>687</v>
      </c>
      <c r="B403" s="316"/>
      <c r="C403" s="316"/>
      <c r="D403" s="316"/>
      <c r="E403" s="316"/>
      <c r="F403" s="316"/>
      <c r="G403" s="389"/>
    </row>
    <row r="404" spans="1:15" ht="14.25" customHeight="1" thickBot="1" x14ac:dyDescent="0.3">
      <c r="A404" s="164" t="s">
        <v>27</v>
      </c>
      <c r="B404" s="233" t="s">
        <v>484</v>
      </c>
      <c r="C404" s="233" t="s">
        <v>485</v>
      </c>
      <c r="D404" s="233" t="s">
        <v>666</v>
      </c>
      <c r="E404" s="152" t="s">
        <v>688</v>
      </c>
      <c r="F404" s="152" t="s">
        <v>689</v>
      </c>
      <c r="G404" s="153" t="s">
        <v>669</v>
      </c>
    </row>
    <row r="405" spans="1:15" ht="14.25" customHeight="1" x14ac:dyDescent="0.25">
      <c r="A405" s="249" t="s">
        <v>474</v>
      </c>
      <c r="B405" s="480" t="s">
        <v>670</v>
      </c>
      <c r="C405" s="478" t="s">
        <v>643</v>
      </c>
      <c r="D405" s="477" t="s">
        <v>671</v>
      </c>
      <c r="E405" s="262">
        <v>484062100</v>
      </c>
      <c r="F405" s="268">
        <v>478551000</v>
      </c>
      <c r="G405" s="207">
        <v>0</v>
      </c>
      <c r="O405" s="198" t="s">
        <v>520</v>
      </c>
    </row>
    <row r="406" spans="1:15" ht="27" customHeight="1" x14ac:dyDescent="0.25">
      <c r="A406" s="189" t="s">
        <v>475</v>
      </c>
      <c r="B406" s="352"/>
      <c r="C406" s="366"/>
      <c r="D406" s="360"/>
      <c r="E406" s="262">
        <v>484062100</v>
      </c>
      <c r="F406" s="268">
        <v>478551000</v>
      </c>
      <c r="G406" s="207" t="s">
        <v>587</v>
      </c>
      <c r="O406" s="198" t="s">
        <v>520</v>
      </c>
    </row>
    <row r="407" spans="1:15" ht="27" customHeight="1" x14ac:dyDescent="0.25">
      <c r="A407" s="189" t="s">
        <v>476</v>
      </c>
      <c r="B407" s="352"/>
      <c r="C407" s="366"/>
      <c r="D407" s="360"/>
      <c r="E407" s="262">
        <v>484062100</v>
      </c>
      <c r="F407" s="268">
        <v>478551000</v>
      </c>
      <c r="G407" s="207" t="s">
        <v>588</v>
      </c>
      <c r="O407" s="198" t="s">
        <v>520</v>
      </c>
    </row>
    <row r="408" spans="1:15" ht="27" customHeight="1" x14ac:dyDescent="0.25">
      <c r="A408" s="189" t="s">
        <v>477</v>
      </c>
      <c r="B408" s="352"/>
      <c r="C408" s="366"/>
      <c r="D408" s="360"/>
      <c r="E408" s="262">
        <v>484062100</v>
      </c>
      <c r="F408" s="269">
        <v>478551000</v>
      </c>
      <c r="G408" s="207" t="s">
        <v>589</v>
      </c>
      <c r="O408" s="198" t="s">
        <v>520</v>
      </c>
    </row>
    <row r="409" spans="1:15" ht="27" customHeight="1" x14ac:dyDescent="0.25">
      <c r="A409" s="189" t="s">
        <v>478</v>
      </c>
      <c r="B409" s="352"/>
      <c r="C409" s="366"/>
      <c r="D409" s="360"/>
      <c r="E409" s="262">
        <v>484062100</v>
      </c>
      <c r="F409" s="268">
        <v>478551000</v>
      </c>
      <c r="G409" s="207" t="s">
        <v>590</v>
      </c>
      <c r="O409" s="198" t="s">
        <v>522</v>
      </c>
    </row>
    <row r="410" spans="1:15" ht="27" customHeight="1" x14ac:dyDescent="0.25">
      <c r="A410" s="252" t="s">
        <v>479</v>
      </c>
      <c r="B410" s="352"/>
      <c r="C410" s="366"/>
      <c r="D410" s="360"/>
      <c r="E410" s="262">
        <v>484062100</v>
      </c>
      <c r="F410" s="268">
        <v>478551000</v>
      </c>
      <c r="G410" s="207" t="s">
        <v>591</v>
      </c>
      <c r="O410" s="198" t="s">
        <v>520</v>
      </c>
    </row>
    <row r="411" spans="1:15" ht="27" customHeight="1" x14ac:dyDescent="0.25">
      <c r="A411" s="252" t="s">
        <v>466</v>
      </c>
      <c r="B411" s="352"/>
      <c r="C411" s="366"/>
      <c r="D411" s="360"/>
      <c r="E411" s="262">
        <v>478551000</v>
      </c>
      <c r="F411" s="268">
        <v>478551000</v>
      </c>
      <c r="G411" s="207" t="s">
        <v>592</v>
      </c>
      <c r="O411" s="198" t="s">
        <v>520</v>
      </c>
    </row>
    <row r="412" spans="1:15" ht="27" customHeight="1" x14ac:dyDescent="0.25">
      <c r="A412" s="252" t="s">
        <v>467</v>
      </c>
      <c r="B412" s="352"/>
      <c r="C412" s="366"/>
      <c r="D412" s="360"/>
      <c r="E412" s="262">
        <v>478551000</v>
      </c>
      <c r="F412" s="268">
        <v>478551000</v>
      </c>
      <c r="G412" s="207" t="s">
        <v>593</v>
      </c>
      <c r="O412" s="198" t="s">
        <v>520</v>
      </c>
    </row>
    <row r="413" spans="1:15" ht="27" customHeight="1" x14ac:dyDescent="0.25">
      <c r="A413" s="252" t="s">
        <v>468</v>
      </c>
      <c r="B413" s="352"/>
      <c r="C413" s="366"/>
      <c r="D413" s="360"/>
      <c r="E413" s="262" t="e">
        <v>#REF!</v>
      </c>
      <c r="F413" s="269">
        <v>538358167</v>
      </c>
      <c r="G413" s="207" t="s">
        <v>594</v>
      </c>
      <c r="O413" s="198" t="s">
        <v>520</v>
      </c>
    </row>
    <row r="414" spans="1:15" ht="27" customHeight="1" x14ac:dyDescent="0.25">
      <c r="A414" s="252" t="s">
        <v>469</v>
      </c>
      <c r="B414" s="352"/>
      <c r="C414" s="366"/>
      <c r="D414" s="360"/>
      <c r="E414" s="262">
        <v>542438233</v>
      </c>
      <c r="F414" s="269">
        <v>502271700</v>
      </c>
      <c r="G414" s="207" t="s">
        <v>595</v>
      </c>
      <c r="O414" s="198" t="s">
        <v>522</v>
      </c>
    </row>
    <row r="415" spans="1:15" ht="27" customHeight="1" x14ac:dyDescent="0.25">
      <c r="A415" s="252" t="s">
        <v>471</v>
      </c>
      <c r="B415" s="352"/>
      <c r="C415" s="366"/>
      <c r="D415" s="360"/>
      <c r="E415" s="262">
        <v>542438233</v>
      </c>
      <c r="F415" s="269">
        <v>515813033</v>
      </c>
      <c r="G415" s="207" t="s">
        <v>596</v>
      </c>
      <c r="O415" s="198" t="s">
        <v>520</v>
      </c>
    </row>
    <row r="416" spans="1:15" ht="27" customHeight="1" thickBot="1" x14ac:dyDescent="0.3">
      <c r="A416" s="254" t="s">
        <v>472</v>
      </c>
      <c r="B416" s="378"/>
      <c r="C416" s="367"/>
      <c r="D416" s="369"/>
      <c r="E416" s="270"/>
      <c r="F416" s="271"/>
      <c r="G416" s="239">
        <v>0</v>
      </c>
      <c r="O416" s="198" t="s">
        <v>520</v>
      </c>
    </row>
    <row r="417" spans="1:15" ht="27" customHeight="1" x14ac:dyDescent="0.25">
      <c r="A417" s="249" t="s">
        <v>474</v>
      </c>
      <c r="B417" s="480" t="s">
        <v>670</v>
      </c>
      <c r="C417" s="478" t="s">
        <v>502</v>
      </c>
      <c r="D417" s="477" t="s">
        <v>673</v>
      </c>
      <c r="E417" s="262">
        <v>76069667</v>
      </c>
      <c r="F417" s="268"/>
      <c r="G417" s="207">
        <v>0</v>
      </c>
      <c r="O417" s="198" t="s">
        <v>520</v>
      </c>
    </row>
    <row r="418" spans="1:15" ht="27" customHeight="1" x14ac:dyDescent="0.25">
      <c r="A418" s="189" t="s">
        <v>475</v>
      </c>
      <c r="B418" s="352"/>
      <c r="C418" s="366"/>
      <c r="D418" s="360"/>
      <c r="E418" s="262">
        <v>84427000</v>
      </c>
      <c r="F418" s="268">
        <v>76069667</v>
      </c>
      <c r="G418" s="207" t="s">
        <v>598</v>
      </c>
    </row>
    <row r="419" spans="1:15" ht="27" customHeight="1" x14ac:dyDescent="0.25">
      <c r="A419" s="189" t="s">
        <v>476</v>
      </c>
      <c r="B419" s="352"/>
      <c r="C419" s="366"/>
      <c r="D419" s="360"/>
      <c r="E419" s="262">
        <v>84427000</v>
      </c>
      <c r="F419" s="268">
        <v>76069667</v>
      </c>
      <c r="G419" s="207" t="s">
        <v>599</v>
      </c>
    </row>
    <row r="420" spans="1:15" ht="27" customHeight="1" x14ac:dyDescent="0.25">
      <c r="A420" s="189" t="s">
        <v>477</v>
      </c>
      <c r="B420" s="352"/>
      <c r="C420" s="366"/>
      <c r="D420" s="360"/>
      <c r="E420" s="262">
        <v>84427000</v>
      </c>
      <c r="F420" s="268">
        <v>76069667</v>
      </c>
      <c r="G420" s="207" t="s">
        <v>600</v>
      </c>
    </row>
    <row r="421" spans="1:15" ht="27" customHeight="1" x14ac:dyDescent="0.25">
      <c r="A421" s="189" t="s">
        <v>478</v>
      </c>
      <c r="B421" s="352"/>
      <c r="C421" s="366"/>
      <c r="D421" s="360"/>
      <c r="E421" s="262">
        <v>84427000</v>
      </c>
      <c r="F421" s="268">
        <v>76069667</v>
      </c>
      <c r="G421" s="207" t="s">
        <v>601</v>
      </c>
    </row>
    <row r="422" spans="1:15" ht="27" customHeight="1" x14ac:dyDescent="0.25">
      <c r="A422" s="252" t="s">
        <v>479</v>
      </c>
      <c r="B422" s="352"/>
      <c r="C422" s="366"/>
      <c r="D422" s="360"/>
      <c r="E422" s="262">
        <v>84427000</v>
      </c>
      <c r="F422" s="268">
        <v>76069667</v>
      </c>
      <c r="G422" s="207" t="s">
        <v>602</v>
      </c>
    </row>
    <row r="423" spans="1:15" ht="27" customHeight="1" x14ac:dyDescent="0.25">
      <c r="A423" s="252" t="s">
        <v>466</v>
      </c>
      <c r="B423" s="352"/>
      <c r="C423" s="366"/>
      <c r="D423" s="360"/>
      <c r="E423" s="262">
        <v>84427000</v>
      </c>
      <c r="F423" s="268">
        <v>76069667</v>
      </c>
      <c r="G423" s="207" t="s">
        <v>603</v>
      </c>
    </row>
    <row r="424" spans="1:15" ht="27" customHeight="1" x14ac:dyDescent="0.25">
      <c r="A424" s="252" t="s">
        <v>467</v>
      </c>
      <c r="B424" s="352"/>
      <c r="C424" s="366"/>
      <c r="D424" s="360"/>
      <c r="E424" s="262">
        <v>84427000</v>
      </c>
      <c r="F424" s="268">
        <v>76069667</v>
      </c>
      <c r="G424" s="207" t="s">
        <v>604</v>
      </c>
    </row>
    <row r="425" spans="1:15" ht="27" customHeight="1" x14ac:dyDescent="0.25">
      <c r="A425" s="252" t="s">
        <v>468</v>
      </c>
      <c r="B425" s="352"/>
      <c r="C425" s="366"/>
      <c r="D425" s="360"/>
      <c r="E425" s="262" t="e">
        <v>#REF!</v>
      </c>
      <c r="F425" s="269">
        <v>76069667</v>
      </c>
      <c r="G425" s="207" t="s">
        <v>605</v>
      </c>
    </row>
    <row r="426" spans="1:15" ht="27" customHeight="1" x14ac:dyDescent="0.25">
      <c r="A426" s="252" t="s">
        <v>469</v>
      </c>
      <c r="B426" s="352"/>
      <c r="C426" s="366"/>
      <c r="D426" s="360"/>
      <c r="E426" s="262">
        <v>81488867</v>
      </c>
      <c r="F426" s="269">
        <v>76069667</v>
      </c>
      <c r="G426" s="207" t="s">
        <v>606</v>
      </c>
    </row>
    <row r="427" spans="1:15" ht="27" customHeight="1" x14ac:dyDescent="0.25">
      <c r="A427" s="252" t="s">
        <v>471</v>
      </c>
      <c r="B427" s="352"/>
      <c r="C427" s="366"/>
      <c r="D427" s="360"/>
      <c r="E427" s="262">
        <v>81488867</v>
      </c>
      <c r="F427" s="269">
        <v>76069667</v>
      </c>
      <c r="G427" s="207" t="s">
        <v>607</v>
      </c>
    </row>
    <row r="428" spans="1:15" ht="27" customHeight="1" thickBot="1" x14ac:dyDescent="0.3">
      <c r="A428" s="254" t="s">
        <v>472</v>
      </c>
      <c r="B428" s="378"/>
      <c r="C428" s="367"/>
      <c r="D428" s="369"/>
      <c r="E428" s="270"/>
      <c r="F428" s="271"/>
      <c r="G428" s="239">
        <v>0</v>
      </c>
    </row>
    <row r="429" spans="1:15" ht="27" customHeight="1" x14ac:dyDescent="0.25">
      <c r="A429" s="249" t="s">
        <v>474</v>
      </c>
      <c r="B429" s="480" t="s">
        <v>670</v>
      </c>
      <c r="C429" s="478" t="s">
        <v>683</v>
      </c>
      <c r="D429" s="477" t="s">
        <v>684</v>
      </c>
      <c r="E429" s="262">
        <v>907674746</v>
      </c>
      <c r="F429" s="268"/>
      <c r="G429" s="207">
        <v>0</v>
      </c>
    </row>
    <row r="430" spans="1:15" ht="27" customHeight="1" x14ac:dyDescent="0.25">
      <c r="A430" s="189" t="s">
        <v>475</v>
      </c>
      <c r="B430" s="352"/>
      <c r="C430" s="366"/>
      <c r="D430" s="360"/>
      <c r="E430" s="262">
        <v>905368900</v>
      </c>
      <c r="F430" s="268"/>
      <c r="G430" s="207" t="s">
        <v>609</v>
      </c>
    </row>
    <row r="431" spans="1:15" ht="27" customHeight="1" x14ac:dyDescent="0.25">
      <c r="A431" s="189" t="s">
        <v>476</v>
      </c>
      <c r="B431" s="352"/>
      <c r="C431" s="366"/>
      <c r="D431" s="360"/>
      <c r="E431" s="262">
        <v>905368900</v>
      </c>
      <c r="F431" s="268">
        <v>49895267</v>
      </c>
      <c r="G431" s="207" t="s">
        <v>610</v>
      </c>
    </row>
    <row r="432" spans="1:15" ht="27" customHeight="1" x14ac:dyDescent="0.25">
      <c r="A432" s="189" t="s">
        <v>477</v>
      </c>
      <c r="B432" s="352"/>
      <c r="C432" s="366"/>
      <c r="D432" s="360"/>
      <c r="E432" s="262">
        <v>905368900</v>
      </c>
      <c r="F432" s="268">
        <v>903732614</v>
      </c>
      <c r="G432" s="207" t="s">
        <v>611</v>
      </c>
    </row>
    <row r="433" spans="1:7" ht="27" customHeight="1" x14ac:dyDescent="0.25">
      <c r="A433" s="189" t="s">
        <v>478</v>
      </c>
      <c r="B433" s="352"/>
      <c r="C433" s="366"/>
      <c r="D433" s="360"/>
      <c r="E433" s="262">
        <v>905368900</v>
      </c>
      <c r="F433" s="268">
        <v>152937267</v>
      </c>
      <c r="G433" s="207" t="s">
        <v>612</v>
      </c>
    </row>
    <row r="434" spans="1:7" ht="27" customHeight="1" x14ac:dyDescent="0.25">
      <c r="A434" s="252" t="s">
        <v>479</v>
      </c>
      <c r="B434" s="352"/>
      <c r="C434" s="366"/>
      <c r="D434" s="360"/>
      <c r="E434" s="262">
        <v>905368900</v>
      </c>
      <c r="F434" s="268">
        <v>770463533</v>
      </c>
      <c r="G434" s="207" t="s">
        <v>613</v>
      </c>
    </row>
    <row r="435" spans="1:7" ht="27" customHeight="1" x14ac:dyDescent="0.25">
      <c r="A435" s="252" t="s">
        <v>466</v>
      </c>
      <c r="B435" s="352"/>
      <c r="C435" s="366"/>
      <c r="D435" s="360"/>
      <c r="E435" s="262">
        <v>905368900</v>
      </c>
      <c r="F435" s="268">
        <v>770463533</v>
      </c>
      <c r="G435" s="207" t="s">
        <v>614</v>
      </c>
    </row>
    <row r="436" spans="1:7" ht="27" customHeight="1" x14ac:dyDescent="0.25">
      <c r="A436" s="252" t="s">
        <v>467</v>
      </c>
      <c r="B436" s="352"/>
      <c r="C436" s="366"/>
      <c r="D436" s="360"/>
      <c r="E436" s="262">
        <v>905368900</v>
      </c>
      <c r="F436" s="268">
        <v>770463533</v>
      </c>
      <c r="G436" s="207" t="s">
        <v>615</v>
      </c>
    </row>
    <row r="437" spans="1:7" ht="27" customHeight="1" x14ac:dyDescent="0.25">
      <c r="A437" s="252" t="s">
        <v>468</v>
      </c>
      <c r="B437" s="352"/>
      <c r="C437" s="366"/>
      <c r="D437" s="360"/>
      <c r="E437" s="262">
        <v>905368900</v>
      </c>
      <c r="F437" s="269">
        <v>903732614</v>
      </c>
      <c r="G437" s="207" t="s">
        <v>605</v>
      </c>
    </row>
    <row r="438" spans="1:7" ht="27" customHeight="1" x14ac:dyDescent="0.25">
      <c r="A438" s="252" t="s">
        <v>469</v>
      </c>
      <c r="B438" s="352"/>
      <c r="C438" s="366"/>
      <c r="D438" s="360"/>
      <c r="E438" s="262">
        <v>905368900</v>
      </c>
      <c r="F438" s="269">
        <v>770463533</v>
      </c>
      <c r="G438" s="207" t="s">
        <v>616</v>
      </c>
    </row>
    <row r="439" spans="1:7" ht="27" customHeight="1" x14ac:dyDescent="0.25">
      <c r="A439" s="252" t="s">
        <v>471</v>
      </c>
      <c r="B439" s="352"/>
      <c r="C439" s="366"/>
      <c r="D439" s="360"/>
      <c r="E439" s="262">
        <v>905368900</v>
      </c>
      <c r="F439" s="269">
        <v>770463533</v>
      </c>
      <c r="G439" s="207" t="s">
        <v>617</v>
      </c>
    </row>
    <row r="440" spans="1:7" ht="27" customHeight="1" thickBot="1" x14ac:dyDescent="0.3">
      <c r="A440" s="254" t="s">
        <v>472</v>
      </c>
      <c r="B440" s="378"/>
      <c r="C440" s="367"/>
      <c r="D440" s="369"/>
      <c r="E440" s="270"/>
      <c r="F440" s="271"/>
      <c r="G440" s="239">
        <v>0</v>
      </c>
    </row>
    <row r="441" spans="1:7" ht="27" customHeight="1" x14ac:dyDescent="0.25">
      <c r="A441" s="249" t="s">
        <v>474</v>
      </c>
      <c r="B441" s="480" t="s">
        <v>509</v>
      </c>
      <c r="C441" s="478" t="s">
        <v>510</v>
      </c>
      <c r="D441" s="477" t="s">
        <v>678</v>
      </c>
      <c r="E441" s="262">
        <v>975245000</v>
      </c>
      <c r="F441" s="268"/>
      <c r="G441" s="207" t="s">
        <v>180</v>
      </c>
    </row>
    <row r="442" spans="1:7" ht="27" customHeight="1" x14ac:dyDescent="0.25">
      <c r="A442" s="189" t="s">
        <v>475</v>
      </c>
      <c r="B442" s="352"/>
      <c r="C442" s="366"/>
      <c r="D442" s="360"/>
      <c r="E442" s="262">
        <v>975245000</v>
      </c>
      <c r="F442" s="268"/>
      <c r="G442" s="207" t="s">
        <v>618</v>
      </c>
    </row>
    <row r="443" spans="1:7" ht="27" customHeight="1" x14ac:dyDescent="0.25">
      <c r="A443" s="189" t="s">
        <v>476</v>
      </c>
      <c r="B443" s="352"/>
      <c r="C443" s="366"/>
      <c r="D443" s="360"/>
      <c r="E443" s="262">
        <v>975245000</v>
      </c>
      <c r="F443" s="268">
        <v>21382200</v>
      </c>
      <c r="G443" s="207" t="s">
        <v>619</v>
      </c>
    </row>
    <row r="444" spans="1:7" ht="27" customHeight="1" x14ac:dyDescent="0.25">
      <c r="A444" s="189" t="s">
        <v>477</v>
      </c>
      <c r="B444" s="352"/>
      <c r="C444" s="366"/>
      <c r="D444" s="360"/>
      <c r="E444" s="262">
        <v>975245000</v>
      </c>
      <c r="F444" s="262">
        <v>970910701</v>
      </c>
      <c r="G444" s="207" t="s">
        <v>620</v>
      </c>
    </row>
    <row r="445" spans="1:7" ht="27" customHeight="1" x14ac:dyDescent="0.25">
      <c r="A445" s="189" t="s">
        <v>478</v>
      </c>
      <c r="B445" s="352"/>
      <c r="C445" s="366"/>
      <c r="D445" s="360"/>
      <c r="E445" s="262">
        <v>975245000</v>
      </c>
      <c r="F445" s="268">
        <v>64890200</v>
      </c>
      <c r="G445" s="207" t="s">
        <v>621</v>
      </c>
    </row>
    <row r="446" spans="1:7" ht="27" customHeight="1" x14ac:dyDescent="0.25">
      <c r="A446" s="252" t="s">
        <v>479</v>
      </c>
      <c r="B446" s="352"/>
      <c r="C446" s="366"/>
      <c r="D446" s="360"/>
      <c r="E446" s="262">
        <v>975245000</v>
      </c>
      <c r="F446" s="268">
        <v>295618667</v>
      </c>
      <c r="G446" s="207" t="s">
        <v>622</v>
      </c>
    </row>
    <row r="447" spans="1:7" ht="27" customHeight="1" x14ac:dyDescent="0.25">
      <c r="A447" s="252" t="s">
        <v>466</v>
      </c>
      <c r="B447" s="352"/>
      <c r="C447" s="366"/>
      <c r="D447" s="360"/>
      <c r="E447" s="262">
        <v>975245000</v>
      </c>
      <c r="F447" s="268">
        <v>295618667</v>
      </c>
      <c r="G447" s="207" t="s">
        <v>623</v>
      </c>
    </row>
    <row r="448" spans="1:7" ht="27" customHeight="1" x14ac:dyDescent="0.25">
      <c r="A448" s="252" t="s">
        <v>467</v>
      </c>
      <c r="B448" s="352"/>
      <c r="C448" s="366"/>
      <c r="D448" s="360"/>
      <c r="E448" s="262">
        <v>975245000</v>
      </c>
      <c r="F448" s="268">
        <v>295618667</v>
      </c>
      <c r="G448" s="207" t="s">
        <v>624</v>
      </c>
    </row>
    <row r="449" spans="1:7" ht="27" customHeight="1" x14ac:dyDescent="0.25">
      <c r="A449" s="252" t="s">
        <v>468</v>
      </c>
      <c r="B449" s="352"/>
      <c r="C449" s="366"/>
      <c r="D449" s="360"/>
      <c r="E449" s="262" t="e">
        <v>#REF!</v>
      </c>
      <c r="F449" s="269">
        <v>0</v>
      </c>
      <c r="G449" s="207" t="s">
        <v>625</v>
      </c>
    </row>
    <row r="450" spans="1:7" ht="27" customHeight="1" x14ac:dyDescent="0.25">
      <c r="A450" s="252" t="s">
        <v>469</v>
      </c>
      <c r="B450" s="352"/>
      <c r="C450" s="366"/>
      <c r="D450" s="360"/>
      <c r="E450" s="262">
        <v>975245000</v>
      </c>
      <c r="F450" s="269">
        <v>295618667</v>
      </c>
      <c r="G450" s="207" t="s">
        <v>626</v>
      </c>
    </row>
    <row r="451" spans="1:7" ht="27" customHeight="1" x14ac:dyDescent="0.25">
      <c r="A451" s="252" t="s">
        <v>471</v>
      </c>
      <c r="B451" s="352"/>
      <c r="C451" s="366"/>
      <c r="D451" s="360"/>
      <c r="E451" s="262">
        <v>975245000</v>
      </c>
      <c r="F451" s="269">
        <v>295618667</v>
      </c>
      <c r="G451" s="207" t="s">
        <v>627</v>
      </c>
    </row>
    <row r="452" spans="1:7" ht="27" customHeight="1" thickBot="1" x14ac:dyDescent="0.3">
      <c r="A452" s="254" t="s">
        <v>472</v>
      </c>
      <c r="B452" s="378"/>
      <c r="C452" s="367"/>
      <c r="D452" s="369"/>
      <c r="E452" s="270"/>
      <c r="F452" s="271"/>
      <c r="G452" s="239">
        <v>0</v>
      </c>
    </row>
    <row r="453" spans="1:7" ht="27" customHeight="1" x14ac:dyDescent="0.25">
      <c r="A453" s="249" t="s">
        <v>474</v>
      </c>
      <c r="B453" s="480" t="s">
        <v>509</v>
      </c>
      <c r="C453" s="478" t="s">
        <v>568</v>
      </c>
      <c r="D453" s="477" t="s">
        <v>686</v>
      </c>
      <c r="E453" s="262">
        <v>4061750000</v>
      </c>
      <c r="F453" s="268"/>
      <c r="G453" s="207" t="s">
        <v>628</v>
      </c>
    </row>
    <row r="454" spans="1:7" ht="27" customHeight="1" x14ac:dyDescent="0.25">
      <c r="A454" s="189" t="s">
        <v>475</v>
      </c>
      <c r="B454" s="352"/>
      <c r="C454" s="366"/>
      <c r="D454" s="360"/>
      <c r="E454" s="262">
        <v>4061750000</v>
      </c>
      <c r="F454" s="268"/>
      <c r="G454" s="207" t="s">
        <v>629</v>
      </c>
    </row>
    <row r="455" spans="1:7" ht="27" customHeight="1" x14ac:dyDescent="0.25">
      <c r="A455" s="189" t="s">
        <v>476</v>
      </c>
      <c r="B455" s="352"/>
      <c r="C455" s="366"/>
      <c r="D455" s="360"/>
      <c r="E455" s="262">
        <v>4061750000</v>
      </c>
      <c r="F455" s="268">
        <v>31840467</v>
      </c>
      <c r="G455" s="207" t="s">
        <v>629</v>
      </c>
    </row>
    <row r="456" spans="1:7" ht="27" customHeight="1" x14ac:dyDescent="0.25">
      <c r="A456" s="189" t="s">
        <v>477</v>
      </c>
      <c r="B456" s="352"/>
      <c r="C456" s="366"/>
      <c r="D456" s="360"/>
      <c r="E456" s="262">
        <v>4061750000</v>
      </c>
      <c r="F456" s="262">
        <v>4032060127</v>
      </c>
      <c r="G456" s="207" t="s">
        <v>630</v>
      </c>
    </row>
    <row r="457" spans="1:7" ht="27" customHeight="1" x14ac:dyDescent="0.25">
      <c r="A457" s="189" t="s">
        <v>478</v>
      </c>
      <c r="B457" s="352"/>
      <c r="C457" s="366"/>
      <c r="D457" s="360"/>
      <c r="E457" s="262">
        <v>4061750000</v>
      </c>
      <c r="F457" s="268">
        <v>100688467</v>
      </c>
      <c r="G457" s="207" t="s">
        <v>631</v>
      </c>
    </row>
    <row r="458" spans="1:7" ht="27" customHeight="1" x14ac:dyDescent="0.25">
      <c r="A458" s="252" t="s">
        <v>479</v>
      </c>
      <c r="B458" s="352"/>
      <c r="C458" s="366"/>
      <c r="D458" s="360"/>
      <c r="E458" s="262">
        <v>4061750000</v>
      </c>
      <c r="F458" s="268">
        <v>407309666</v>
      </c>
      <c r="G458" s="207" t="s">
        <v>632</v>
      </c>
    </row>
    <row r="459" spans="1:7" ht="27" customHeight="1" x14ac:dyDescent="0.25">
      <c r="A459" s="252" t="s">
        <v>466</v>
      </c>
      <c r="B459" s="352"/>
      <c r="C459" s="366"/>
      <c r="D459" s="360"/>
      <c r="E459" s="262">
        <v>4061750000</v>
      </c>
      <c r="F459" s="268">
        <v>407309666</v>
      </c>
      <c r="G459" s="207" t="s">
        <v>633</v>
      </c>
    </row>
    <row r="460" spans="1:7" ht="27" customHeight="1" x14ac:dyDescent="0.25">
      <c r="A460" s="252" t="s">
        <v>467</v>
      </c>
      <c r="B460" s="352"/>
      <c r="C460" s="366"/>
      <c r="D460" s="360"/>
      <c r="E460" s="262">
        <v>4061750000</v>
      </c>
      <c r="F460" s="268">
        <v>540882578</v>
      </c>
      <c r="G460" s="207" t="s">
        <v>634</v>
      </c>
    </row>
    <row r="461" spans="1:7" ht="27" customHeight="1" x14ac:dyDescent="0.25">
      <c r="A461" s="252" t="s">
        <v>468</v>
      </c>
      <c r="B461" s="352"/>
      <c r="C461" s="366"/>
      <c r="D461" s="360"/>
      <c r="E461" s="262" t="e">
        <v>#REF!</v>
      </c>
      <c r="F461" s="269">
        <v>0</v>
      </c>
      <c r="G461" s="207" t="s">
        <v>635</v>
      </c>
    </row>
    <row r="462" spans="1:7" ht="27" customHeight="1" x14ac:dyDescent="0.25">
      <c r="A462" s="252" t="s">
        <v>469</v>
      </c>
      <c r="B462" s="352"/>
      <c r="C462" s="366"/>
      <c r="D462" s="360"/>
      <c r="E462" s="262">
        <v>4061750000</v>
      </c>
      <c r="F462" s="269">
        <v>540882578</v>
      </c>
      <c r="G462" s="207" t="s">
        <v>636</v>
      </c>
    </row>
    <row r="463" spans="1:7" ht="27" customHeight="1" x14ac:dyDescent="0.25">
      <c r="A463" s="252" t="s">
        <v>471</v>
      </c>
      <c r="B463" s="352"/>
      <c r="C463" s="366"/>
      <c r="D463" s="360"/>
      <c r="E463" s="262">
        <v>4061750000</v>
      </c>
      <c r="F463" s="269">
        <v>543421578</v>
      </c>
      <c r="G463" s="207" t="s">
        <v>637</v>
      </c>
    </row>
    <row r="464" spans="1:7" ht="27" customHeight="1" thickBot="1" x14ac:dyDescent="0.3">
      <c r="A464" s="254" t="s">
        <v>472</v>
      </c>
      <c r="B464" s="378"/>
      <c r="C464" s="367"/>
      <c r="D464" s="369"/>
      <c r="E464" s="270"/>
      <c r="F464" s="271"/>
      <c r="G464" s="239">
        <v>0</v>
      </c>
    </row>
    <row r="465" spans="1:15" ht="14.25" customHeight="1" thickBot="1" x14ac:dyDescent="0.3">
      <c r="A465" s="266"/>
    </row>
    <row r="466" spans="1:15" ht="14.25" customHeight="1" x14ac:dyDescent="0.25">
      <c r="A466" s="479" t="s">
        <v>690</v>
      </c>
      <c r="B466" s="316"/>
      <c r="C466" s="316"/>
      <c r="D466" s="316"/>
      <c r="E466" s="316"/>
      <c r="F466" s="316"/>
      <c r="G466" s="389"/>
    </row>
    <row r="467" spans="1:15" ht="78.75" customHeight="1" thickBot="1" x14ac:dyDescent="0.3">
      <c r="A467" s="164" t="s">
        <v>28</v>
      </c>
      <c r="B467" s="233" t="s">
        <v>484</v>
      </c>
      <c r="C467" s="233" t="s">
        <v>485</v>
      </c>
      <c r="D467" s="233" t="s">
        <v>666</v>
      </c>
      <c r="E467" s="233" t="s">
        <v>691</v>
      </c>
      <c r="F467" s="233" t="s">
        <v>692</v>
      </c>
      <c r="G467" s="272" t="s">
        <v>669</v>
      </c>
    </row>
    <row r="468" spans="1:15" ht="18.75" customHeight="1" x14ac:dyDescent="0.25">
      <c r="A468" s="249" t="s">
        <v>474</v>
      </c>
      <c r="B468" s="480" t="s">
        <v>670</v>
      </c>
      <c r="C468" s="478" t="s">
        <v>643</v>
      </c>
      <c r="D468" s="477" t="s">
        <v>693</v>
      </c>
      <c r="E468" s="262">
        <v>540737989</v>
      </c>
      <c r="F468" s="268"/>
      <c r="G468" s="207" t="s">
        <v>646</v>
      </c>
      <c r="O468" s="198" t="s">
        <v>520</v>
      </c>
    </row>
    <row r="469" spans="1:15" ht="18.75" customHeight="1" x14ac:dyDescent="0.25">
      <c r="A469" s="189" t="s">
        <v>475</v>
      </c>
      <c r="B469" s="352"/>
      <c r="C469" s="366"/>
      <c r="D469" s="360"/>
      <c r="E469" s="262">
        <v>540737989</v>
      </c>
      <c r="F469" s="268">
        <v>329260000</v>
      </c>
      <c r="G469" s="207" t="s">
        <v>646</v>
      </c>
      <c r="O469" s="198" t="s">
        <v>520</v>
      </c>
    </row>
    <row r="470" spans="1:15" ht="18.75" customHeight="1" x14ac:dyDescent="0.25">
      <c r="A470" s="189" t="s">
        <v>476</v>
      </c>
      <c r="B470" s="352"/>
      <c r="C470" s="366"/>
      <c r="D470" s="360"/>
      <c r="E470" s="262">
        <v>540737989</v>
      </c>
      <c r="F470" s="268">
        <v>487171000</v>
      </c>
      <c r="G470" s="207" t="s">
        <v>647</v>
      </c>
      <c r="O470" s="198" t="s">
        <v>520</v>
      </c>
    </row>
    <row r="471" spans="1:15" ht="18.75" customHeight="1" x14ac:dyDescent="0.25">
      <c r="A471" s="189" t="s">
        <v>477</v>
      </c>
      <c r="B471" s="352"/>
      <c r="C471" s="366"/>
      <c r="D471" s="360"/>
      <c r="E471" s="262">
        <v>540737989</v>
      </c>
      <c r="F471" s="269">
        <v>487171000</v>
      </c>
      <c r="G471" s="207" t="s">
        <v>648</v>
      </c>
      <c r="O471" s="198" t="s">
        <v>520</v>
      </c>
    </row>
    <row r="472" spans="1:15" ht="18.75" customHeight="1" x14ac:dyDescent="0.25">
      <c r="A472" s="189" t="s">
        <v>478</v>
      </c>
      <c r="B472" s="352"/>
      <c r="C472" s="366"/>
      <c r="D472" s="360"/>
      <c r="E472" s="262">
        <v>540737989</v>
      </c>
      <c r="F472" s="268">
        <v>487171000</v>
      </c>
      <c r="G472" s="207" t="s">
        <v>336</v>
      </c>
      <c r="O472" s="198" t="s">
        <v>522</v>
      </c>
    </row>
    <row r="473" spans="1:15" ht="18.75" customHeight="1" x14ac:dyDescent="0.25">
      <c r="A473" s="252" t="s">
        <v>479</v>
      </c>
      <c r="B473" s="352"/>
      <c r="C473" s="366"/>
      <c r="D473" s="360"/>
      <c r="E473" s="262"/>
      <c r="F473" s="268"/>
      <c r="G473" s="207" t="s">
        <v>336</v>
      </c>
      <c r="O473" s="198" t="s">
        <v>520</v>
      </c>
    </row>
    <row r="474" spans="1:15" ht="18.75" customHeight="1" x14ac:dyDescent="0.25">
      <c r="A474" s="252" t="s">
        <v>466</v>
      </c>
      <c r="B474" s="352"/>
      <c r="C474" s="366"/>
      <c r="D474" s="360"/>
      <c r="E474" s="262"/>
      <c r="F474" s="268"/>
      <c r="G474" s="207">
        <v>0</v>
      </c>
      <c r="O474" s="198" t="s">
        <v>520</v>
      </c>
    </row>
    <row r="475" spans="1:15" ht="18.75" customHeight="1" x14ac:dyDescent="0.25">
      <c r="A475" s="252" t="s">
        <v>467</v>
      </c>
      <c r="B475" s="352"/>
      <c r="C475" s="366"/>
      <c r="D475" s="360"/>
      <c r="E475" s="262"/>
      <c r="F475" s="268"/>
      <c r="G475" s="207">
        <v>0</v>
      </c>
      <c r="O475" s="198" t="s">
        <v>520</v>
      </c>
    </row>
    <row r="476" spans="1:15" ht="18.75" customHeight="1" x14ac:dyDescent="0.25">
      <c r="A476" s="252" t="s">
        <v>468</v>
      </c>
      <c r="B476" s="352"/>
      <c r="C476" s="366"/>
      <c r="D476" s="360"/>
      <c r="E476" s="262"/>
      <c r="F476" s="269"/>
      <c r="G476" s="207">
        <v>0</v>
      </c>
      <c r="O476" s="198" t="s">
        <v>520</v>
      </c>
    </row>
    <row r="477" spans="1:15" ht="18.75" customHeight="1" x14ac:dyDescent="0.25">
      <c r="A477" s="252" t="s">
        <v>469</v>
      </c>
      <c r="B477" s="352"/>
      <c r="C477" s="366"/>
      <c r="D477" s="360"/>
      <c r="E477" s="262"/>
      <c r="F477" s="269"/>
      <c r="G477" s="207">
        <v>0</v>
      </c>
      <c r="O477" s="198" t="s">
        <v>522</v>
      </c>
    </row>
    <row r="478" spans="1:15" ht="18.75" customHeight="1" x14ac:dyDescent="0.25">
      <c r="A478" s="252" t="s">
        <v>471</v>
      </c>
      <c r="B478" s="352"/>
      <c r="C478" s="366"/>
      <c r="D478" s="360"/>
      <c r="E478" s="262"/>
      <c r="F478" s="269"/>
      <c r="G478" s="207">
        <v>0</v>
      </c>
      <c r="O478" s="198" t="s">
        <v>520</v>
      </c>
    </row>
    <row r="479" spans="1:15" ht="18.75" customHeight="1" x14ac:dyDescent="0.25">
      <c r="A479" s="254" t="s">
        <v>472</v>
      </c>
      <c r="B479" s="378"/>
      <c r="C479" s="367"/>
      <c r="D479" s="369"/>
      <c r="E479" s="270"/>
      <c r="F479" s="271"/>
      <c r="G479" s="239">
        <v>0</v>
      </c>
      <c r="O479" s="198" t="s">
        <v>520</v>
      </c>
    </row>
    <row r="480" spans="1:15" ht="18.75" customHeight="1" x14ac:dyDescent="0.25">
      <c r="A480" s="249" t="s">
        <v>474</v>
      </c>
      <c r="B480" s="480" t="s">
        <v>670</v>
      </c>
      <c r="C480" s="478" t="s">
        <v>502</v>
      </c>
      <c r="D480" s="477" t="s">
        <v>673</v>
      </c>
      <c r="E480" s="262">
        <v>286082011</v>
      </c>
      <c r="F480" s="268"/>
      <c r="G480" s="207" t="s">
        <v>650</v>
      </c>
      <c r="O480" s="198" t="s">
        <v>520</v>
      </c>
    </row>
    <row r="481" spans="1:7" ht="18.75" customHeight="1" x14ac:dyDescent="0.25">
      <c r="A481" s="189" t="s">
        <v>475</v>
      </c>
      <c r="B481" s="352"/>
      <c r="C481" s="366"/>
      <c r="D481" s="360"/>
      <c r="E481" s="262">
        <v>286082011</v>
      </c>
      <c r="F481" s="268">
        <v>84278000</v>
      </c>
      <c r="G481" s="207" t="s">
        <v>646</v>
      </c>
    </row>
    <row r="482" spans="1:7" ht="18.75" customHeight="1" x14ac:dyDescent="0.25">
      <c r="A482" s="189" t="s">
        <v>476</v>
      </c>
      <c r="B482" s="352"/>
      <c r="C482" s="366"/>
      <c r="D482" s="360"/>
      <c r="E482" s="262">
        <v>286082011</v>
      </c>
      <c r="F482" s="268">
        <v>84278000</v>
      </c>
      <c r="G482" s="207" t="s">
        <v>651</v>
      </c>
    </row>
    <row r="483" spans="1:7" ht="18.75" customHeight="1" x14ac:dyDescent="0.25">
      <c r="A483" s="189" t="s">
        <v>477</v>
      </c>
      <c r="B483" s="352"/>
      <c r="C483" s="366"/>
      <c r="D483" s="360"/>
      <c r="E483" s="262">
        <v>286082011</v>
      </c>
      <c r="F483" s="268">
        <v>84278000</v>
      </c>
      <c r="G483" s="207" t="s">
        <v>542</v>
      </c>
    </row>
    <row r="484" spans="1:7" ht="18.75" customHeight="1" x14ac:dyDescent="0.25">
      <c r="A484" s="189" t="s">
        <v>478</v>
      </c>
      <c r="B484" s="352"/>
      <c r="C484" s="366"/>
      <c r="D484" s="360"/>
      <c r="E484" s="262">
        <v>286082011</v>
      </c>
      <c r="F484" s="268">
        <v>84278000</v>
      </c>
      <c r="G484" s="207" t="s">
        <v>340</v>
      </c>
    </row>
    <row r="485" spans="1:7" ht="18.75" customHeight="1" x14ac:dyDescent="0.25">
      <c r="A485" s="252" t="s">
        <v>479</v>
      </c>
      <c r="B485" s="352"/>
      <c r="C485" s="366"/>
      <c r="D485" s="360"/>
      <c r="E485" s="262"/>
      <c r="F485" s="268"/>
      <c r="G485" s="207">
        <v>0</v>
      </c>
    </row>
    <row r="486" spans="1:7" ht="18.75" customHeight="1" x14ac:dyDescent="0.25">
      <c r="A486" s="252" t="s">
        <v>466</v>
      </c>
      <c r="B486" s="352"/>
      <c r="C486" s="366"/>
      <c r="D486" s="360"/>
      <c r="E486" s="262"/>
      <c r="F486" s="268"/>
      <c r="G486" s="207">
        <v>0</v>
      </c>
    </row>
    <row r="487" spans="1:7" ht="18.75" customHeight="1" x14ac:dyDescent="0.25">
      <c r="A487" s="252" t="s">
        <v>467</v>
      </c>
      <c r="B487" s="352"/>
      <c r="C487" s="366"/>
      <c r="D487" s="360"/>
      <c r="E487" s="262"/>
      <c r="F487" s="268"/>
      <c r="G487" s="207">
        <v>0</v>
      </c>
    </row>
    <row r="488" spans="1:7" ht="18.75" customHeight="1" x14ac:dyDescent="0.25">
      <c r="A488" s="252" t="s">
        <v>468</v>
      </c>
      <c r="B488" s="352"/>
      <c r="C488" s="366"/>
      <c r="D488" s="360"/>
      <c r="E488" s="262"/>
      <c r="F488" s="269"/>
      <c r="G488" s="207">
        <v>0</v>
      </c>
    </row>
    <row r="489" spans="1:7" ht="18.75" customHeight="1" x14ac:dyDescent="0.25">
      <c r="A489" s="252" t="s">
        <v>469</v>
      </c>
      <c r="B489" s="352"/>
      <c r="C489" s="366"/>
      <c r="D489" s="360"/>
      <c r="E489" s="262"/>
      <c r="F489" s="269"/>
      <c r="G489" s="207">
        <v>0</v>
      </c>
    </row>
    <row r="490" spans="1:7" ht="18.75" customHeight="1" x14ac:dyDescent="0.25">
      <c r="A490" s="252" t="s">
        <v>471</v>
      </c>
      <c r="B490" s="352"/>
      <c r="C490" s="366"/>
      <c r="D490" s="360"/>
      <c r="E490" s="262"/>
      <c r="F490" s="269"/>
      <c r="G490" s="207">
        <v>0</v>
      </c>
    </row>
    <row r="491" spans="1:7" ht="18.75" customHeight="1" x14ac:dyDescent="0.25">
      <c r="A491" s="254" t="s">
        <v>472</v>
      </c>
      <c r="B491" s="378"/>
      <c r="C491" s="367"/>
      <c r="D491" s="369"/>
      <c r="E491" s="270"/>
      <c r="F491" s="271"/>
      <c r="G491" s="239">
        <v>0</v>
      </c>
    </row>
    <row r="492" spans="1:7" ht="18.75" customHeight="1" x14ac:dyDescent="0.25">
      <c r="A492" s="249" t="s">
        <v>474</v>
      </c>
      <c r="B492" s="480" t="s">
        <v>670</v>
      </c>
      <c r="C492" s="478" t="s">
        <v>683</v>
      </c>
      <c r="D492" s="477" t="s">
        <v>684</v>
      </c>
      <c r="E492" s="262">
        <v>788407000</v>
      </c>
      <c r="F492" s="268">
        <v>305166000</v>
      </c>
      <c r="G492" s="207" t="s">
        <v>653</v>
      </c>
    </row>
    <row r="493" spans="1:7" ht="18.75" customHeight="1" x14ac:dyDescent="0.25">
      <c r="A493" s="189" t="s">
        <v>475</v>
      </c>
      <c r="B493" s="352"/>
      <c r="C493" s="366"/>
      <c r="D493" s="360"/>
      <c r="E493" s="262">
        <v>788407000</v>
      </c>
      <c r="F493" s="268">
        <v>347000000</v>
      </c>
      <c r="G493" s="207" t="s">
        <v>654</v>
      </c>
    </row>
    <row r="494" spans="1:7" ht="18.75" customHeight="1" x14ac:dyDescent="0.25">
      <c r="A494" s="189" t="s">
        <v>476</v>
      </c>
      <c r="B494" s="352"/>
      <c r="C494" s="366"/>
      <c r="D494" s="360"/>
      <c r="E494" s="262">
        <v>788407000</v>
      </c>
      <c r="F494" s="268">
        <v>695866000</v>
      </c>
      <c r="G494" s="207" t="s">
        <v>655</v>
      </c>
    </row>
    <row r="495" spans="1:7" ht="18.75" customHeight="1" x14ac:dyDescent="0.25">
      <c r="A495" s="189" t="s">
        <v>477</v>
      </c>
      <c r="B495" s="352"/>
      <c r="C495" s="366"/>
      <c r="D495" s="360"/>
      <c r="E495" s="262">
        <v>788407000</v>
      </c>
      <c r="F495" s="268">
        <v>695866000</v>
      </c>
      <c r="G495" s="207" t="s">
        <v>656</v>
      </c>
    </row>
    <row r="496" spans="1:7" ht="18.75" customHeight="1" x14ac:dyDescent="0.25">
      <c r="A496" s="189" t="s">
        <v>478</v>
      </c>
      <c r="B496" s="352"/>
      <c r="C496" s="366"/>
      <c r="D496" s="360"/>
      <c r="E496" s="262">
        <v>788407000</v>
      </c>
      <c r="F496" s="268">
        <v>695866000</v>
      </c>
      <c r="G496" s="207" t="s">
        <v>343</v>
      </c>
    </row>
    <row r="497" spans="1:7" ht="18.75" customHeight="1" x14ac:dyDescent="0.25">
      <c r="A497" s="252" t="s">
        <v>479</v>
      </c>
      <c r="B497" s="352"/>
      <c r="C497" s="366"/>
      <c r="D497" s="360"/>
      <c r="E497" s="262"/>
      <c r="F497" s="268"/>
      <c r="G497" s="207">
        <v>0</v>
      </c>
    </row>
    <row r="498" spans="1:7" ht="18.75" customHeight="1" x14ac:dyDescent="0.25">
      <c r="A498" s="252" t="s">
        <v>466</v>
      </c>
      <c r="B498" s="352"/>
      <c r="C498" s="366"/>
      <c r="D498" s="360"/>
      <c r="E498" s="262"/>
      <c r="F498" s="268"/>
      <c r="G498" s="207">
        <v>0</v>
      </c>
    </row>
    <row r="499" spans="1:7" ht="18.75" customHeight="1" x14ac:dyDescent="0.25">
      <c r="A499" s="252" t="s">
        <v>467</v>
      </c>
      <c r="B499" s="352"/>
      <c r="C499" s="366"/>
      <c r="D499" s="360"/>
      <c r="E499" s="262"/>
      <c r="F499" s="268"/>
      <c r="G499" s="207">
        <v>0</v>
      </c>
    </row>
    <row r="500" spans="1:7" ht="18.75" customHeight="1" x14ac:dyDescent="0.25">
      <c r="A500" s="252" t="s">
        <v>468</v>
      </c>
      <c r="B500" s="352"/>
      <c r="C500" s="366"/>
      <c r="D500" s="360"/>
      <c r="E500" s="262"/>
      <c r="F500" s="269"/>
      <c r="G500" s="207">
        <v>0</v>
      </c>
    </row>
    <row r="501" spans="1:7" ht="18.75" customHeight="1" x14ac:dyDescent="0.25">
      <c r="A501" s="252" t="s">
        <v>469</v>
      </c>
      <c r="B501" s="352"/>
      <c r="C501" s="366"/>
      <c r="D501" s="360"/>
      <c r="E501" s="262"/>
      <c r="F501" s="269"/>
      <c r="G501" s="207">
        <v>0</v>
      </c>
    </row>
    <row r="502" spans="1:7" ht="18.75" customHeight="1" x14ac:dyDescent="0.25">
      <c r="A502" s="252" t="s">
        <v>471</v>
      </c>
      <c r="B502" s="352"/>
      <c r="C502" s="366"/>
      <c r="D502" s="360"/>
      <c r="E502" s="262"/>
      <c r="F502" s="269"/>
      <c r="G502" s="207">
        <v>0</v>
      </c>
    </row>
    <row r="503" spans="1:7" ht="18.75" customHeight="1" x14ac:dyDescent="0.25">
      <c r="A503" s="254" t="s">
        <v>472</v>
      </c>
      <c r="B503" s="378"/>
      <c r="C503" s="367"/>
      <c r="D503" s="369"/>
      <c r="E503" s="270"/>
      <c r="F503" s="271"/>
      <c r="G503" s="239">
        <v>0</v>
      </c>
    </row>
    <row r="504" spans="1:7" ht="18.75" customHeight="1" x14ac:dyDescent="0.25">
      <c r="A504" s="249" t="s">
        <v>474</v>
      </c>
      <c r="B504" s="480" t="s">
        <v>509</v>
      </c>
      <c r="C504" s="478" t="s">
        <v>510</v>
      </c>
      <c r="D504" s="477" t="s">
        <v>678</v>
      </c>
      <c r="E504" s="262"/>
      <c r="F504" s="268"/>
      <c r="G504" s="207" t="s">
        <v>180</v>
      </c>
    </row>
    <row r="505" spans="1:7" ht="18.75" customHeight="1" x14ac:dyDescent="0.25">
      <c r="A505" s="189" t="s">
        <v>475</v>
      </c>
      <c r="B505" s="352"/>
      <c r="C505" s="366"/>
      <c r="D505" s="360"/>
      <c r="E505" s="262"/>
      <c r="F505" s="268"/>
      <c r="G505" s="207" t="s">
        <v>180</v>
      </c>
    </row>
    <row r="506" spans="1:7" ht="18.75" customHeight="1" x14ac:dyDescent="0.25">
      <c r="A506" s="189" t="s">
        <v>476</v>
      </c>
      <c r="B506" s="352"/>
      <c r="C506" s="366"/>
      <c r="D506" s="360"/>
      <c r="E506" s="262"/>
      <c r="F506" s="268"/>
      <c r="G506" s="207" t="s">
        <v>180</v>
      </c>
    </row>
    <row r="507" spans="1:7" ht="18.75" customHeight="1" x14ac:dyDescent="0.25">
      <c r="A507" s="189" t="s">
        <v>477</v>
      </c>
      <c r="B507" s="352"/>
      <c r="C507" s="366"/>
      <c r="D507" s="360"/>
      <c r="E507" s="262"/>
      <c r="F507" s="262"/>
      <c r="G507" s="207" t="s">
        <v>180</v>
      </c>
    </row>
    <row r="508" spans="1:7" ht="18.75" customHeight="1" x14ac:dyDescent="0.25">
      <c r="A508" s="189" t="s">
        <v>478</v>
      </c>
      <c r="B508" s="352"/>
      <c r="C508" s="366"/>
      <c r="D508" s="360"/>
      <c r="E508" s="262"/>
      <c r="F508" s="268"/>
      <c r="G508" s="207">
        <v>0</v>
      </c>
    </row>
    <row r="509" spans="1:7" ht="18.75" customHeight="1" x14ac:dyDescent="0.25">
      <c r="A509" s="252" t="s">
        <v>479</v>
      </c>
      <c r="B509" s="352"/>
      <c r="C509" s="366"/>
      <c r="D509" s="360"/>
      <c r="E509" s="262"/>
      <c r="F509" s="268"/>
      <c r="G509" s="207">
        <v>0</v>
      </c>
    </row>
    <row r="510" spans="1:7" ht="18.75" customHeight="1" x14ac:dyDescent="0.25">
      <c r="A510" s="252" t="s">
        <v>466</v>
      </c>
      <c r="B510" s="352"/>
      <c r="C510" s="366"/>
      <c r="D510" s="360"/>
      <c r="E510" s="262"/>
      <c r="F510" s="268"/>
      <c r="G510" s="207">
        <v>0</v>
      </c>
    </row>
    <row r="511" spans="1:7" ht="18.75" customHeight="1" x14ac:dyDescent="0.25">
      <c r="A511" s="252" t="s">
        <v>467</v>
      </c>
      <c r="B511" s="352"/>
      <c r="C511" s="366"/>
      <c r="D511" s="360"/>
      <c r="E511" s="262"/>
      <c r="F511" s="268"/>
      <c r="G511" s="207">
        <v>0</v>
      </c>
    </row>
    <row r="512" spans="1:7" ht="18.75" customHeight="1" x14ac:dyDescent="0.25">
      <c r="A512" s="252" t="s">
        <v>468</v>
      </c>
      <c r="B512" s="352"/>
      <c r="C512" s="366"/>
      <c r="D512" s="360"/>
      <c r="E512" s="262"/>
      <c r="F512" s="269"/>
      <c r="G512" s="207">
        <v>0</v>
      </c>
    </row>
    <row r="513" spans="1:7" ht="18.75" customHeight="1" x14ac:dyDescent="0.25">
      <c r="A513" s="252" t="s">
        <v>469</v>
      </c>
      <c r="B513" s="352"/>
      <c r="C513" s="366"/>
      <c r="D513" s="360"/>
      <c r="E513" s="262"/>
      <c r="F513" s="269"/>
      <c r="G513" s="207">
        <v>0</v>
      </c>
    </row>
    <row r="514" spans="1:7" ht="18.75" customHeight="1" x14ac:dyDescent="0.25">
      <c r="A514" s="252" t="s">
        <v>471</v>
      </c>
      <c r="B514" s="352"/>
      <c r="C514" s="366"/>
      <c r="D514" s="360"/>
      <c r="E514" s="262"/>
      <c r="F514" s="269"/>
      <c r="G514" s="207">
        <v>0</v>
      </c>
    </row>
    <row r="515" spans="1:7" ht="18.75" customHeight="1" x14ac:dyDescent="0.25">
      <c r="A515" s="254" t="s">
        <v>472</v>
      </c>
      <c r="B515" s="378"/>
      <c r="C515" s="367"/>
      <c r="D515" s="369"/>
      <c r="E515" s="270"/>
      <c r="F515" s="271"/>
      <c r="G515" s="239">
        <v>0</v>
      </c>
    </row>
    <row r="516" spans="1:7" ht="18.75" customHeight="1" x14ac:dyDescent="0.25">
      <c r="A516" s="249" t="s">
        <v>474</v>
      </c>
      <c r="B516" s="480" t="s">
        <v>509</v>
      </c>
      <c r="C516" s="478" t="s">
        <v>568</v>
      </c>
      <c r="D516" s="477" t="s">
        <v>686</v>
      </c>
      <c r="E516" s="262">
        <v>2243507000</v>
      </c>
      <c r="F516" s="268">
        <v>168556000</v>
      </c>
      <c r="G516" s="207" t="s">
        <v>657</v>
      </c>
    </row>
    <row r="517" spans="1:7" ht="18.75" customHeight="1" x14ac:dyDescent="0.25">
      <c r="A517" s="189" t="s">
        <v>475</v>
      </c>
      <c r="B517" s="352"/>
      <c r="C517" s="366"/>
      <c r="D517" s="360"/>
      <c r="E517" s="262">
        <v>2243507000</v>
      </c>
      <c r="F517" s="268">
        <v>847866000</v>
      </c>
      <c r="G517" s="207" t="s">
        <v>658</v>
      </c>
    </row>
    <row r="518" spans="1:7" ht="18.75" customHeight="1" x14ac:dyDescent="0.25">
      <c r="A518" s="189" t="s">
        <v>476</v>
      </c>
      <c r="B518" s="352"/>
      <c r="C518" s="366"/>
      <c r="D518" s="360"/>
      <c r="E518" s="262">
        <v>2243507000</v>
      </c>
      <c r="F518" s="268">
        <v>950856000</v>
      </c>
      <c r="G518" s="207" t="s">
        <v>659</v>
      </c>
    </row>
    <row r="519" spans="1:7" ht="18.75" customHeight="1" x14ac:dyDescent="0.25">
      <c r="A519" s="189" t="s">
        <v>477</v>
      </c>
      <c r="B519" s="352"/>
      <c r="C519" s="366"/>
      <c r="D519" s="360"/>
      <c r="E519" s="262">
        <v>2243507000</v>
      </c>
      <c r="F519" s="268">
        <v>950856000</v>
      </c>
      <c r="G519" s="207" t="s">
        <v>628</v>
      </c>
    </row>
    <row r="520" spans="1:7" ht="18.75" customHeight="1" x14ac:dyDescent="0.25">
      <c r="A520" s="189" t="s">
        <v>478</v>
      </c>
      <c r="B520" s="352"/>
      <c r="C520" s="366"/>
      <c r="D520" s="360"/>
      <c r="E520" s="262">
        <v>2243507000</v>
      </c>
      <c r="F520" s="268">
        <v>950856000</v>
      </c>
      <c r="G520" s="207" t="s">
        <v>351</v>
      </c>
    </row>
    <row r="521" spans="1:7" ht="18.75" customHeight="1" x14ac:dyDescent="0.25">
      <c r="A521" s="252" t="s">
        <v>479</v>
      </c>
      <c r="B521" s="352"/>
      <c r="C521" s="366"/>
      <c r="D521" s="360"/>
      <c r="E521" s="262"/>
      <c r="F521" s="268"/>
      <c r="G521" s="207">
        <v>0</v>
      </c>
    </row>
    <row r="522" spans="1:7" ht="18.75" customHeight="1" x14ac:dyDescent="0.25">
      <c r="A522" s="252" t="s">
        <v>466</v>
      </c>
      <c r="B522" s="352"/>
      <c r="C522" s="366"/>
      <c r="D522" s="360"/>
      <c r="E522" s="262"/>
      <c r="F522" s="268"/>
      <c r="G522" s="207">
        <v>0</v>
      </c>
    </row>
    <row r="523" spans="1:7" ht="18.75" customHeight="1" x14ac:dyDescent="0.25">
      <c r="A523" s="252" t="s">
        <v>467</v>
      </c>
      <c r="B523" s="352"/>
      <c r="C523" s="366"/>
      <c r="D523" s="360"/>
      <c r="E523" s="262"/>
      <c r="F523" s="268"/>
      <c r="G523" s="207">
        <v>0</v>
      </c>
    </row>
    <row r="524" spans="1:7" ht="18.75" customHeight="1" x14ac:dyDescent="0.25">
      <c r="A524" s="252" t="s">
        <v>468</v>
      </c>
      <c r="B524" s="352"/>
      <c r="C524" s="366"/>
      <c r="D524" s="360"/>
      <c r="E524" s="262"/>
      <c r="F524" s="269"/>
      <c r="G524" s="207">
        <v>0</v>
      </c>
    </row>
    <row r="525" spans="1:7" ht="18.75" customHeight="1" x14ac:dyDescent="0.25">
      <c r="A525" s="252" t="s">
        <v>469</v>
      </c>
      <c r="B525" s="352"/>
      <c r="C525" s="366"/>
      <c r="D525" s="360"/>
      <c r="E525" s="262"/>
      <c r="F525" s="269"/>
      <c r="G525" s="207">
        <v>0</v>
      </c>
    </row>
    <row r="526" spans="1:7" ht="18.75" customHeight="1" x14ac:dyDescent="0.25">
      <c r="A526" s="252" t="s">
        <v>471</v>
      </c>
      <c r="B526" s="352"/>
      <c r="C526" s="366"/>
      <c r="D526" s="360"/>
      <c r="E526" s="262"/>
      <c r="F526" s="269"/>
      <c r="G526" s="207">
        <v>0</v>
      </c>
    </row>
    <row r="527" spans="1:7" ht="18.75" customHeight="1" x14ac:dyDescent="0.25">
      <c r="A527" s="254" t="s">
        <v>472</v>
      </c>
      <c r="B527" s="378"/>
      <c r="C527" s="367"/>
      <c r="D527" s="369"/>
      <c r="E527" s="270"/>
      <c r="F527" s="271"/>
      <c r="G527" s="239">
        <v>0</v>
      </c>
    </row>
    <row r="528" spans="1:7" ht="14.25" customHeight="1" x14ac:dyDescent="0.25">
      <c r="A528" s="266"/>
      <c r="G528" s="267"/>
    </row>
    <row r="529" spans="1:8" ht="14.25" hidden="1" customHeight="1" x14ac:dyDescent="0.25">
      <c r="A529" s="479" t="s">
        <v>694</v>
      </c>
      <c r="B529" s="316"/>
      <c r="C529" s="316"/>
      <c r="D529" s="316"/>
      <c r="E529" s="316"/>
      <c r="F529" s="316"/>
      <c r="G529" s="389"/>
    </row>
    <row r="530" spans="1:8" ht="14.25" hidden="1" customHeight="1" x14ac:dyDescent="0.25">
      <c r="A530" s="164" t="s">
        <v>29</v>
      </c>
      <c r="B530" s="233" t="s">
        <v>484</v>
      </c>
      <c r="C530" s="233" t="s">
        <v>485</v>
      </c>
      <c r="D530" s="233" t="s">
        <v>666</v>
      </c>
      <c r="E530" s="233" t="s">
        <v>695</v>
      </c>
      <c r="F530" s="233" t="s">
        <v>696</v>
      </c>
      <c r="G530" s="272" t="s">
        <v>669</v>
      </c>
    </row>
    <row r="531" spans="1:8" ht="14.25" hidden="1" customHeight="1" x14ac:dyDescent="0.25">
      <c r="A531" s="157" t="s">
        <v>474</v>
      </c>
      <c r="B531" s="158"/>
      <c r="C531" s="158"/>
      <c r="D531" s="158"/>
      <c r="E531" s="158"/>
      <c r="F531" s="158"/>
      <c r="G531" s="159"/>
    </row>
    <row r="532" spans="1:8" ht="14.25" hidden="1" customHeight="1" x14ac:dyDescent="0.25">
      <c r="A532" s="157" t="s">
        <v>475</v>
      </c>
      <c r="B532" s="158"/>
      <c r="C532" s="158"/>
      <c r="D532" s="158"/>
      <c r="E532" s="158"/>
      <c r="F532" s="158"/>
      <c r="G532" s="159"/>
    </row>
    <row r="533" spans="1:8" ht="14.25" hidden="1" customHeight="1" x14ac:dyDescent="0.25">
      <c r="A533" s="157" t="s">
        <v>476</v>
      </c>
      <c r="B533" s="158"/>
      <c r="C533" s="158"/>
      <c r="D533" s="158"/>
      <c r="E533" s="158"/>
      <c r="F533" s="158"/>
      <c r="G533" s="159"/>
    </row>
    <row r="534" spans="1:8" ht="14.25" hidden="1" customHeight="1" x14ac:dyDescent="0.25">
      <c r="A534" s="157" t="s">
        <v>477</v>
      </c>
      <c r="B534" s="158"/>
      <c r="C534" s="158"/>
      <c r="D534" s="158"/>
      <c r="E534" s="158"/>
      <c r="F534" s="158"/>
      <c r="G534" s="159"/>
    </row>
    <row r="535" spans="1:8" ht="14.25" hidden="1" customHeight="1" x14ac:dyDescent="0.25">
      <c r="A535" s="157" t="s">
        <v>478</v>
      </c>
      <c r="B535" s="158"/>
      <c r="C535" s="158"/>
      <c r="D535" s="158"/>
      <c r="E535" s="158"/>
      <c r="F535" s="158"/>
      <c r="G535" s="159"/>
    </row>
    <row r="536" spans="1:8" ht="14.25" hidden="1" customHeight="1" x14ac:dyDescent="0.25">
      <c r="A536" s="157" t="s">
        <v>479</v>
      </c>
      <c r="B536" s="158"/>
      <c r="C536" s="158"/>
      <c r="D536" s="158"/>
      <c r="E536" s="158"/>
      <c r="F536" s="158"/>
      <c r="G536" s="159"/>
    </row>
    <row r="537" spans="1:8" ht="14.25" hidden="1" customHeight="1" x14ac:dyDescent="0.25">
      <c r="A537" s="273" t="s">
        <v>466</v>
      </c>
      <c r="B537" s="274"/>
      <c r="C537" s="274"/>
      <c r="D537" s="274"/>
      <c r="E537" s="274"/>
      <c r="F537" s="274"/>
      <c r="G537" s="275"/>
    </row>
    <row r="538" spans="1:8" ht="14.25" hidden="1" customHeight="1" x14ac:dyDescent="0.25">
      <c r="A538" s="157" t="s">
        <v>467</v>
      </c>
      <c r="B538" s="158"/>
      <c r="C538" s="158"/>
      <c r="D538" s="158"/>
      <c r="E538" s="158"/>
      <c r="F538" s="158"/>
      <c r="G538" s="159"/>
    </row>
    <row r="539" spans="1:8" ht="14.25" hidden="1" customHeight="1" x14ac:dyDescent="0.25">
      <c r="A539" s="157" t="s">
        <v>468</v>
      </c>
      <c r="B539" s="158"/>
      <c r="C539" s="158"/>
      <c r="D539" s="158"/>
      <c r="E539" s="158"/>
      <c r="F539" s="158"/>
      <c r="G539" s="159"/>
    </row>
    <row r="540" spans="1:8" ht="14.25" hidden="1" customHeight="1" x14ac:dyDescent="0.25">
      <c r="A540" s="157" t="s">
        <v>469</v>
      </c>
      <c r="B540" s="158"/>
      <c r="C540" s="158"/>
      <c r="D540" s="158"/>
      <c r="E540" s="158"/>
      <c r="F540" s="158"/>
      <c r="G540" s="159"/>
    </row>
    <row r="541" spans="1:8" ht="14.25" hidden="1" customHeight="1" x14ac:dyDescent="0.25">
      <c r="A541" s="157" t="s">
        <v>471</v>
      </c>
      <c r="B541" s="158"/>
      <c r="C541" s="158"/>
      <c r="D541" s="158"/>
      <c r="E541" s="158"/>
      <c r="F541" s="158"/>
      <c r="G541" s="159"/>
    </row>
    <row r="542" spans="1:8" ht="14.25" hidden="1" customHeight="1" x14ac:dyDescent="0.25">
      <c r="A542" s="161" t="s">
        <v>472</v>
      </c>
      <c r="B542" s="170"/>
      <c r="C542" s="170"/>
      <c r="D542" s="170"/>
      <c r="E542" s="170"/>
      <c r="F542" s="170"/>
      <c r="G542" s="232"/>
    </row>
    <row r="543" spans="1:8" ht="14.25" customHeight="1" thickBot="1" x14ac:dyDescent="0.3"/>
    <row r="544" spans="1:8" ht="14.25" customHeight="1" x14ac:dyDescent="0.25">
      <c r="A544" s="479" t="s">
        <v>697</v>
      </c>
      <c r="B544" s="316"/>
      <c r="C544" s="316"/>
      <c r="D544" s="316"/>
      <c r="E544" s="316"/>
      <c r="F544" s="316"/>
      <c r="G544" s="316"/>
      <c r="H544" s="389"/>
    </row>
    <row r="545" spans="1:9" ht="14.25" customHeight="1" thickBot="1" x14ac:dyDescent="0.3">
      <c r="A545" s="151" t="s">
        <v>25</v>
      </c>
      <c r="B545" s="152" t="s">
        <v>698</v>
      </c>
      <c r="C545" s="152" t="s">
        <v>487</v>
      </c>
      <c r="D545" s="152" t="s">
        <v>488</v>
      </c>
      <c r="E545" s="152" t="s">
        <v>699</v>
      </c>
      <c r="F545" s="152" t="s">
        <v>700</v>
      </c>
      <c r="G545" s="152" t="s">
        <v>701</v>
      </c>
      <c r="H545" s="153" t="s">
        <v>669</v>
      </c>
    </row>
    <row r="546" spans="1:9" ht="14.25" customHeight="1" x14ac:dyDescent="0.25">
      <c r="A546" s="249" t="s">
        <v>466</v>
      </c>
      <c r="B546" s="481" t="s">
        <v>702</v>
      </c>
      <c r="C546" s="176"/>
      <c r="D546" s="176"/>
      <c r="E546" s="176"/>
      <c r="F546" s="176"/>
      <c r="G546" s="176" t="e">
        <v>#DIV/0!</v>
      </c>
      <c r="H546" s="251"/>
    </row>
    <row r="547" spans="1:9" ht="14.25" customHeight="1" x14ac:dyDescent="0.25">
      <c r="A547" s="189" t="s">
        <v>467</v>
      </c>
      <c r="B547" s="360"/>
      <c r="C547" s="179"/>
      <c r="D547" s="179"/>
      <c r="E547" s="179"/>
      <c r="F547" s="179"/>
      <c r="G547" s="179" t="e">
        <v>#DIV/0!</v>
      </c>
      <c r="H547" s="207"/>
    </row>
    <row r="548" spans="1:9" ht="14.25" customHeight="1" x14ac:dyDescent="0.25">
      <c r="A548" s="189" t="s">
        <v>468</v>
      </c>
      <c r="B548" s="360"/>
      <c r="C548" s="179"/>
      <c r="D548" s="179"/>
      <c r="E548" s="179"/>
      <c r="F548" s="179"/>
      <c r="G548" s="179" t="e">
        <v>#DIV/0!</v>
      </c>
      <c r="H548" s="207"/>
    </row>
    <row r="549" spans="1:9" ht="14.25" customHeight="1" x14ac:dyDescent="0.25">
      <c r="A549" s="189" t="s">
        <v>469</v>
      </c>
      <c r="B549" s="360"/>
      <c r="C549" s="199" t="s">
        <v>703</v>
      </c>
      <c r="D549" s="276">
        <v>50</v>
      </c>
      <c r="E549" s="276">
        <v>0.5</v>
      </c>
      <c r="F549" s="276">
        <v>0</v>
      </c>
      <c r="G549" s="179">
        <v>0</v>
      </c>
      <c r="H549" s="235" t="s">
        <v>704</v>
      </c>
    </row>
    <row r="550" spans="1:9" ht="14.25" customHeight="1" x14ac:dyDescent="0.25">
      <c r="A550" s="189" t="s">
        <v>471</v>
      </c>
      <c r="B550" s="360"/>
      <c r="C550" s="199" t="s">
        <v>703</v>
      </c>
      <c r="D550" s="276">
        <v>50</v>
      </c>
      <c r="E550" s="276">
        <v>0.5</v>
      </c>
      <c r="F550" s="276">
        <v>0</v>
      </c>
      <c r="G550" s="179">
        <v>0</v>
      </c>
      <c r="H550" s="207"/>
    </row>
    <row r="551" spans="1:9" ht="14.25" customHeight="1" thickBot="1" x14ac:dyDescent="0.3">
      <c r="A551" s="191" t="s">
        <v>472</v>
      </c>
      <c r="B551" s="369"/>
      <c r="C551" s="199" t="s">
        <v>703</v>
      </c>
      <c r="D551" s="276">
        <v>50</v>
      </c>
      <c r="E551" s="276">
        <v>0.5</v>
      </c>
      <c r="F551" s="183">
        <v>0.5</v>
      </c>
      <c r="G551" s="214">
        <v>1</v>
      </c>
      <c r="H551" s="239" t="s">
        <v>705</v>
      </c>
    </row>
    <row r="552" spans="1:9" ht="14.25" customHeight="1" x14ac:dyDescent="0.25">
      <c r="A552" s="249" t="s">
        <v>466</v>
      </c>
      <c r="B552" s="481" t="s">
        <v>706</v>
      </c>
      <c r="C552" s="176"/>
      <c r="D552" s="176"/>
      <c r="E552" s="176"/>
      <c r="F552" s="176"/>
      <c r="G552" s="176" t="e">
        <v>#DIV/0!</v>
      </c>
      <c r="H552" s="251"/>
    </row>
    <row r="553" spans="1:9" ht="14.25" customHeight="1" x14ac:dyDescent="0.25">
      <c r="A553" s="189" t="s">
        <v>467</v>
      </c>
      <c r="B553" s="360"/>
      <c r="C553" s="179"/>
      <c r="D553" s="179"/>
      <c r="E553" s="179"/>
      <c r="F553" s="179"/>
      <c r="G553" s="179" t="e">
        <v>#DIV/0!</v>
      </c>
      <c r="H553" s="207"/>
    </row>
    <row r="554" spans="1:9" ht="14.25" customHeight="1" x14ac:dyDescent="0.25">
      <c r="A554" s="189" t="s">
        <v>468</v>
      </c>
      <c r="B554" s="360"/>
      <c r="C554" s="179"/>
      <c r="D554" s="179"/>
      <c r="E554" s="179"/>
      <c r="F554" s="179"/>
      <c r="G554" s="179" t="e">
        <v>#DIV/0!</v>
      </c>
      <c r="H554" s="207"/>
    </row>
    <row r="555" spans="1:9" ht="14.25" customHeight="1" x14ac:dyDescent="0.25">
      <c r="A555" s="189" t="s">
        <v>469</v>
      </c>
      <c r="B555" s="360"/>
      <c r="C555" s="199" t="s">
        <v>703</v>
      </c>
      <c r="D555" s="276">
        <v>50</v>
      </c>
      <c r="E555" s="276">
        <v>100</v>
      </c>
      <c r="F555" s="276">
        <v>36</v>
      </c>
      <c r="G555" s="179">
        <v>0.36</v>
      </c>
      <c r="H555" s="235" t="s">
        <v>707</v>
      </c>
    </row>
    <row r="556" spans="1:9" ht="14.25" customHeight="1" x14ac:dyDescent="0.25">
      <c r="A556" s="189" t="s">
        <v>471</v>
      </c>
      <c r="B556" s="360"/>
      <c r="C556" s="199" t="s">
        <v>703</v>
      </c>
      <c r="D556" s="276">
        <v>50</v>
      </c>
      <c r="E556" s="276">
        <v>100</v>
      </c>
      <c r="F556" s="276">
        <v>36</v>
      </c>
      <c r="G556" s="179">
        <v>0.36</v>
      </c>
      <c r="H556" s="235" t="s">
        <v>707</v>
      </c>
    </row>
    <row r="557" spans="1:9" ht="14.25" customHeight="1" thickBot="1" x14ac:dyDescent="0.3">
      <c r="A557" s="191" t="s">
        <v>472</v>
      </c>
      <c r="B557" s="369"/>
      <c r="C557" s="199" t="s">
        <v>703</v>
      </c>
      <c r="D557" s="276">
        <v>50</v>
      </c>
      <c r="E557" s="183">
        <v>66</v>
      </c>
      <c r="F557" s="183">
        <v>66</v>
      </c>
      <c r="G557" s="214">
        <v>1</v>
      </c>
      <c r="H557" s="184" t="s">
        <v>708</v>
      </c>
    </row>
    <row r="558" spans="1:9" ht="14.25" customHeight="1" x14ac:dyDescent="0.25">
      <c r="A558" s="479" t="s">
        <v>709</v>
      </c>
      <c r="B558" s="316"/>
      <c r="C558" s="316"/>
      <c r="D558" s="316"/>
      <c r="E558" s="316"/>
      <c r="F558" s="316"/>
      <c r="G558" s="316"/>
      <c r="H558" s="389"/>
    </row>
    <row r="559" spans="1:9" ht="14.25" customHeight="1" thickBot="1" x14ac:dyDescent="0.3">
      <c r="A559" s="151" t="s">
        <v>26</v>
      </c>
      <c r="B559" s="152" t="s">
        <v>698</v>
      </c>
      <c r="C559" s="152" t="s">
        <v>487</v>
      </c>
      <c r="D559" s="152" t="s">
        <v>514</v>
      </c>
      <c r="E559" s="152" t="s">
        <v>710</v>
      </c>
      <c r="F559" s="152" t="s">
        <v>711</v>
      </c>
      <c r="G559" s="152" t="s">
        <v>701</v>
      </c>
      <c r="H559" s="153" t="s">
        <v>669</v>
      </c>
    </row>
    <row r="560" spans="1:9" ht="14.25" customHeight="1" x14ac:dyDescent="0.25">
      <c r="A560" s="179" t="s">
        <v>474</v>
      </c>
      <c r="B560" s="476" t="s">
        <v>702</v>
      </c>
      <c r="C560" s="476" t="s">
        <v>703</v>
      </c>
      <c r="D560" s="476">
        <v>20</v>
      </c>
      <c r="E560" s="476">
        <v>1.5</v>
      </c>
      <c r="F560" s="474">
        <v>1.5</v>
      </c>
      <c r="G560" s="473">
        <v>1</v>
      </c>
      <c r="H560" s="277" t="s">
        <v>519</v>
      </c>
      <c r="I560" t="s">
        <v>520</v>
      </c>
    </row>
    <row r="561" spans="1:9" ht="14.25" customHeight="1" x14ac:dyDescent="0.25">
      <c r="A561" s="179" t="s">
        <v>475</v>
      </c>
      <c r="B561" s="360"/>
      <c r="C561" s="360"/>
      <c r="D561" s="360"/>
      <c r="E561" s="360"/>
      <c r="F561" s="360"/>
      <c r="G561" s="360"/>
      <c r="H561" s="197" t="s">
        <v>521</v>
      </c>
      <c r="I561" t="s">
        <v>520</v>
      </c>
    </row>
    <row r="562" spans="1:9" ht="14.25" customHeight="1" x14ac:dyDescent="0.25">
      <c r="A562" s="179" t="s">
        <v>476</v>
      </c>
      <c r="B562" s="360"/>
      <c r="C562" s="360"/>
      <c r="D562" s="360"/>
      <c r="E562" s="360"/>
      <c r="F562" s="360"/>
      <c r="G562" s="360"/>
      <c r="H562" s="197" t="s">
        <v>523</v>
      </c>
      <c r="I562" t="s">
        <v>520</v>
      </c>
    </row>
    <row r="563" spans="1:9" ht="14.25" customHeight="1" x14ac:dyDescent="0.25">
      <c r="A563" s="179" t="s">
        <v>477</v>
      </c>
      <c r="B563" s="360"/>
      <c r="C563" s="360"/>
      <c r="D563" s="360"/>
      <c r="E563" s="360"/>
      <c r="F563" s="360"/>
      <c r="G563" s="360"/>
      <c r="H563" s="197" t="s">
        <v>524</v>
      </c>
      <c r="I563" t="s">
        <v>520</v>
      </c>
    </row>
    <row r="564" spans="1:9" ht="14.25" customHeight="1" x14ac:dyDescent="0.25">
      <c r="A564" s="179" t="s">
        <v>478</v>
      </c>
      <c r="B564" s="360"/>
      <c r="C564" s="360"/>
      <c r="D564" s="360"/>
      <c r="E564" s="360"/>
      <c r="F564" s="360"/>
      <c r="G564" s="360"/>
      <c r="H564" s="197" t="s">
        <v>712</v>
      </c>
      <c r="I564" t="s">
        <v>520</v>
      </c>
    </row>
    <row r="565" spans="1:9" ht="14.25" customHeight="1" x14ac:dyDescent="0.25">
      <c r="A565" s="179" t="s">
        <v>479</v>
      </c>
      <c r="B565" s="360"/>
      <c r="C565" s="360"/>
      <c r="D565" s="360"/>
      <c r="E565" s="360"/>
      <c r="F565" s="360"/>
      <c r="G565" s="360"/>
      <c r="H565" s="197" t="s">
        <v>562</v>
      </c>
      <c r="I565" t="s">
        <v>520</v>
      </c>
    </row>
    <row r="566" spans="1:9" ht="14.25" customHeight="1" x14ac:dyDescent="0.25">
      <c r="A566" s="179" t="s">
        <v>466</v>
      </c>
      <c r="B566" s="360"/>
      <c r="C566" s="360"/>
      <c r="D566" s="360"/>
      <c r="E566" s="360"/>
      <c r="F566" s="360"/>
      <c r="G566" s="360"/>
      <c r="H566" s="197" t="s">
        <v>563</v>
      </c>
      <c r="I566" t="s">
        <v>520</v>
      </c>
    </row>
    <row r="567" spans="1:9" ht="14.25" customHeight="1" x14ac:dyDescent="0.25">
      <c r="A567" s="179" t="s">
        <v>467</v>
      </c>
      <c r="B567" s="360"/>
      <c r="C567" s="360"/>
      <c r="D567" s="360"/>
      <c r="E567" s="360"/>
      <c r="F567" s="360"/>
      <c r="G567" s="360"/>
      <c r="H567" s="197" t="s">
        <v>527</v>
      </c>
      <c r="I567" t="s">
        <v>520</v>
      </c>
    </row>
    <row r="568" spans="1:9" ht="14.25" customHeight="1" x14ac:dyDescent="0.25">
      <c r="A568" s="179" t="s">
        <v>468</v>
      </c>
      <c r="B568" s="360"/>
      <c r="C568" s="360"/>
      <c r="D568" s="360"/>
      <c r="E568" s="360"/>
      <c r="F568" s="360"/>
      <c r="G568" s="360"/>
      <c r="H568" s="197" t="s">
        <v>528</v>
      </c>
      <c r="I568" t="s">
        <v>520</v>
      </c>
    </row>
    <row r="569" spans="1:9" ht="14.25" customHeight="1" x14ac:dyDescent="0.25">
      <c r="A569" s="179" t="s">
        <v>469</v>
      </c>
      <c r="B569" s="360"/>
      <c r="C569" s="360"/>
      <c r="D569" s="360"/>
      <c r="E569" s="360"/>
      <c r="F569" s="360"/>
      <c r="G569" s="360"/>
      <c r="H569" s="197" t="s">
        <v>528</v>
      </c>
      <c r="I569" t="s">
        <v>520</v>
      </c>
    </row>
    <row r="570" spans="1:9" ht="14.25" customHeight="1" x14ac:dyDescent="0.25">
      <c r="A570" s="179" t="s">
        <v>471</v>
      </c>
      <c r="B570" s="360"/>
      <c r="C570" s="360"/>
      <c r="D570" s="360"/>
      <c r="E570" s="360"/>
      <c r="F570" s="360"/>
      <c r="G570" s="360"/>
      <c r="H570" s="197" t="s">
        <v>529</v>
      </c>
      <c r="I570" t="s">
        <v>520</v>
      </c>
    </row>
    <row r="571" spans="1:9" ht="14.25" customHeight="1" thickBot="1" x14ac:dyDescent="0.3">
      <c r="A571" s="179" t="s">
        <v>472</v>
      </c>
      <c r="B571" s="429"/>
      <c r="C571" s="429"/>
      <c r="D571" s="429"/>
      <c r="E571" s="429"/>
      <c r="F571" s="429"/>
      <c r="G571" s="429"/>
      <c r="H571" s="197" t="s">
        <v>530</v>
      </c>
      <c r="I571" t="s">
        <v>520</v>
      </c>
    </row>
    <row r="572" spans="1:9" ht="14.25" customHeight="1" x14ac:dyDescent="0.25">
      <c r="A572" s="179" t="s">
        <v>474</v>
      </c>
      <c r="B572" s="476" t="s">
        <v>706</v>
      </c>
      <c r="C572" s="476" t="s">
        <v>703</v>
      </c>
      <c r="D572" s="476">
        <v>20</v>
      </c>
      <c r="E572" s="476">
        <v>481</v>
      </c>
      <c r="F572" s="475">
        <v>481</v>
      </c>
      <c r="G572" s="473">
        <v>1</v>
      </c>
      <c r="H572" s="277" t="s">
        <v>533</v>
      </c>
      <c r="I572" t="s">
        <v>520</v>
      </c>
    </row>
    <row r="573" spans="1:9" ht="14.25" customHeight="1" x14ac:dyDescent="0.25">
      <c r="A573" s="179" t="s">
        <v>475</v>
      </c>
      <c r="B573" s="360"/>
      <c r="C573" s="360"/>
      <c r="D573" s="360"/>
      <c r="E573" s="360"/>
      <c r="F573" s="360"/>
      <c r="G573" s="360"/>
      <c r="H573" s="197" t="s">
        <v>534</v>
      </c>
      <c r="I573" t="s">
        <v>520</v>
      </c>
    </row>
    <row r="574" spans="1:9" ht="14.25" customHeight="1" x14ac:dyDescent="0.25">
      <c r="A574" s="179" t="s">
        <v>476</v>
      </c>
      <c r="B574" s="360"/>
      <c r="C574" s="360"/>
      <c r="D574" s="360"/>
      <c r="E574" s="360"/>
      <c r="F574" s="360"/>
      <c r="G574" s="360"/>
      <c r="H574" s="197" t="s">
        <v>534</v>
      </c>
      <c r="I574" t="s">
        <v>520</v>
      </c>
    </row>
    <row r="575" spans="1:9" ht="14.25" customHeight="1" x14ac:dyDescent="0.25">
      <c r="A575" s="179" t="s">
        <v>477</v>
      </c>
      <c r="B575" s="360"/>
      <c r="C575" s="360"/>
      <c r="D575" s="360"/>
      <c r="E575" s="360"/>
      <c r="F575" s="360"/>
      <c r="G575" s="360"/>
      <c r="H575" s="197" t="s">
        <v>535</v>
      </c>
      <c r="I575" t="s">
        <v>520</v>
      </c>
    </row>
    <row r="576" spans="1:9" ht="14.25" customHeight="1" x14ac:dyDescent="0.25">
      <c r="A576" s="179" t="s">
        <v>478</v>
      </c>
      <c r="B576" s="360"/>
      <c r="C576" s="360"/>
      <c r="D576" s="360"/>
      <c r="E576" s="360"/>
      <c r="F576" s="360"/>
      <c r="G576" s="360"/>
      <c r="H576" s="197" t="s">
        <v>574</v>
      </c>
      <c r="I576" t="s">
        <v>520</v>
      </c>
    </row>
    <row r="577" spans="1:17" ht="14.25" customHeight="1" x14ac:dyDescent="0.25">
      <c r="A577" s="179" t="s">
        <v>479</v>
      </c>
      <c r="B577" s="360"/>
      <c r="C577" s="360"/>
      <c r="D577" s="360"/>
      <c r="E577" s="360"/>
      <c r="F577" s="360"/>
      <c r="G577" s="360"/>
      <c r="H577" s="197" t="s">
        <v>575</v>
      </c>
      <c r="I577" t="s">
        <v>520</v>
      </c>
      <c r="J577" s="198"/>
      <c r="K577" s="198"/>
      <c r="L577" s="198"/>
      <c r="M577" s="198"/>
      <c r="N577" s="198"/>
      <c r="O577" s="198"/>
    </row>
    <row r="578" spans="1:17" ht="14.25" customHeight="1" x14ac:dyDescent="0.25">
      <c r="A578" s="179" t="s">
        <v>466</v>
      </c>
      <c r="B578" s="360"/>
      <c r="C578" s="360"/>
      <c r="D578" s="360"/>
      <c r="E578" s="360"/>
      <c r="F578" s="360"/>
      <c r="G578" s="360"/>
      <c r="H578" s="197" t="s">
        <v>538</v>
      </c>
      <c r="I578" t="s">
        <v>520</v>
      </c>
      <c r="J578" s="198"/>
      <c r="K578" s="198"/>
      <c r="L578" s="198"/>
      <c r="M578" s="198"/>
      <c r="N578" s="198"/>
      <c r="O578" s="198"/>
    </row>
    <row r="579" spans="1:17" ht="14.25" customHeight="1" x14ac:dyDescent="0.25">
      <c r="A579" s="179" t="s">
        <v>467</v>
      </c>
      <c r="B579" s="360"/>
      <c r="C579" s="360"/>
      <c r="D579" s="360"/>
      <c r="E579" s="360"/>
      <c r="F579" s="360"/>
      <c r="G579" s="360"/>
      <c r="H579" s="197" t="s">
        <v>539</v>
      </c>
      <c r="I579" t="s">
        <v>520</v>
      </c>
      <c r="J579" s="198"/>
      <c r="K579" s="198"/>
      <c r="L579" s="198"/>
      <c r="M579" s="198"/>
      <c r="N579" s="198"/>
      <c r="O579" s="198"/>
    </row>
    <row r="580" spans="1:17" ht="14.25" customHeight="1" x14ac:dyDescent="0.25">
      <c r="A580" s="179" t="s">
        <v>468</v>
      </c>
      <c r="B580" s="360"/>
      <c r="C580" s="360"/>
      <c r="D580" s="360"/>
      <c r="E580" s="360"/>
      <c r="F580" s="360"/>
      <c r="G580" s="360"/>
      <c r="H580" s="197" t="s">
        <v>540</v>
      </c>
      <c r="I580" t="s">
        <v>520</v>
      </c>
      <c r="J580" s="198"/>
      <c r="K580" s="198"/>
      <c r="L580" s="198"/>
      <c r="M580" s="198"/>
      <c r="N580" s="198"/>
      <c r="O580" s="198"/>
    </row>
    <row r="581" spans="1:17" ht="14.25" customHeight="1" x14ac:dyDescent="0.25">
      <c r="A581" s="179" t="s">
        <v>469</v>
      </c>
      <c r="B581" s="360"/>
      <c r="C581" s="360"/>
      <c r="D581" s="360"/>
      <c r="E581" s="360"/>
      <c r="F581" s="360"/>
      <c r="G581" s="360"/>
      <c r="H581" s="197" t="s">
        <v>540</v>
      </c>
      <c r="I581" t="s">
        <v>520</v>
      </c>
      <c r="J581" s="198"/>
      <c r="K581" s="198"/>
      <c r="L581" s="198"/>
      <c r="M581" s="198"/>
      <c r="N581" s="198"/>
      <c r="O581" s="198"/>
    </row>
    <row r="582" spans="1:17" ht="14.25" customHeight="1" x14ac:dyDescent="0.25">
      <c r="A582" s="179" t="s">
        <v>471</v>
      </c>
      <c r="B582" s="360"/>
      <c r="C582" s="360"/>
      <c r="D582" s="360"/>
      <c r="E582" s="360"/>
      <c r="F582" s="360"/>
      <c r="G582" s="360"/>
      <c r="H582" s="197" t="s">
        <v>541</v>
      </c>
      <c r="I582" t="s">
        <v>520</v>
      </c>
      <c r="J582" s="198"/>
      <c r="K582" s="198"/>
      <c r="L582" s="198"/>
      <c r="M582" s="198"/>
      <c r="N582" s="198"/>
      <c r="O582" s="198"/>
    </row>
    <row r="583" spans="1:17" ht="14.25" customHeight="1" x14ac:dyDescent="0.25">
      <c r="A583" s="179" t="s">
        <v>472</v>
      </c>
      <c r="B583" s="429"/>
      <c r="C583" s="429"/>
      <c r="D583" s="429"/>
      <c r="E583" s="429"/>
      <c r="F583" s="429"/>
      <c r="G583" s="429"/>
      <c r="H583" s="197" t="s">
        <v>542</v>
      </c>
      <c r="I583" t="s">
        <v>520</v>
      </c>
      <c r="J583" s="198"/>
      <c r="K583" s="198"/>
      <c r="L583" s="198"/>
      <c r="M583" s="198"/>
      <c r="N583" s="198"/>
      <c r="O583" s="198"/>
    </row>
    <row r="584" spans="1:17" ht="14.25" customHeight="1" x14ac:dyDescent="0.25">
      <c r="A584" s="179" t="s">
        <v>474</v>
      </c>
      <c r="B584" s="476" t="s">
        <v>713</v>
      </c>
      <c r="C584" s="476" t="s">
        <v>703</v>
      </c>
      <c r="D584" s="476">
        <v>20</v>
      </c>
      <c r="E584" s="476">
        <v>192</v>
      </c>
      <c r="F584" s="475">
        <v>192</v>
      </c>
      <c r="G584" s="473">
        <v>1</v>
      </c>
      <c r="H584" s="278" t="s">
        <v>544</v>
      </c>
      <c r="I584" t="s">
        <v>520</v>
      </c>
      <c r="J584" s="198"/>
      <c r="K584" s="198"/>
      <c r="L584" s="198"/>
      <c r="M584" s="198"/>
      <c r="N584" s="198"/>
      <c r="O584" s="198"/>
      <c r="P584" s="198"/>
      <c r="Q584" s="198"/>
    </row>
    <row r="585" spans="1:17" ht="14.25" customHeight="1" x14ac:dyDescent="0.25">
      <c r="A585" s="179" t="s">
        <v>475</v>
      </c>
      <c r="B585" s="360"/>
      <c r="C585" s="360"/>
      <c r="D585" s="360"/>
      <c r="E585" s="360"/>
      <c r="F585" s="360"/>
      <c r="G585" s="360"/>
      <c r="H585" s="197" t="s">
        <v>545</v>
      </c>
      <c r="I585" t="s">
        <v>520</v>
      </c>
      <c r="J585" s="198"/>
      <c r="K585" s="198"/>
      <c r="L585" s="198"/>
      <c r="M585" s="198"/>
      <c r="N585" s="198"/>
      <c r="O585" s="198"/>
      <c r="P585" s="198"/>
      <c r="Q585" s="198"/>
    </row>
    <row r="586" spans="1:17" ht="14.25" customHeight="1" x14ac:dyDescent="0.25">
      <c r="A586" s="179" t="s">
        <v>476</v>
      </c>
      <c r="B586" s="360"/>
      <c r="C586" s="360"/>
      <c r="D586" s="360"/>
      <c r="E586" s="360"/>
      <c r="F586" s="360"/>
      <c r="G586" s="360"/>
      <c r="H586" s="197" t="s">
        <v>546</v>
      </c>
      <c r="I586" t="s">
        <v>520</v>
      </c>
      <c r="J586" s="198"/>
      <c r="K586" s="198"/>
      <c r="L586" s="198"/>
      <c r="M586" s="198"/>
      <c r="N586" s="198"/>
      <c r="O586" s="198"/>
      <c r="P586" s="198"/>
      <c r="Q586" s="198"/>
    </row>
    <row r="587" spans="1:17" ht="14.25" customHeight="1" x14ac:dyDescent="0.25">
      <c r="A587" s="179" t="s">
        <v>477</v>
      </c>
      <c r="B587" s="360"/>
      <c r="C587" s="360"/>
      <c r="D587" s="360"/>
      <c r="E587" s="360"/>
      <c r="F587" s="360"/>
      <c r="G587" s="360"/>
      <c r="H587" s="197" t="s">
        <v>547</v>
      </c>
      <c r="I587" t="s">
        <v>520</v>
      </c>
      <c r="J587" s="198"/>
      <c r="K587" s="198"/>
      <c r="L587" s="198"/>
      <c r="M587" s="198"/>
      <c r="N587" s="198"/>
      <c r="O587" s="198"/>
      <c r="P587" s="198"/>
      <c r="Q587" s="198"/>
    </row>
    <row r="588" spans="1:17" ht="14.25" customHeight="1" x14ac:dyDescent="0.25">
      <c r="A588" s="179" t="s">
        <v>478</v>
      </c>
      <c r="B588" s="360"/>
      <c r="C588" s="360"/>
      <c r="D588" s="360"/>
      <c r="E588" s="360"/>
      <c r="F588" s="360"/>
      <c r="G588" s="360"/>
      <c r="H588" s="197" t="s">
        <v>536</v>
      </c>
      <c r="I588" t="s">
        <v>520</v>
      </c>
      <c r="J588" s="198"/>
      <c r="K588" s="198"/>
      <c r="L588" s="198"/>
      <c r="M588" s="198"/>
      <c r="N588" s="198"/>
      <c r="O588" s="198"/>
      <c r="P588" s="198"/>
      <c r="Q588" s="198"/>
    </row>
    <row r="589" spans="1:17" ht="14.25" customHeight="1" x14ac:dyDescent="0.25">
      <c r="A589" s="179" t="s">
        <v>479</v>
      </c>
      <c r="B589" s="360"/>
      <c r="C589" s="360"/>
      <c r="D589" s="360"/>
      <c r="E589" s="360"/>
      <c r="F589" s="360"/>
      <c r="G589" s="360"/>
      <c r="H589" s="197" t="s">
        <v>537</v>
      </c>
      <c r="I589" t="s">
        <v>520</v>
      </c>
      <c r="J589" s="198"/>
      <c r="K589" s="198"/>
      <c r="L589" s="198"/>
      <c r="M589" s="198"/>
      <c r="N589" s="198"/>
      <c r="O589" s="198"/>
      <c r="P589" s="198"/>
      <c r="Q589" s="198"/>
    </row>
    <row r="590" spans="1:17" ht="14.25" customHeight="1" x14ac:dyDescent="0.25">
      <c r="A590" s="179" t="s">
        <v>466</v>
      </c>
      <c r="B590" s="360"/>
      <c r="C590" s="360"/>
      <c r="D590" s="360"/>
      <c r="E590" s="360"/>
      <c r="F590" s="360"/>
      <c r="G590" s="360"/>
      <c r="H590" s="197" t="s">
        <v>550</v>
      </c>
      <c r="I590" t="s">
        <v>520</v>
      </c>
      <c r="J590" s="198"/>
      <c r="K590" s="198"/>
      <c r="L590" s="198"/>
      <c r="M590" s="198"/>
      <c r="N590" s="198"/>
      <c r="O590" s="198"/>
      <c r="P590" s="198"/>
      <c r="Q590" s="198"/>
    </row>
    <row r="591" spans="1:17" ht="14.25" customHeight="1" x14ac:dyDescent="0.25">
      <c r="A591" s="179" t="s">
        <v>467</v>
      </c>
      <c r="B591" s="360"/>
      <c r="C591" s="360"/>
      <c r="D591" s="360"/>
      <c r="E591" s="360"/>
      <c r="F591" s="360"/>
      <c r="G591" s="360"/>
      <c r="H591" s="197" t="s">
        <v>551</v>
      </c>
      <c r="I591" t="s">
        <v>520</v>
      </c>
      <c r="J591" s="198"/>
      <c r="K591" s="198"/>
      <c r="L591" s="198"/>
      <c r="M591" s="198"/>
      <c r="N591" s="198"/>
      <c r="O591" s="198"/>
      <c r="P591" s="198"/>
      <c r="Q591" s="198"/>
    </row>
    <row r="592" spans="1:17" ht="14.25" customHeight="1" x14ac:dyDescent="0.25">
      <c r="A592" s="179" t="s">
        <v>468</v>
      </c>
      <c r="B592" s="360"/>
      <c r="C592" s="360"/>
      <c r="D592" s="360"/>
      <c r="E592" s="360"/>
      <c r="F592" s="360"/>
      <c r="G592" s="360"/>
      <c r="H592" s="197" t="s">
        <v>552</v>
      </c>
      <c r="I592" t="s">
        <v>520</v>
      </c>
      <c r="J592" s="198"/>
      <c r="K592" s="198"/>
      <c r="L592" s="198"/>
      <c r="M592" s="198"/>
      <c r="N592" s="198"/>
      <c r="O592" s="198"/>
      <c r="P592" s="198"/>
      <c r="Q592" s="198"/>
    </row>
    <row r="593" spans="1:17" ht="14.25" customHeight="1" x14ac:dyDescent="0.25">
      <c r="A593" s="179" t="s">
        <v>469</v>
      </c>
      <c r="B593" s="360"/>
      <c r="C593" s="360"/>
      <c r="D593" s="360"/>
      <c r="E593" s="360"/>
      <c r="F593" s="360"/>
      <c r="G593" s="360"/>
      <c r="H593" s="197" t="s">
        <v>553</v>
      </c>
      <c r="I593" t="s">
        <v>520</v>
      </c>
      <c r="J593" s="198"/>
      <c r="K593" s="198"/>
      <c r="L593" s="198"/>
      <c r="M593" s="198"/>
      <c r="N593" s="198"/>
      <c r="O593" s="198"/>
      <c r="P593" s="198"/>
      <c r="Q593" s="198"/>
    </row>
    <row r="594" spans="1:17" ht="14.25" customHeight="1" x14ac:dyDescent="0.25">
      <c r="A594" s="179" t="s">
        <v>471</v>
      </c>
      <c r="B594" s="360"/>
      <c r="C594" s="360"/>
      <c r="D594" s="360"/>
      <c r="E594" s="360"/>
      <c r="F594" s="360"/>
      <c r="G594" s="360"/>
      <c r="H594" s="197" t="s">
        <v>554</v>
      </c>
      <c r="I594" t="s">
        <v>520</v>
      </c>
      <c r="J594" s="198"/>
      <c r="K594" s="198"/>
      <c r="L594" s="198"/>
      <c r="M594" s="198"/>
      <c r="N594" s="198"/>
      <c r="O594" s="198"/>
      <c r="P594" s="198"/>
      <c r="Q594" s="198"/>
    </row>
    <row r="595" spans="1:17" ht="14.25" customHeight="1" thickBot="1" x14ac:dyDescent="0.3">
      <c r="A595" s="179" t="s">
        <v>472</v>
      </c>
      <c r="B595" s="429"/>
      <c r="C595" s="429"/>
      <c r="D595" s="429"/>
      <c r="E595" s="429"/>
      <c r="F595" s="429"/>
      <c r="G595" s="429"/>
      <c r="H595" s="197" t="s">
        <v>555</v>
      </c>
      <c r="I595" t="s">
        <v>520</v>
      </c>
      <c r="J595" s="198"/>
      <c r="K595" s="198"/>
      <c r="L595" s="198"/>
      <c r="M595" s="198"/>
      <c r="N595" s="198"/>
      <c r="O595" s="198"/>
      <c r="P595" s="198"/>
      <c r="Q595" s="198"/>
    </row>
    <row r="596" spans="1:17" ht="14.25" customHeight="1" x14ac:dyDescent="0.25">
      <c r="A596" s="179" t="s">
        <v>474</v>
      </c>
      <c r="B596" s="476" t="s">
        <v>714</v>
      </c>
      <c r="C596" s="476" t="s">
        <v>703</v>
      </c>
      <c r="D596" s="476">
        <v>20</v>
      </c>
      <c r="E596" s="476">
        <v>0.8</v>
      </c>
      <c r="F596" s="474">
        <v>0.80100000000000016</v>
      </c>
      <c r="G596" s="473">
        <v>1.0012500000000002</v>
      </c>
      <c r="H596" s="277" t="s">
        <v>558</v>
      </c>
      <c r="I596" t="s">
        <v>520</v>
      </c>
      <c r="J596" s="198"/>
      <c r="K596" s="198"/>
      <c r="L596" s="198"/>
      <c r="M596" s="198"/>
      <c r="N596" s="198"/>
      <c r="O596" s="198"/>
    </row>
    <row r="597" spans="1:17" ht="14.25" customHeight="1" x14ac:dyDescent="0.25">
      <c r="A597" s="179" t="s">
        <v>475</v>
      </c>
      <c r="B597" s="360"/>
      <c r="C597" s="360"/>
      <c r="D597" s="360"/>
      <c r="E597" s="360"/>
      <c r="F597" s="360"/>
      <c r="G597" s="360"/>
      <c r="H597" s="197" t="s">
        <v>559</v>
      </c>
      <c r="I597" t="s">
        <v>520</v>
      </c>
      <c r="J597" s="198"/>
      <c r="K597" s="198"/>
      <c r="L597" s="198"/>
      <c r="M597" s="198"/>
      <c r="N597" s="198"/>
      <c r="O597" s="198"/>
    </row>
    <row r="598" spans="1:17" ht="14.25" customHeight="1" x14ac:dyDescent="0.25">
      <c r="A598" s="179" t="s">
        <v>476</v>
      </c>
      <c r="B598" s="360"/>
      <c r="C598" s="360"/>
      <c r="D598" s="360"/>
      <c r="E598" s="360"/>
      <c r="F598" s="360"/>
      <c r="G598" s="360"/>
      <c r="H598" s="197" t="s">
        <v>560</v>
      </c>
      <c r="I598" t="s">
        <v>520</v>
      </c>
      <c r="J598" s="198"/>
      <c r="K598" s="198"/>
      <c r="L598" s="198"/>
      <c r="M598" s="198"/>
      <c r="N598" s="198"/>
      <c r="O598" s="198"/>
    </row>
    <row r="599" spans="1:17" ht="14.25" customHeight="1" x14ac:dyDescent="0.25">
      <c r="A599" s="179" t="s">
        <v>477</v>
      </c>
      <c r="B599" s="360"/>
      <c r="C599" s="360"/>
      <c r="D599" s="360"/>
      <c r="E599" s="360"/>
      <c r="F599" s="360"/>
      <c r="G599" s="360"/>
      <c r="H599" s="197" t="s">
        <v>561</v>
      </c>
      <c r="I599" t="s">
        <v>520</v>
      </c>
      <c r="J599" s="198"/>
      <c r="K599" s="198"/>
      <c r="L599" s="198"/>
      <c r="M599" s="198"/>
      <c r="N599" s="198"/>
      <c r="O599" s="198"/>
    </row>
    <row r="600" spans="1:17" ht="14.25" customHeight="1" x14ac:dyDescent="0.25">
      <c r="A600" s="179" t="s">
        <v>478</v>
      </c>
      <c r="B600" s="360"/>
      <c r="C600" s="360"/>
      <c r="D600" s="360"/>
      <c r="E600" s="360"/>
      <c r="F600" s="360"/>
      <c r="G600" s="360"/>
      <c r="H600" s="197" t="s">
        <v>525</v>
      </c>
      <c r="I600" t="s">
        <v>520</v>
      </c>
      <c r="J600" s="198"/>
      <c r="K600" s="198"/>
      <c r="L600" s="198"/>
      <c r="M600" s="198"/>
      <c r="N600" s="198"/>
      <c r="O600" s="198"/>
    </row>
    <row r="601" spans="1:17" ht="14.25" customHeight="1" x14ac:dyDescent="0.25">
      <c r="A601" s="179" t="s">
        <v>479</v>
      </c>
      <c r="B601" s="360"/>
      <c r="C601" s="360"/>
      <c r="D601" s="360"/>
      <c r="E601" s="360"/>
      <c r="F601" s="360"/>
      <c r="G601" s="360"/>
      <c r="H601" s="197" t="s">
        <v>526</v>
      </c>
      <c r="I601" t="s">
        <v>520</v>
      </c>
    </row>
    <row r="602" spans="1:17" ht="14.25" customHeight="1" x14ac:dyDescent="0.25">
      <c r="A602" s="179" t="s">
        <v>466</v>
      </c>
      <c r="B602" s="360"/>
      <c r="C602" s="360"/>
      <c r="D602" s="360"/>
      <c r="E602" s="360"/>
      <c r="F602" s="360"/>
      <c r="G602" s="360"/>
      <c r="H602" s="197" t="s">
        <v>685</v>
      </c>
      <c r="I602" t="s">
        <v>520</v>
      </c>
    </row>
    <row r="603" spans="1:17" ht="14.25" customHeight="1" x14ac:dyDescent="0.25">
      <c r="A603" s="179" t="s">
        <v>467</v>
      </c>
      <c r="B603" s="360"/>
      <c r="C603" s="360"/>
      <c r="D603" s="360"/>
      <c r="E603" s="360"/>
      <c r="F603" s="360"/>
      <c r="G603" s="360"/>
      <c r="H603" s="197" t="s">
        <v>565</v>
      </c>
      <c r="I603" t="s">
        <v>520</v>
      </c>
    </row>
    <row r="604" spans="1:17" ht="14.25" customHeight="1" x14ac:dyDescent="0.25">
      <c r="A604" s="179" t="s">
        <v>468</v>
      </c>
      <c r="B604" s="360"/>
      <c r="C604" s="360"/>
      <c r="D604" s="360"/>
      <c r="E604" s="360"/>
      <c r="F604" s="360"/>
      <c r="G604" s="360"/>
      <c r="H604" s="197" t="s">
        <v>566</v>
      </c>
      <c r="I604" t="s">
        <v>520</v>
      </c>
    </row>
    <row r="605" spans="1:17" ht="14.25" customHeight="1" x14ac:dyDescent="0.25">
      <c r="A605" s="179" t="s">
        <v>469</v>
      </c>
      <c r="B605" s="360"/>
      <c r="C605" s="360"/>
      <c r="D605" s="360"/>
      <c r="E605" s="360"/>
      <c r="F605" s="360"/>
      <c r="G605" s="360"/>
      <c r="H605" s="197" t="s">
        <v>566</v>
      </c>
      <c r="I605" t="s">
        <v>520</v>
      </c>
    </row>
    <row r="606" spans="1:17" ht="14.25" customHeight="1" x14ac:dyDescent="0.25">
      <c r="A606" s="179" t="s">
        <v>471</v>
      </c>
      <c r="B606" s="360"/>
      <c r="C606" s="360"/>
      <c r="D606" s="360"/>
      <c r="E606" s="360"/>
      <c r="F606" s="360"/>
      <c r="G606" s="360"/>
      <c r="H606" s="197" t="s">
        <v>567</v>
      </c>
      <c r="I606" t="s">
        <v>520</v>
      </c>
    </row>
    <row r="607" spans="1:17" ht="14.25" customHeight="1" thickBot="1" x14ac:dyDescent="0.3">
      <c r="A607" s="179" t="s">
        <v>472</v>
      </c>
      <c r="B607" s="429"/>
      <c r="C607" s="429"/>
      <c r="D607" s="429"/>
      <c r="E607" s="429"/>
      <c r="F607" s="429"/>
      <c r="G607" s="429"/>
      <c r="H607" s="197" t="s">
        <v>180</v>
      </c>
      <c r="I607" t="s">
        <v>520</v>
      </c>
    </row>
    <row r="608" spans="1:17" ht="14.25" customHeight="1" x14ac:dyDescent="0.25">
      <c r="A608" s="179" t="s">
        <v>474</v>
      </c>
      <c r="B608" s="476" t="s">
        <v>715</v>
      </c>
      <c r="C608" s="476" t="s">
        <v>716</v>
      </c>
      <c r="D608" s="476">
        <v>20</v>
      </c>
      <c r="E608" s="476">
        <v>200</v>
      </c>
      <c r="F608" s="475">
        <v>200</v>
      </c>
      <c r="G608" s="473">
        <v>1</v>
      </c>
      <c r="H608" s="277" t="s">
        <v>571</v>
      </c>
      <c r="I608" t="s">
        <v>520</v>
      </c>
    </row>
    <row r="609" spans="1:9" ht="14.25" customHeight="1" x14ac:dyDescent="0.25">
      <c r="A609" s="179" t="s">
        <v>475</v>
      </c>
      <c r="B609" s="360"/>
      <c r="C609" s="360"/>
      <c r="D609" s="360"/>
      <c r="E609" s="360"/>
      <c r="F609" s="360"/>
      <c r="G609" s="360"/>
      <c r="H609" s="197" t="s">
        <v>572</v>
      </c>
      <c r="I609" t="s">
        <v>520</v>
      </c>
    </row>
    <row r="610" spans="1:9" ht="14.25" customHeight="1" x14ac:dyDescent="0.25">
      <c r="A610" s="179" t="s">
        <v>476</v>
      </c>
      <c r="B610" s="360"/>
      <c r="C610" s="360"/>
      <c r="D610" s="360"/>
      <c r="E610" s="360"/>
      <c r="F610" s="360"/>
      <c r="G610" s="360"/>
      <c r="H610" s="197" t="s">
        <v>573</v>
      </c>
      <c r="I610" t="s">
        <v>520</v>
      </c>
    </row>
    <row r="611" spans="1:9" ht="14.25" customHeight="1" x14ac:dyDescent="0.25">
      <c r="A611" s="179" t="s">
        <v>477</v>
      </c>
      <c r="B611" s="360"/>
      <c r="C611" s="360"/>
      <c r="D611" s="360"/>
      <c r="E611" s="360"/>
      <c r="F611" s="360"/>
      <c r="G611" s="360"/>
      <c r="H611" s="197" t="s">
        <v>573</v>
      </c>
      <c r="I611" t="s">
        <v>520</v>
      </c>
    </row>
    <row r="612" spans="1:9" ht="14.25" customHeight="1" x14ac:dyDescent="0.25">
      <c r="A612" s="179" t="s">
        <v>478</v>
      </c>
      <c r="B612" s="360"/>
      <c r="C612" s="360"/>
      <c r="D612" s="360"/>
      <c r="E612" s="360"/>
      <c r="F612" s="360"/>
      <c r="G612" s="360"/>
      <c r="H612" s="197" t="s">
        <v>548</v>
      </c>
      <c r="I612" t="s">
        <v>520</v>
      </c>
    </row>
    <row r="613" spans="1:9" ht="14.25" customHeight="1" x14ac:dyDescent="0.25">
      <c r="A613" s="179" t="s">
        <v>479</v>
      </c>
      <c r="B613" s="360"/>
      <c r="C613" s="360"/>
      <c r="D613" s="360"/>
      <c r="E613" s="360"/>
      <c r="F613" s="360"/>
      <c r="G613" s="360"/>
      <c r="H613" s="197" t="s">
        <v>549</v>
      </c>
      <c r="I613" t="s">
        <v>520</v>
      </c>
    </row>
    <row r="614" spans="1:9" ht="14.25" customHeight="1" x14ac:dyDescent="0.25">
      <c r="A614" s="179" t="s">
        <v>466</v>
      </c>
      <c r="B614" s="360"/>
      <c r="C614" s="360"/>
      <c r="D614" s="360"/>
      <c r="E614" s="360"/>
      <c r="F614" s="360"/>
      <c r="G614" s="360"/>
      <c r="H614" s="197" t="s">
        <v>685</v>
      </c>
      <c r="I614" t="s">
        <v>522</v>
      </c>
    </row>
    <row r="615" spans="1:9" ht="14.25" customHeight="1" x14ac:dyDescent="0.25">
      <c r="A615" s="179" t="s">
        <v>467</v>
      </c>
      <c r="B615" s="360"/>
      <c r="C615" s="360"/>
      <c r="D615" s="360"/>
      <c r="E615" s="360"/>
      <c r="F615" s="360"/>
      <c r="G615" s="360"/>
      <c r="H615" s="197" t="s">
        <v>577</v>
      </c>
      <c r="I615" t="s">
        <v>520</v>
      </c>
    </row>
    <row r="616" spans="1:9" ht="14.25" customHeight="1" x14ac:dyDescent="0.25">
      <c r="A616" s="179" t="s">
        <v>468</v>
      </c>
      <c r="B616" s="360"/>
      <c r="C616" s="360"/>
      <c r="D616" s="360"/>
      <c r="E616" s="360"/>
      <c r="F616" s="360"/>
      <c r="G616" s="360"/>
      <c r="H616" s="197" t="s">
        <v>577</v>
      </c>
      <c r="I616" t="s">
        <v>520</v>
      </c>
    </row>
    <row r="617" spans="1:9" ht="14.25" customHeight="1" x14ac:dyDescent="0.25">
      <c r="A617" s="179" t="s">
        <v>469</v>
      </c>
      <c r="B617" s="360"/>
      <c r="C617" s="360"/>
      <c r="D617" s="360"/>
      <c r="E617" s="360"/>
      <c r="F617" s="360"/>
      <c r="G617" s="360"/>
      <c r="H617" s="197" t="s">
        <v>578</v>
      </c>
      <c r="I617" t="s">
        <v>520</v>
      </c>
    </row>
    <row r="618" spans="1:9" ht="14.25" customHeight="1" x14ac:dyDescent="0.25">
      <c r="A618" s="179" t="s">
        <v>471</v>
      </c>
      <c r="B618" s="360"/>
      <c r="C618" s="360"/>
      <c r="D618" s="360"/>
      <c r="E618" s="360"/>
      <c r="F618" s="360"/>
      <c r="G618" s="360"/>
      <c r="H618" s="197" t="s">
        <v>579</v>
      </c>
      <c r="I618" t="s">
        <v>520</v>
      </c>
    </row>
    <row r="619" spans="1:9" ht="14.25" customHeight="1" x14ac:dyDescent="0.25">
      <c r="A619" s="179" t="s">
        <v>472</v>
      </c>
      <c r="B619" s="429"/>
      <c r="C619" s="429"/>
      <c r="D619" s="429"/>
      <c r="E619" s="429"/>
      <c r="F619" s="429"/>
      <c r="G619" s="429"/>
      <c r="H619" s="197" t="s">
        <v>580</v>
      </c>
      <c r="I619" t="s">
        <v>520</v>
      </c>
    </row>
    <row r="620" spans="1:9" ht="14.25" customHeight="1" x14ac:dyDescent="0.25">
      <c r="I620" s="198" t="s">
        <v>522</v>
      </c>
    </row>
    <row r="621" spans="1:9" ht="14.25" customHeight="1" x14ac:dyDescent="0.25">
      <c r="I621" s="198" t="s">
        <v>520</v>
      </c>
    </row>
    <row r="622" spans="1:9" ht="14.25" customHeight="1" thickBot="1" x14ac:dyDescent="0.3">
      <c r="I622" s="198" t="s">
        <v>520</v>
      </c>
    </row>
    <row r="623" spans="1:9" ht="14.25" customHeight="1" x14ac:dyDescent="0.25">
      <c r="A623" s="479" t="s">
        <v>717</v>
      </c>
      <c r="B623" s="316"/>
      <c r="C623" s="316"/>
      <c r="D623" s="316"/>
      <c r="E623" s="316"/>
      <c r="F623" s="316"/>
      <c r="G623" s="316"/>
      <c r="H623" s="389"/>
    </row>
    <row r="624" spans="1:9" ht="68.25" customHeight="1" x14ac:dyDescent="0.25">
      <c r="A624" s="164" t="s">
        <v>27</v>
      </c>
      <c r="B624" s="165" t="s">
        <v>698</v>
      </c>
      <c r="C624" s="165" t="s">
        <v>487</v>
      </c>
      <c r="D624" s="165" t="s">
        <v>582</v>
      </c>
      <c r="E624" s="165" t="s">
        <v>718</v>
      </c>
      <c r="F624" s="165" t="s">
        <v>719</v>
      </c>
      <c r="G624" s="165" t="s">
        <v>720</v>
      </c>
      <c r="H624" s="166" t="s">
        <v>669</v>
      </c>
    </row>
    <row r="625" spans="1:9" ht="14.25" customHeight="1" x14ac:dyDescent="0.25">
      <c r="A625" s="179" t="s">
        <v>474</v>
      </c>
      <c r="B625" s="476" t="s">
        <v>702</v>
      </c>
      <c r="C625" s="476" t="s">
        <v>703</v>
      </c>
      <c r="D625" s="476">
        <v>20</v>
      </c>
      <c r="E625" s="476">
        <v>2</v>
      </c>
      <c r="F625" s="474">
        <v>3</v>
      </c>
      <c r="G625" s="473">
        <v>1.5</v>
      </c>
      <c r="H625" s="207">
        <v>0</v>
      </c>
      <c r="I625" t="s">
        <v>520</v>
      </c>
    </row>
    <row r="626" spans="1:9" ht="36" customHeight="1" x14ac:dyDescent="0.25">
      <c r="A626" s="179" t="s">
        <v>475</v>
      </c>
      <c r="B626" s="360"/>
      <c r="C626" s="360"/>
      <c r="D626" s="360"/>
      <c r="E626" s="360"/>
      <c r="F626" s="360"/>
      <c r="G626" s="360"/>
      <c r="H626" s="207" t="s">
        <v>587</v>
      </c>
      <c r="I626" t="s">
        <v>520</v>
      </c>
    </row>
    <row r="627" spans="1:9" ht="30" customHeight="1" x14ac:dyDescent="0.25">
      <c r="A627" s="179" t="s">
        <v>476</v>
      </c>
      <c r="B627" s="360"/>
      <c r="C627" s="360"/>
      <c r="D627" s="360"/>
      <c r="E627" s="360"/>
      <c r="F627" s="360"/>
      <c r="G627" s="360"/>
      <c r="H627" s="207" t="s">
        <v>588</v>
      </c>
      <c r="I627" t="s">
        <v>520</v>
      </c>
    </row>
    <row r="628" spans="1:9" ht="56.25" customHeight="1" x14ac:dyDescent="0.25">
      <c r="A628" s="179" t="s">
        <v>477</v>
      </c>
      <c r="B628" s="360"/>
      <c r="C628" s="360"/>
      <c r="D628" s="360"/>
      <c r="E628" s="360"/>
      <c r="F628" s="360"/>
      <c r="G628" s="360"/>
      <c r="H628" s="207" t="s">
        <v>589</v>
      </c>
      <c r="I628" t="s">
        <v>520</v>
      </c>
    </row>
    <row r="629" spans="1:9" ht="42" customHeight="1" x14ac:dyDescent="0.25">
      <c r="A629" s="179" t="s">
        <v>478</v>
      </c>
      <c r="B629" s="360"/>
      <c r="C629" s="360"/>
      <c r="D629" s="360"/>
      <c r="E629" s="360"/>
      <c r="F629" s="360"/>
      <c r="G629" s="360"/>
      <c r="H629" s="207" t="s">
        <v>590</v>
      </c>
      <c r="I629" t="s">
        <v>520</v>
      </c>
    </row>
    <row r="630" spans="1:9" ht="45.75" customHeight="1" x14ac:dyDescent="0.25">
      <c r="A630" s="179" t="s">
        <v>479</v>
      </c>
      <c r="B630" s="360"/>
      <c r="C630" s="360"/>
      <c r="D630" s="360"/>
      <c r="E630" s="360"/>
      <c r="F630" s="360"/>
      <c r="G630" s="360"/>
      <c r="H630" s="207" t="s">
        <v>591</v>
      </c>
      <c r="I630" t="s">
        <v>520</v>
      </c>
    </row>
    <row r="631" spans="1:9" ht="27" customHeight="1" x14ac:dyDescent="0.25">
      <c r="A631" s="179" t="s">
        <v>466</v>
      </c>
      <c r="B631" s="360"/>
      <c r="C631" s="360"/>
      <c r="D631" s="360"/>
      <c r="E631" s="360"/>
      <c r="F631" s="360"/>
      <c r="G631" s="360"/>
      <c r="H631" s="207" t="s">
        <v>592</v>
      </c>
      <c r="I631" t="s">
        <v>520</v>
      </c>
    </row>
    <row r="632" spans="1:9" ht="36" customHeight="1" x14ac:dyDescent="0.25">
      <c r="A632" s="179" t="s">
        <v>467</v>
      </c>
      <c r="B632" s="360"/>
      <c r="C632" s="360"/>
      <c r="D632" s="360"/>
      <c r="E632" s="360"/>
      <c r="F632" s="360"/>
      <c r="G632" s="360"/>
      <c r="H632" s="207" t="s">
        <v>593</v>
      </c>
      <c r="I632" t="s">
        <v>520</v>
      </c>
    </row>
    <row r="633" spans="1:9" ht="39" customHeight="1" x14ac:dyDescent="0.25">
      <c r="A633" s="179" t="s">
        <v>468</v>
      </c>
      <c r="B633" s="360"/>
      <c r="C633" s="360"/>
      <c r="D633" s="360"/>
      <c r="E633" s="360"/>
      <c r="F633" s="360"/>
      <c r="G633" s="360"/>
      <c r="H633" s="207" t="s">
        <v>594</v>
      </c>
      <c r="I633" t="s">
        <v>520</v>
      </c>
    </row>
    <row r="634" spans="1:9" ht="42.75" customHeight="1" x14ac:dyDescent="0.25">
      <c r="A634" s="179" t="s">
        <v>469</v>
      </c>
      <c r="B634" s="360"/>
      <c r="C634" s="360"/>
      <c r="D634" s="360"/>
      <c r="E634" s="360"/>
      <c r="F634" s="360"/>
      <c r="G634" s="360"/>
      <c r="H634" s="207" t="s">
        <v>595</v>
      </c>
      <c r="I634" t="s">
        <v>520</v>
      </c>
    </row>
    <row r="635" spans="1:9" ht="37.5" customHeight="1" x14ac:dyDescent="0.25">
      <c r="A635" s="179" t="s">
        <v>471</v>
      </c>
      <c r="B635" s="360"/>
      <c r="C635" s="360"/>
      <c r="D635" s="360"/>
      <c r="E635" s="360"/>
      <c r="F635" s="360"/>
      <c r="G635" s="360"/>
      <c r="H635" s="207" t="s">
        <v>596</v>
      </c>
      <c r="I635" t="s">
        <v>520</v>
      </c>
    </row>
    <row r="636" spans="1:9" ht="14.25" customHeight="1" thickBot="1" x14ac:dyDescent="0.3">
      <c r="A636" s="179" t="s">
        <v>472</v>
      </c>
      <c r="B636" s="429"/>
      <c r="C636" s="429"/>
      <c r="D636" s="429"/>
      <c r="E636" s="429"/>
      <c r="F636" s="429"/>
      <c r="G636" s="429"/>
      <c r="H636" s="239">
        <v>0</v>
      </c>
      <c r="I636" t="s">
        <v>520</v>
      </c>
    </row>
    <row r="637" spans="1:9" ht="14.25" customHeight="1" x14ac:dyDescent="0.25">
      <c r="A637" s="179" t="s">
        <v>474</v>
      </c>
      <c r="B637" s="476" t="s">
        <v>706</v>
      </c>
      <c r="C637" s="476" t="s">
        <v>703</v>
      </c>
      <c r="D637" s="476">
        <v>20</v>
      </c>
      <c r="E637" s="476">
        <v>550</v>
      </c>
      <c r="F637" s="474">
        <v>550</v>
      </c>
      <c r="G637" s="473">
        <v>1</v>
      </c>
      <c r="H637" s="207">
        <v>0</v>
      </c>
      <c r="I637" t="s">
        <v>520</v>
      </c>
    </row>
    <row r="638" spans="1:9" ht="21" customHeight="1" x14ac:dyDescent="0.25">
      <c r="A638" s="179" t="s">
        <v>475</v>
      </c>
      <c r="B638" s="360"/>
      <c r="C638" s="360"/>
      <c r="D638" s="360"/>
      <c r="E638" s="360"/>
      <c r="F638" s="360"/>
      <c r="G638" s="360"/>
      <c r="H638" s="207" t="s">
        <v>598</v>
      </c>
      <c r="I638" t="s">
        <v>520</v>
      </c>
    </row>
    <row r="639" spans="1:9" ht="24.75" customHeight="1" x14ac:dyDescent="0.25">
      <c r="A639" s="179" t="s">
        <v>476</v>
      </c>
      <c r="B639" s="360"/>
      <c r="C639" s="360"/>
      <c r="D639" s="360"/>
      <c r="E639" s="360"/>
      <c r="F639" s="360"/>
      <c r="G639" s="360"/>
      <c r="H639" s="207" t="s">
        <v>599</v>
      </c>
      <c r="I639" t="s">
        <v>520</v>
      </c>
    </row>
    <row r="640" spans="1:9" ht="27.75" customHeight="1" x14ac:dyDescent="0.25">
      <c r="A640" s="179" t="s">
        <v>477</v>
      </c>
      <c r="B640" s="360"/>
      <c r="C640" s="360"/>
      <c r="D640" s="360"/>
      <c r="E640" s="360"/>
      <c r="F640" s="360"/>
      <c r="G640" s="360"/>
      <c r="H640" s="207" t="s">
        <v>600</v>
      </c>
      <c r="I640" t="s">
        <v>520</v>
      </c>
    </row>
    <row r="641" spans="1:17" ht="26.25" customHeight="1" x14ac:dyDescent="0.25">
      <c r="A641" s="179" t="s">
        <v>478</v>
      </c>
      <c r="B641" s="360"/>
      <c r="C641" s="360"/>
      <c r="D641" s="360"/>
      <c r="E641" s="360"/>
      <c r="F641" s="360"/>
      <c r="G641" s="360"/>
      <c r="H641" s="207" t="s">
        <v>601</v>
      </c>
      <c r="I641" t="s">
        <v>520</v>
      </c>
    </row>
    <row r="642" spans="1:17" ht="32.25" customHeight="1" x14ac:dyDescent="0.25">
      <c r="A642" s="179" t="s">
        <v>479</v>
      </c>
      <c r="B642" s="360"/>
      <c r="C642" s="360"/>
      <c r="D642" s="360"/>
      <c r="E642" s="360"/>
      <c r="F642" s="360"/>
      <c r="G642" s="360"/>
      <c r="H642" s="207" t="s">
        <v>602</v>
      </c>
      <c r="I642" t="s">
        <v>520</v>
      </c>
      <c r="J642" s="198"/>
      <c r="K642" s="198"/>
      <c r="L642" s="198"/>
      <c r="M642" s="198"/>
      <c r="N642" s="198"/>
      <c r="O642" s="198"/>
    </row>
    <row r="643" spans="1:17" ht="44.25" customHeight="1" x14ac:dyDescent="0.25">
      <c r="A643" s="179" t="s">
        <v>466</v>
      </c>
      <c r="B643" s="360"/>
      <c r="C643" s="360"/>
      <c r="D643" s="360"/>
      <c r="E643" s="360"/>
      <c r="F643" s="360"/>
      <c r="G643" s="360"/>
      <c r="H643" s="207" t="s">
        <v>603</v>
      </c>
      <c r="I643" t="s">
        <v>520</v>
      </c>
      <c r="J643" s="198"/>
      <c r="K643" s="198"/>
      <c r="L643" s="198"/>
      <c r="M643" s="198"/>
      <c r="N643" s="198"/>
      <c r="O643" s="198"/>
    </row>
    <row r="644" spans="1:17" ht="36.75" customHeight="1" x14ac:dyDescent="0.25">
      <c r="A644" s="179" t="s">
        <v>467</v>
      </c>
      <c r="B644" s="360"/>
      <c r="C644" s="360"/>
      <c r="D644" s="360"/>
      <c r="E644" s="360"/>
      <c r="F644" s="360"/>
      <c r="G644" s="360"/>
      <c r="H644" s="207" t="s">
        <v>604</v>
      </c>
      <c r="I644" t="s">
        <v>520</v>
      </c>
      <c r="J644" s="198"/>
      <c r="K644" s="198"/>
      <c r="L644" s="198"/>
      <c r="M644" s="198"/>
      <c r="N644" s="198"/>
      <c r="O644" s="198"/>
    </row>
    <row r="645" spans="1:17" ht="45.75" customHeight="1" x14ac:dyDescent="0.25">
      <c r="A645" s="179" t="s">
        <v>468</v>
      </c>
      <c r="B645" s="360"/>
      <c r="C645" s="360"/>
      <c r="D645" s="360"/>
      <c r="E645" s="360"/>
      <c r="F645" s="360"/>
      <c r="G645" s="360"/>
      <c r="H645" s="207" t="s">
        <v>605</v>
      </c>
      <c r="I645" t="s">
        <v>520</v>
      </c>
      <c r="J645" s="198"/>
      <c r="K645" s="198"/>
      <c r="L645" s="198"/>
      <c r="M645" s="198"/>
      <c r="N645" s="198"/>
      <c r="O645" s="198"/>
    </row>
    <row r="646" spans="1:17" ht="34.5" customHeight="1" x14ac:dyDescent="0.25">
      <c r="A646" s="179" t="s">
        <v>469</v>
      </c>
      <c r="B646" s="360"/>
      <c r="C646" s="360"/>
      <c r="D646" s="360"/>
      <c r="E646" s="360"/>
      <c r="F646" s="360"/>
      <c r="G646" s="360"/>
      <c r="H646" s="207" t="s">
        <v>606</v>
      </c>
      <c r="I646" t="s">
        <v>520</v>
      </c>
      <c r="J646" s="198"/>
      <c r="K646" s="198"/>
      <c r="L646" s="198"/>
      <c r="M646" s="198"/>
      <c r="N646" s="198"/>
      <c r="O646" s="198"/>
    </row>
    <row r="647" spans="1:17" ht="36.75" customHeight="1" x14ac:dyDescent="0.25">
      <c r="A647" s="179" t="s">
        <v>471</v>
      </c>
      <c r="B647" s="360"/>
      <c r="C647" s="360"/>
      <c r="D647" s="360"/>
      <c r="E647" s="360"/>
      <c r="F647" s="360"/>
      <c r="G647" s="360"/>
      <c r="H647" s="207" t="s">
        <v>607</v>
      </c>
      <c r="I647" t="s">
        <v>520</v>
      </c>
      <c r="J647" s="198"/>
      <c r="K647" s="198"/>
      <c r="L647" s="198"/>
      <c r="M647" s="198"/>
      <c r="N647" s="198"/>
      <c r="O647" s="198"/>
    </row>
    <row r="648" spans="1:17" ht="14.25" customHeight="1" thickBot="1" x14ac:dyDescent="0.3">
      <c r="A648" s="179" t="s">
        <v>472</v>
      </c>
      <c r="B648" s="429"/>
      <c r="C648" s="429"/>
      <c r="D648" s="429"/>
      <c r="E648" s="429"/>
      <c r="F648" s="429"/>
      <c r="G648" s="429"/>
      <c r="H648" s="239">
        <v>0</v>
      </c>
      <c r="I648" t="s">
        <v>520</v>
      </c>
      <c r="J648" s="198"/>
      <c r="K648" s="198"/>
      <c r="L648" s="198"/>
      <c r="M648" s="198"/>
      <c r="N648" s="198"/>
      <c r="O648" s="198"/>
    </row>
    <row r="649" spans="1:17" ht="14.25" customHeight="1" x14ac:dyDescent="0.25">
      <c r="A649" s="179" t="s">
        <v>474</v>
      </c>
      <c r="B649" s="476" t="s">
        <v>713</v>
      </c>
      <c r="C649" s="476" t="s">
        <v>703</v>
      </c>
      <c r="D649" s="476">
        <v>20</v>
      </c>
      <c r="E649" s="476">
        <v>168</v>
      </c>
      <c r="F649" s="474">
        <v>169</v>
      </c>
      <c r="G649" s="473">
        <v>1.0059523809523809</v>
      </c>
      <c r="H649" s="207">
        <v>0</v>
      </c>
      <c r="I649" t="s">
        <v>520</v>
      </c>
      <c r="J649" s="198"/>
      <c r="K649" s="198"/>
      <c r="L649" s="198"/>
      <c r="M649" s="198"/>
      <c r="N649" s="198"/>
      <c r="O649" s="198"/>
      <c r="P649" s="198"/>
      <c r="Q649" s="198"/>
    </row>
    <row r="650" spans="1:17" ht="44.25" customHeight="1" x14ac:dyDescent="0.25">
      <c r="A650" s="179" t="s">
        <v>475</v>
      </c>
      <c r="B650" s="360"/>
      <c r="C650" s="360"/>
      <c r="D650" s="360"/>
      <c r="E650" s="360"/>
      <c r="F650" s="360"/>
      <c r="G650" s="360"/>
      <c r="H650" s="207" t="s">
        <v>609</v>
      </c>
      <c r="I650" t="s">
        <v>520</v>
      </c>
      <c r="J650" s="198"/>
      <c r="K650" s="198"/>
      <c r="L650" s="198"/>
      <c r="M650" s="198"/>
      <c r="N650" s="198"/>
      <c r="O650" s="198"/>
      <c r="P650" s="198"/>
      <c r="Q650" s="198"/>
    </row>
    <row r="651" spans="1:17" ht="44.25" customHeight="1" x14ac:dyDescent="0.25">
      <c r="A651" s="179" t="s">
        <v>476</v>
      </c>
      <c r="B651" s="360"/>
      <c r="C651" s="360"/>
      <c r="D651" s="360"/>
      <c r="E651" s="360"/>
      <c r="F651" s="360"/>
      <c r="G651" s="360"/>
      <c r="H651" s="207" t="s">
        <v>610</v>
      </c>
      <c r="I651" t="s">
        <v>520</v>
      </c>
      <c r="J651" s="198"/>
      <c r="K651" s="198"/>
      <c r="L651" s="198"/>
      <c r="M651" s="198"/>
      <c r="N651" s="198"/>
      <c r="O651" s="198"/>
      <c r="P651" s="198"/>
      <c r="Q651" s="198"/>
    </row>
    <row r="652" spans="1:17" ht="44.25" customHeight="1" x14ac:dyDescent="0.25">
      <c r="A652" s="179" t="s">
        <v>477</v>
      </c>
      <c r="B652" s="360"/>
      <c r="C652" s="360"/>
      <c r="D652" s="360"/>
      <c r="E652" s="360"/>
      <c r="F652" s="360"/>
      <c r="G652" s="360"/>
      <c r="H652" s="207" t="s">
        <v>611</v>
      </c>
      <c r="I652" t="s">
        <v>520</v>
      </c>
      <c r="J652" s="198"/>
      <c r="K652" s="198"/>
      <c r="L652" s="198"/>
      <c r="M652" s="198"/>
      <c r="N652" s="198"/>
      <c r="O652" s="198"/>
      <c r="P652" s="198"/>
      <c r="Q652" s="198"/>
    </row>
    <row r="653" spans="1:17" ht="44.25" customHeight="1" x14ac:dyDescent="0.25">
      <c r="A653" s="179" t="s">
        <v>478</v>
      </c>
      <c r="B653" s="360"/>
      <c r="C653" s="360"/>
      <c r="D653" s="360"/>
      <c r="E653" s="360"/>
      <c r="F653" s="360"/>
      <c r="G653" s="360"/>
      <c r="H653" s="207" t="s">
        <v>612</v>
      </c>
      <c r="I653" t="s">
        <v>520</v>
      </c>
      <c r="J653" s="198"/>
      <c r="K653" s="198"/>
      <c r="L653" s="198"/>
      <c r="M653" s="198"/>
      <c r="N653" s="198"/>
      <c r="O653" s="198"/>
      <c r="P653" s="198"/>
      <c r="Q653" s="198"/>
    </row>
    <row r="654" spans="1:17" ht="44.25" customHeight="1" x14ac:dyDescent="0.25">
      <c r="A654" s="179" t="s">
        <v>479</v>
      </c>
      <c r="B654" s="360"/>
      <c r="C654" s="360"/>
      <c r="D654" s="360"/>
      <c r="E654" s="360"/>
      <c r="F654" s="360"/>
      <c r="G654" s="360"/>
      <c r="H654" s="207" t="s">
        <v>613</v>
      </c>
      <c r="I654" t="s">
        <v>520</v>
      </c>
      <c r="J654" s="198"/>
      <c r="K654" s="198"/>
      <c r="L654" s="198"/>
      <c r="M654" s="198"/>
      <c r="N654" s="198"/>
      <c r="O654" s="198"/>
      <c r="P654" s="198"/>
      <c r="Q654" s="198"/>
    </row>
    <row r="655" spans="1:17" ht="44.25" customHeight="1" x14ac:dyDescent="0.25">
      <c r="A655" s="179" t="s">
        <v>466</v>
      </c>
      <c r="B655" s="360"/>
      <c r="C655" s="360"/>
      <c r="D655" s="360"/>
      <c r="E655" s="360"/>
      <c r="F655" s="360"/>
      <c r="G655" s="360"/>
      <c r="H655" s="207" t="s">
        <v>614</v>
      </c>
      <c r="I655" t="s">
        <v>520</v>
      </c>
      <c r="J655" s="198"/>
      <c r="K655" s="198"/>
      <c r="L655" s="198"/>
      <c r="M655" s="198"/>
      <c r="N655" s="198"/>
      <c r="O655" s="198"/>
      <c r="P655" s="198"/>
      <c r="Q655" s="198"/>
    </row>
    <row r="656" spans="1:17" ht="44.25" customHeight="1" x14ac:dyDescent="0.25">
      <c r="A656" s="179" t="s">
        <v>467</v>
      </c>
      <c r="B656" s="360"/>
      <c r="C656" s="360"/>
      <c r="D656" s="360"/>
      <c r="E656" s="360"/>
      <c r="F656" s="360"/>
      <c r="G656" s="360"/>
      <c r="H656" s="207" t="s">
        <v>615</v>
      </c>
      <c r="I656" t="s">
        <v>520</v>
      </c>
      <c r="J656" s="198"/>
      <c r="K656" s="198"/>
      <c r="L656" s="198"/>
      <c r="M656" s="198"/>
      <c r="N656" s="198"/>
      <c r="O656" s="198"/>
      <c r="P656" s="198"/>
      <c r="Q656" s="198"/>
    </row>
    <row r="657" spans="1:17" ht="44.25" customHeight="1" x14ac:dyDescent="0.25">
      <c r="A657" s="179" t="s">
        <v>468</v>
      </c>
      <c r="B657" s="360"/>
      <c r="C657" s="360"/>
      <c r="D657" s="360"/>
      <c r="E657" s="360"/>
      <c r="F657" s="360"/>
      <c r="G657" s="360"/>
      <c r="H657" s="207" t="s">
        <v>605</v>
      </c>
      <c r="I657" t="s">
        <v>520</v>
      </c>
      <c r="J657" s="198"/>
      <c r="K657" s="198"/>
      <c r="L657" s="198"/>
      <c r="M657" s="198"/>
      <c r="N657" s="198"/>
      <c r="O657" s="198"/>
      <c r="P657" s="198"/>
      <c r="Q657" s="198"/>
    </row>
    <row r="658" spans="1:17" ht="44.25" customHeight="1" x14ac:dyDescent="0.25">
      <c r="A658" s="179" t="s">
        <v>469</v>
      </c>
      <c r="B658" s="360"/>
      <c r="C658" s="360"/>
      <c r="D658" s="360"/>
      <c r="E658" s="360"/>
      <c r="F658" s="360"/>
      <c r="G658" s="360"/>
      <c r="H658" s="207" t="s">
        <v>616</v>
      </c>
      <c r="I658" t="s">
        <v>520</v>
      </c>
      <c r="J658" s="198"/>
      <c r="K658" s="198"/>
      <c r="L658" s="198"/>
      <c r="M658" s="198"/>
      <c r="N658" s="198"/>
      <c r="O658" s="198"/>
      <c r="P658" s="198"/>
      <c r="Q658" s="198"/>
    </row>
    <row r="659" spans="1:17" ht="25.5" customHeight="1" x14ac:dyDescent="0.25">
      <c r="A659" s="179" t="s">
        <v>471</v>
      </c>
      <c r="B659" s="360"/>
      <c r="C659" s="360"/>
      <c r="D659" s="360"/>
      <c r="E659" s="360"/>
      <c r="F659" s="360"/>
      <c r="G659" s="360"/>
      <c r="H659" s="207" t="s">
        <v>617</v>
      </c>
      <c r="I659" t="s">
        <v>520</v>
      </c>
      <c r="J659" s="198"/>
      <c r="K659" s="198"/>
      <c r="L659" s="198"/>
      <c r="M659" s="198"/>
      <c r="N659" s="198"/>
      <c r="O659" s="198"/>
      <c r="P659" s="198"/>
      <c r="Q659" s="198"/>
    </row>
    <row r="660" spans="1:17" ht="14.25" customHeight="1" thickBot="1" x14ac:dyDescent="0.3">
      <c r="A660" s="179" t="s">
        <v>472</v>
      </c>
      <c r="B660" s="429"/>
      <c r="C660" s="429"/>
      <c r="D660" s="429"/>
      <c r="E660" s="429"/>
      <c r="F660" s="429"/>
      <c r="G660" s="429"/>
      <c r="H660" s="239">
        <v>0</v>
      </c>
      <c r="I660" t="s">
        <v>520</v>
      </c>
      <c r="J660" s="198"/>
      <c r="K660" s="198"/>
      <c r="L660" s="198"/>
      <c r="M660" s="198"/>
      <c r="N660" s="198"/>
      <c r="O660" s="198"/>
      <c r="P660" s="198"/>
      <c r="Q660" s="198"/>
    </row>
    <row r="661" spans="1:17" ht="14.25" customHeight="1" x14ac:dyDescent="0.25">
      <c r="A661" s="179" t="s">
        <v>474</v>
      </c>
      <c r="B661" s="476" t="s">
        <v>714</v>
      </c>
      <c r="C661" s="476" t="s">
        <v>703</v>
      </c>
      <c r="D661" s="476">
        <v>20</v>
      </c>
      <c r="E661" s="476">
        <v>0.1</v>
      </c>
      <c r="F661" s="474">
        <v>9.9999999999999992E-2</v>
      </c>
      <c r="G661" s="473">
        <v>0.99999999999999989</v>
      </c>
      <c r="H661" s="207" t="s">
        <v>180</v>
      </c>
      <c r="I661" t="s">
        <v>520</v>
      </c>
      <c r="J661" s="198"/>
      <c r="K661" s="198"/>
      <c r="L661" s="198"/>
      <c r="M661" s="198"/>
      <c r="N661" s="198"/>
      <c r="O661" s="198"/>
    </row>
    <row r="662" spans="1:17" ht="27" customHeight="1" x14ac:dyDescent="0.25">
      <c r="A662" s="179" t="s">
        <v>475</v>
      </c>
      <c r="B662" s="360"/>
      <c r="C662" s="360"/>
      <c r="D662" s="360"/>
      <c r="E662" s="360"/>
      <c r="F662" s="360"/>
      <c r="G662" s="360"/>
      <c r="H662" s="207" t="s">
        <v>618</v>
      </c>
      <c r="I662" t="s">
        <v>520</v>
      </c>
      <c r="J662" s="198"/>
      <c r="K662" s="198"/>
      <c r="L662" s="198"/>
      <c r="M662" s="198"/>
      <c r="N662" s="198"/>
      <c r="O662" s="198"/>
    </row>
    <row r="663" spans="1:17" ht="27" customHeight="1" x14ac:dyDescent="0.25">
      <c r="A663" s="179" t="s">
        <v>476</v>
      </c>
      <c r="B663" s="360"/>
      <c r="C663" s="360"/>
      <c r="D663" s="360"/>
      <c r="E663" s="360"/>
      <c r="F663" s="360"/>
      <c r="G663" s="360"/>
      <c r="H663" s="207" t="s">
        <v>619</v>
      </c>
      <c r="I663" t="s">
        <v>520</v>
      </c>
      <c r="J663" s="198"/>
      <c r="K663" s="198"/>
      <c r="L663" s="198"/>
      <c r="M663" s="198"/>
      <c r="N663" s="198"/>
      <c r="O663" s="198"/>
    </row>
    <row r="664" spans="1:17" ht="27" customHeight="1" x14ac:dyDescent="0.25">
      <c r="A664" s="179" t="s">
        <v>477</v>
      </c>
      <c r="B664" s="360"/>
      <c r="C664" s="360"/>
      <c r="D664" s="360"/>
      <c r="E664" s="360"/>
      <c r="F664" s="360"/>
      <c r="G664" s="360"/>
      <c r="H664" s="207" t="s">
        <v>620</v>
      </c>
      <c r="I664" t="s">
        <v>520</v>
      </c>
      <c r="J664" s="198"/>
      <c r="K664" s="198"/>
      <c r="L664" s="198"/>
      <c r="M664" s="198"/>
      <c r="N664" s="198"/>
      <c r="O664" s="198"/>
    </row>
    <row r="665" spans="1:17" ht="27" customHeight="1" x14ac:dyDescent="0.25">
      <c r="A665" s="179" t="s">
        <v>478</v>
      </c>
      <c r="B665" s="360"/>
      <c r="C665" s="360"/>
      <c r="D665" s="360"/>
      <c r="E665" s="360"/>
      <c r="F665" s="360"/>
      <c r="G665" s="360"/>
      <c r="H665" s="207" t="s">
        <v>621</v>
      </c>
      <c r="I665" t="s">
        <v>520</v>
      </c>
      <c r="J665" s="198"/>
      <c r="K665" s="198"/>
      <c r="L665" s="198"/>
      <c r="M665" s="198"/>
      <c r="N665" s="198"/>
      <c r="O665" s="198"/>
    </row>
    <row r="666" spans="1:17" ht="27" customHeight="1" x14ac:dyDescent="0.25">
      <c r="A666" s="179" t="s">
        <v>479</v>
      </c>
      <c r="B666" s="360"/>
      <c r="C666" s="360"/>
      <c r="D666" s="360"/>
      <c r="E666" s="360"/>
      <c r="F666" s="360"/>
      <c r="G666" s="360"/>
      <c r="H666" s="207" t="s">
        <v>622</v>
      </c>
      <c r="I666" t="s">
        <v>520</v>
      </c>
    </row>
    <row r="667" spans="1:17" ht="27" customHeight="1" x14ac:dyDescent="0.25">
      <c r="A667" s="179" t="s">
        <v>466</v>
      </c>
      <c r="B667" s="360"/>
      <c r="C667" s="360"/>
      <c r="D667" s="360"/>
      <c r="E667" s="360"/>
      <c r="F667" s="360"/>
      <c r="G667" s="360"/>
      <c r="H667" s="207" t="s">
        <v>623</v>
      </c>
      <c r="I667" t="s">
        <v>520</v>
      </c>
    </row>
    <row r="668" spans="1:17" ht="27" customHeight="1" x14ac:dyDescent="0.25">
      <c r="A668" s="179" t="s">
        <v>467</v>
      </c>
      <c r="B668" s="360"/>
      <c r="C668" s="360"/>
      <c r="D668" s="360"/>
      <c r="E668" s="360"/>
      <c r="F668" s="360"/>
      <c r="G668" s="360"/>
      <c r="H668" s="207" t="s">
        <v>624</v>
      </c>
      <c r="I668" t="s">
        <v>520</v>
      </c>
    </row>
    <row r="669" spans="1:17" ht="27" customHeight="1" x14ac:dyDescent="0.25">
      <c r="A669" s="179" t="s">
        <v>468</v>
      </c>
      <c r="B669" s="360"/>
      <c r="C669" s="360"/>
      <c r="D669" s="360"/>
      <c r="E669" s="360"/>
      <c r="F669" s="360"/>
      <c r="G669" s="360"/>
      <c r="H669" s="207" t="s">
        <v>625</v>
      </c>
      <c r="I669" t="s">
        <v>520</v>
      </c>
    </row>
    <row r="670" spans="1:17" ht="27" customHeight="1" x14ac:dyDescent="0.25">
      <c r="A670" s="179" t="s">
        <v>469</v>
      </c>
      <c r="B670" s="360"/>
      <c r="C670" s="360"/>
      <c r="D670" s="360"/>
      <c r="E670" s="360"/>
      <c r="F670" s="360"/>
      <c r="G670" s="360"/>
      <c r="H670" s="207" t="s">
        <v>626</v>
      </c>
      <c r="I670" t="s">
        <v>520</v>
      </c>
    </row>
    <row r="671" spans="1:17" ht="27" customHeight="1" x14ac:dyDescent="0.25">
      <c r="A671" s="179" t="s">
        <v>471</v>
      </c>
      <c r="B671" s="360"/>
      <c r="C671" s="360"/>
      <c r="D671" s="360"/>
      <c r="E671" s="360"/>
      <c r="F671" s="360"/>
      <c r="G671" s="360"/>
      <c r="H671" s="207" t="s">
        <v>627</v>
      </c>
      <c r="I671" t="s">
        <v>520</v>
      </c>
    </row>
    <row r="672" spans="1:17" ht="27" customHeight="1" thickBot="1" x14ac:dyDescent="0.3">
      <c r="A672" s="179" t="s">
        <v>472</v>
      </c>
      <c r="B672" s="429"/>
      <c r="C672" s="429"/>
      <c r="D672" s="429"/>
      <c r="E672" s="429"/>
      <c r="F672" s="429"/>
      <c r="G672" s="429"/>
      <c r="H672" s="239">
        <v>0</v>
      </c>
      <c r="I672" t="s">
        <v>520</v>
      </c>
    </row>
    <row r="673" spans="1:9" ht="27" customHeight="1" x14ac:dyDescent="0.25">
      <c r="A673" s="179" t="s">
        <v>474</v>
      </c>
      <c r="B673" s="476" t="s">
        <v>715</v>
      </c>
      <c r="C673" s="476" t="s">
        <v>716</v>
      </c>
      <c r="D673" s="476">
        <v>20</v>
      </c>
      <c r="E673" s="476">
        <v>550</v>
      </c>
      <c r="F673" s="474">
        <v>561.6</v>
      </c>
      <c r="G673" s="473">
        <v>1.021090909090909</v>
      </c>
      <c r="H673" s="207" t="s">
        <v>628</v>
      </c>
      <c r="I673" t="s">
        <v>520</v>
      </c>
    </row>
    <row r="674" spans="1:9" ht="27" customHeight="1" x14ac:dyDescent="0.25">
      <c r="A674" s="179" t="s">
        <v>475</v>
      </c>
      <c r="B674" s="360"/>
      <c r="C674" s="360"/>
      <c r="D674" s="360"/>
      <c r="E674" s="360"/>
      <c r="F674" s="360"/>
      <c r="G674" s="360"/>
      <c r="H674" s="207" t="s">
        <v>629</v>
      </c>
      <c r="I674" t="s">
        <v>520</v>
      </c>
    </row>
    <row r="675" spans="1:9" ht="27" customHeight="1" x14ac:dyDescent="0.25">
      <c r="A675" s="179" t="s">
        <v>476</v>
      </c>
      <c r="B675" s="360"/>
      <c r="C675" s="360"/>
      <c r="D675" s="360"/>
      <c r="E675" s="360"/>
      <c r="F675" s="360"/>
      <c r="G675" s="360"/>
      <c r="H675" s="207" t="s">
        <v>629</v>
      </c>
      <c r="I675" t="s">
        <v>520</v>
      </c>
    </row>
    <row r="676" spans="1:9" ht="27" customHeight="1" x14ac:dyDescent="0.25">
      <c r="A676" s="179" t="s">
        <v>477</v>
      </c>
      <c r="B676" s="360"/>
      <c r="C676" s="360"/>
      <c r="D676" s="360"/>
      <c r="E676" s="360"/>
      <c r="F676" s="360"/>
      <c r="G676" s="360"/>
      <c r="H676" s="207" t="s">
        <v>630</v>
      </c>
      <c r="I676" t="s">
        <v>520</v>
      </c>
    </row>
    <row r="677" spans="1:9" ht="27" customHeight="1" x14ac:dyDescent="0.25">
      <c r="A677" s="179" t="s">
        <v>478</v>
      </c>
      <c r="B677" s="360"/>
      <c r="C677" s="360"/>
      <c r="D677" s="360"/>
      <c r="E677" s="360"/>
      <c r="F677" s="360"/>
      <c r="G677" s="360"/>
      <c r="H677" s="207" t="s">
        <v>631</v>
      </c>
      <c r="I677" t="s">
        <v>520</v>
      </c>
    </row>
    <row r="678" spans="1:9" ht="27" customHeight="1" x14ac:dyDescent="0.25">
      <c r="A678" s="179" t="s">
        <v>479</v>
      </c>
      <c r="B678" s="360"/>
      <c r="C678" s="360"/>
      <c r="D678" s="360"/>
      <c r="E678" s="360"/>
      <c r="F678" s="360"/>
      <c r="G678" s="360"/>
      <c r="H678" s="207" t="s">
        <v>632</v>
      </c>
      <c r="I678" t="s">
        <v>520</v>
      </c>
    </row>
    <row r="679" spans="1:9" ht="36" customHeight="1" x14ac:dyDescent="0.25">
      <c r="A679" s="179" t="s">
        <v>466</v>
      </c>
      <c r="B679" s="360"/>
      <c r="C679" s="360"/>
      <c r="D679" s="360"/>
      <c r="E679" s="360"/>
      <c r="F679" s="360"/>
      <c r="G679" s="360"/>
      <c r="H679" s="207" t="s">
        <v>633</v>
      </c>
      <c r="I679" t="s">
        <v>522</v>
      </c>
    </row>
    <row r="680" spans="1:9" ht="40.5" customHeight="1" x14ac:dyDescent="0.25">
      <c r="A680" s="179" t="s">
        <v>467</v>
      </c>
      <c r="B680" s="360"/>
      <c r="C680" s="360"/>
      <c r="D680" s="360"/>
      <c r="E680" s="360"/>
      <c r="F680" s="360"/>
      <c r="G680" s="360"/>
      <c r="H680" s="207" t="s">
        <v>634</v>
      </c>
      <c r="I680" t="s">
        <v>520</v>
      </c>
    </row>
    <row r="681" spans="1:9" ht="33" customHeight="1" x14ac:dyDescent="0.25">
      <c r="A681" s="179" t="s">
        <v>468</v>
      </c>
      <c r="B681" s="360"/>
      <c r="C681" s="360"/>
      <c r="D681" s="360"/>
      <c r="E681" s="360"/>
      <c r="F681" s="360"/>
      <c r="G681" s="360"/>
      <c r="H681" s="207" t="s">
        <v>635</v>
      </c>
      <c r="I681" t="s">
        <v>520</v>
      </c>
    </row>
    <row r="682" spans="1:9" ht="26.25" customHeight="1" x14ac:dyDescent="0.25">
      <c r="A682" s="179" t="s">
        <v>469</v>
      </c>
      <c r="B682" s="360"/>
      <c r="C682" s="360"/>
      <c r="D682" s="360"/>
      <c r="E682" s="360"/>
      <c r="F682" s="360"/>
      <c r="G682" s="360"/>
      <c r="H682" s="207" t="s">
        <v>636</v>
      </c>
      <c r="I682" t="s">
        <v>520</v>
      </c>
    </row>
    <row r="683" spans="1:9" ht="17.25" customHeight="1" x14ac:dyDescent="0.25">
      <c r="A683" s="179" t="s">
        <v>471</v>
      </c>
      <c r="B683" s="360"/>
      <c r="C683" s="360"/>
      <c r="D683" s="360"/>
      <c r="E683" s="360"/>
      <c r="F683" s="360"/>
      <c r="G683" s="360"/>
      <c r="H683" s="207" t="s">
        <v>637</v>
      </c>
      <c r="I683" t="s">
        <v>520</v>
      </c>
    </row>
    <row r="684" spans="1:9" ht="14.25" customHeight="1" thickBot="1" x14ac:dyDescent="0.3">
      <c r="A684" s="179" t="s">
        <v>472</v>
      </c>
      <c r="B684" s="429"/>
      <c r="C684" s="429"/>
      <c r="D684" s="429"/>
      <c r="E684" s="429"/>
      <c r="F684" s="429"/>
      <c r="G684" s="429"/>
      <c r="H684" s="239">
        <v>0</v>
      </c>
      <c r="I684" t="s">
        <v>520</v>
      </c>
    </row>
    <row r="685" spans="1:9" ht="14.25" customHeight="1" thickBot="1" x14ac:dyDescent="0.3"/>
    <row r="686" spans="1:9" ht="14.25" customHeight="1" x14ac:dyDescent="0.25">
      <c r="A686" s="479" t="s">
        <v>721</v>
      </c>
      <c r="B686" s="316"/>
      <c r="C686" s="316"/>
      <c r="D686" s="316"/>
      <c r="E686" s="316"/>
      <c r="F686" s="316"/>
      <c r="G686" s="316"/>
      <c r="H686" s="389"/>
    </row>
    <row r="687" spans="1:9" ht="14.25" customHeight="1" x14ac:dyDescent="0.25">
      <c r="A687" s="164" t="s">
        <v>28</v>
      </c>
      <c r="B687" s="165" t="s">
        <v>698</v>
      </c>
      <c r="C687" s="165" t="s">
        <v>487</v>
      </c>
      <c r="D687" s="165" t="s">
        <v>639</v>
      </c>
      <c r="E687" s="165" t="s">
        <v>722</v>
      </c>
      <c r="F687" s="165" t="s">
        <v>723</v>
      </c>
      <c r="G687" s="165" t="s">
        <v>724</v>
      </c>
      <c r="H687" s="166" t="s">
        <v>669</v>
      </c>
    </row>
    <row r="688" spans="1:9" ht="19.5" customHeight="1" x14ac:dyDescent="0.25">
      <c r="A688" s="179" t="s">
        <v>474</v>
      </c>
      <c r="B688" s="476" t="s">
        <v>702</v>
      </c>
      <c r="C688" s="476" t="s">
        <v>703</v>
      </c>
      <c r="D688" s="476">
        <v>20</v>
      </c>
      <c r="E688" s="476">
        <v>100</v>
      </c>
      <c r="F688" s="474">
        <f>+INVERSIÓN!DM17</f>
        <v>0.5</v>
      </c>
      <c r="G688" s="473">
        <v>3.0000000000000005E-3</v>
      </c>
      <c r="H688" s="207" t="s">
        <v>646</v>
      </c>
      <c r="I688" t="s">
        <v>520</v>
      </c>
    </row>
    <row r="689" spans="1:9" ht="19.5" customHeight="1" x14ac:dyDescent="0.25">
      <c r="A689" s="179" t="s">
        <v>475</v>
      </c>
      <c r="B689" s="360"/>
      <c r="C689" s="360"/>
      <c r="D689" s="360"/>
      <c r="E689" s="360"/>
      <c r="F689" s="360"/>
      <c r="G689" s="360"/>
      <c r="H689" s="207" t="s">
        <v>646</v>
      </c>
      <c r="I689" t="s">
        <v>520</v>
      </c>
    </row>
    <row r="690" spans="1:9" ht="19.5" customHeight="1" x14ac:dyDescent="0.25">
      <c r="A690" s="179" t="s">
        <v>476</v>
      </c>
      <c r="B690" s="360"/>
      <c r="C690" s="360"/>
      <c r="D690" s="360"/>
      <c r="E690" s="360"/>
      <c r="F690" s="360"/>
      <c r="G690" s="360"/>
      <c r="H690" s="207" t="s">
        <v>647</v>
      </c>
      <c r="I690" t="s">
        <v>520</v>
      </c>
    </row>
    <row r="691" spans="1:9" ht="19.5" customHeight="1" x14ac:dyDescent="0.25">
      <c r="A691" s="179" t="s">
        <v>477</v>
      </c>
      <c r="B691" s="360"/>
      <c r="C691" s="360"/>
      <c r="D691" s="360"/>
      <c r="E691" s="360"/>
      <c r="F691" s="360"/>
      <c r="G691" s="360"/>
      <c r="H691" s="207" t="s">
        <v>648</v>
      </c>
      <c r="I691" t="s">
        <v>520</v>
      </c>
    </row>
    <row r="692" spans="1:9" ht="19.5" customHeight="1" x14ac:dyDescent="0.25">
      <c r="A692" s="179" t="s">
        <v>478</v>
      </c>
      <c r="B692" s="360"/>
      <c r="C692" s="360"/>
      <c r="D692" s="360"/>
      <c r="E692" s="360"/>
      <c r="F692" s="360"/>
      <c r="G692" s="360"/>
      <c r="H692" s="207" t="s">
        <v>336</v>
      </c>
      <c r="I692" t="s">
        <v>520</v>
      </c>
    </row>
    <row r="693" spans="1:9" ht="19.5" customHeight="1" x14ac:dyDescent="0.25">
      <c r="A693" s="179" t="s">
        <v>479</v>
      </c>
      <c r="B693" s="360"/>
      <c r="C693" s="360"/>
      <c r="D693" s="360"/>
      <c r="E693" s="360"/>
      <c r="F693" s="360"/>
      <c r="G693" s="360"/>
      <c r="H693" s="207">
        <v>0</v>
      </c>
      <c r="I693" t="s">
        <v>520</v>
      </c>
    </row>
    <row r="694" spans="1:9" ht="19.5" customHeight="1" x14ac:dyDescent="0.25">
      <c r="A694" s="179" t="s">
        <v>466</v>
      </c>
      <c r="B694" s="360"/>
      <c r="C694" s="360"/>
      <c r="D694" s="360"/>
      <c r="E694" s="360"/>
      <c r="F694" s="360"/>
      <c r="G694" s="360"/>
      <c r="H694" s="207">
        <v>0</v>
      </c>
      <c r="I694" t="s">
        <v>520</v>
      </c>
    </row>
    <row r="695" spans="1:9" ht="19.5" customHeight="1" x14ac:dyDescent="0.25">
      <c r="A695" s="179" t="s">
        <v>467</v>
      </c>
      <c r="B695" s="360"/>
      <c r="C695" s="360"/>
      <c r="D695" s="360"/>
      <c r="E695" s="360"/>
      <c r="F695" s="360"/>
      <c r="G695" s="360"/>
      <c r="H695" s="207">
        <v>0</v>
      </c>
      <c r="I695" t="s">
        <v>520</v>
      </c>
    </row>
    <row r="696" spans="1:9" ht="19.5" customHeight="1" x14ac:dyDescent="0.25">
      <c r="A696" s="179" t="s">
        <v>468</v>
      </c>
      <c r="B696" s="360"/>
      <c r="C696" s="360"/>
      <c r="D696" s="360"/>
      <c r="E696" s="360"/>
      <c r="F696" s="360"/>
      <c r="G696" s="360"/>
      <c r="H696" s="207">
        <v>0</v>
      </c>
      <c r="I696" t="s">
        <v>520</v>
      </c>
    </row>
    <row r="697" spans="1:9" ht="19.5" customHeight="1" x14ac:dyDescent="0.25">
      <c r="A697" s="179" t="s">
        <v>469</v>
      </c>
      <c r="B697" s="360"/>
      <c r="C697" s="360"/>
      <c r="D697" s="360"/>
      <c r="E697" s="360"/>
      <c r="F697" s="360"/>
      <c r="G697" s="360"/>
      <c r="H697" s="207">
        <v>0</v>
      </c>
      <c r="I697" t="s">
        <v>520</v>
      </c>
    </row>
    <row r="698" spans="1:9" ht="19.5" customHeight="1" x14ac:dyDescent="0.25">
      <c r="A698" s="179" t="s">
        <v>471</v>
      </c>
      <c r="B698" s="360"/>
      <c r="C698" s="360"/>
      <c r="D698" s="360"/>
      <c r="E698" s="360"/>
      <c r="F698" s="360"/>
      <c r="G698" s="360"/>
      <c r="H698" s="207">
        <v>0</v>
      </c>
      <c r="I698" t="s">
        <v>520</v>
      </c>
    </row>
    <row r="699" spans="1:9" ht="19.5" customHeight="1" x14ac:dyDescent="0.25">
      <c r="A699" s="179" t="s">
        <v>472</v>
      </c>
      <c r="B699" s="429"/>
      <c r="C699" s="429"/>
      <c r="D699" s="429"/>
      <c r="E699" s="429"/>
      <c r="F699" s="429"/>
      <c r="G699" s="429"/>
      <c r="H699" s="239">
        <v>0</v>
      </c>
      <c r="I699" t="s">
        <v>520</v>
      </c>
    </row>
    <row r="700" spans="1:9" ht="19.5" customHeight="1" x14ac:dyDescent="0.25">
      <c r="A700" s="179" t="s">
        <v>474</v>
      </c>
      <c r="B700" s="476" t="s">
        <v>706</v>
      </c>
      <c r="C700" s="476" t="s">
        <v>703</v>
      </c>
      <c r="D700" s="476">
        <v>20</v>
      </c>
      <c r="E700" s="475">
        <f>+INVERSIÓN!DL24</f>
        <v>100</v>
      </c>
      <c r="F700" s="474">
        <f>+INVERSIÓN!DM24</f>
        <v>43</v>
      </c>
      <c r="G700" s="473">
        <v>0</v>
      </c>
      <c r="H700" s="207" t="s">
        <v>650</v>
      </c>
      <c r="I700" t="s">
        <v>520</v>
      </c>
    </row>
    <row r="701" spans="1:9" ht="19.5" customHeight="1" x14ac:dyDescent="0.25">
      <c r="A701" s="179" t="s">
        <v>475</v>
      </c>
      <c r="B701" s="360"/>
      <c r="C701" s="360"/>
      <c r="D701" s="360"/>
      <c r="E701" s="360"/>
      <c r="F701" s="360"/>
      <c r="G701" s="360"/>
      <c r="H701" s="207" t="s">
        <v>646</v>
      </c>
      <c r="I701" t="s">
        <v>520</v>
      </c>
    </row>
    <row r="702" spans="1:9" ht="19.5" customHeight="1" x14ac:dyDescent="0.25">
      <c r="A702" s="179" t="s">
        <v>476</v>
      </c>
      <c r="B702" s="360"/>
      <c r="C702" s="360"/>
      <c r="D702" s="360"/>
      <c r="E702" s="360"/>
      <c r="F702" s="360"/>
      <c r="G702" s="360"/>
      <c r="H702" s="207" t="s">
        <v>651</v>
      </c>
      <c r="I702" t="s">
        <v>520</v>
      </c>
    </row>
    <row r="703" spans="1:9" ht="19.5" customHeight="1" x14ac:dyDescent="0.25">
      <c r="A703" s="179" t="s">
        <v>477</v>
      </c>
      <c r="B703" s="360"/>
      <c r="C703" s="360"/>
      <c r="D703" s="360"/>
      <c r="E703" s="360"/>
      <c r="F703" s="360"/>
      <c r="G703" s="360"/>
      <c r="H703" s="207" t="s">
        <v>542</v>
      </c>
      <c r="I703" t="s">
        <v>520</v>
      </c>
    </row>
    <row r="704" spans="1:9" ht="19.5" customHeight="1" x14ac:dyDescent="0.25">
      <c r="A704" s="179" t="s">
        <v>478</v>
      </c>
      <c r="B704" s="360"/>
      <c r="C704" s="360"/>
      <c r="D704" s="360"/>
      <c r="E704" s="360"/>
      <c r="F704" s="360"/>
      <c r="G704" s="360"/>
      <c r="H704" s="207" t="s">
        <v>340</v>
      </c>
      <c r="I704" t="s">
        <v>520</v>
      </c>
    </row>
    <row r="705" spans="1:17" ht="19.5" customHeight="1" x14ac:dyDescent="0.25">
      <c r="A705" s="179" t="s">
        <v>479</v>
      </c>
      <c r="B705" s="360"/>
      <c r="C705" s="360"/>
      <c r="D705" s="360"/>
      <c r="E705" s="360"/>
      <c r="F705" s="360"/>
      <c r="G705" s="360"/>
      <c r="H705" s="207">
        <v>0</v>
      </c>
      <c r="I705" t="s">
        <v>520</v>
      </c>
      <c r="J705" s="198"/>
      <c r="K705" s="198"/>
      <c r="L705" s="198"/>
      <c r="M705" s="198"/>
      <c r="N705" s="198"/>
      <c r="O705" s="198"/>
    </row>
    <row r="706" spans="1:17" ht="19.5" customHeight="1" x14ac:dyDescent="0.25">
      <c r="A706" s="179" t="s">
        <v>466</v>
      </c>
      <c r="B706" s="360"/>
      <c r="C706" s="360"/>
      <c r="D706" s="360"/>
      <c r="E706" s="360"/>
      <c r="F706" s="360"/>
      <c r="G706" s="360"/>
      <c r="H706" s="207">
        <v>0</v>
      </c>
      <c r="I706" t="s">
        <v>520</v>
      </c>
      <c r="J706" s="198"/>
      <c r="K706" s="198"/>
      <c r="L706" s="198"/>
      <c r="M706" s="198"/>
      <c r="N706" s="198"/>
      <c r="O706" s="198"/>
    </row>
    <row r="707" spans="1:17" ht="19.5" customHeight="1" x14ac:dyDescent="0.25">
      <c r="A707" s="179" t="s">
        <v>467</v>
      </c>
      <c r="B707" s="360"/>
      <c r="C707" s="360"/>
      <c r="D707" s="360"/>
      <c r="E707" s="360"/>
      <c r="F707" s="360"/>
      <c r="G707" s="360"/>
      <c r="H707" s="207">
        <v>0</v>
      </c>
      <c r="I707" t="s">
        <v>520</v>
      </c>
      <c r="J707" s="198"/>
      <c r="K707" s="198"/>
      <c r="L707" s="198"/>
      <c r="M707" s="198"/>
      <c r="N707" s="198"/>
      <c r="O707" s="198"/>
    </row>
    <row r="708" spans="1:17" ht="19.5" customHeight="1" x14ac:dyDescent="0.25">
      <c r="A708" s="179" t="s">
        <v>468</v>
      </c>
      <c r="B708" s="360"/>
      <c r="C708" s="360"/>
      <c r="D708" s="360"/>
      <c r="E708" s="360"/>
      <c r="F708" s="360"/>
      <c r="G708" s="360"/>
      <c r="H708" s="207">
        <v>0</v>
      </c>
      <c r="I708" t="s">
        <v>520</v>
      </c>
      <c r="J708" s="198"/>
      <c r="K708" s="198"/>
      <c r="L708" s="198"/>
      <c r="M708" s="198"/>
      <c r="N708" s="198"/>
      <c r="O708" s="198"/>
    </row>
    <row r="709" spans="1:17" ht="19.5" customHeight="1" x14ac:dyDescent="0.25">
      <c r="A709" s="179" t="s">
        <v>469</v>
      </c>
      <c r="B709" s="360"/>
      <c r="C709" s="360"/>
      <c r="D709" s="360"/>
      <c r="E709" s="360"/>
      <c r="F709" s="360"/>
      <c r="G709" s="360"/>
      <c r="H709" s="207">
        <v>0</v>
      </c>
      <c r="I709" t="s">
        <v>520</v>
      </c>
      <c r="J709" s="198"/>
      <c r="K709" s="198"/>
      <c r="L709" s="198"/>
      <c r="M709" s="198"/>
      <c r="N709" s="198"/>
      <c r="O709" s="198"/>
    </row>
    <row r="710" spans="1:17" ht="19.5" customHeight="1" x14ac:dyDescent="0.25">
      <c r="A710" s="179" t="s">
        <v>471</v>
      </c>
      <c r="B710" s="360"/>
      <c r="C710" s="360"/>
      <c r="D710" s="360"/>
      <c r="E710" s="360"/>
      <c r="F710" s="360"/>
      <c r="G710" s="360"/>
      <c r="H710" s="207">
        <v>0</v>
      </c>
      <c r="I710" t="s">
        <v>520</v>
      </c>
      <c r="J710" s="198"/>
      <c r="K710" s="198"/>
      <c r="L710" s="198"/>
      <c r="M710" s="198"/>
      <c r="N710" s="198"/>
      <c r="O710" s="198"/>
    </row>
    <row r="711" spans="1:17" ht="19.5" customHeight="1" x14ac:dyDescent="0.25">
      <c r="A711" s="179" t="s">
        <v>472</v>
      </c>
      <c r="B711" s="429"/>
      <c r="C711" s="429"/>
      <c r="D711" s="429"/>
      <c r="E711" s="429"/>
      <c r="F711" s="429"/>
      <c r="G711" s="429"/>
      <c r="H711" s="239">
        <v>0</v>
      </c>
      <c r="I711" t="s">
        <v>520</v>
      </c>
      <c r="J711" s="198"/>
      <c r="K711" s="198"/>
      <c r="L711" s="198"/>
      <c r="M711" s="198"/>
      <c r="N711" s="198"/>
      <c r="O711" s="198"/>
    </row>
    <row r="712" spans="1:17" ht="19.5" customHeight="1" x14ac:dyDescent="0.25">
      <c r="A712" s="179" t="s">
        <v>474</v>
      </c>
      <c r="B712" s="476" t="s">
        <v>713</v>
      </c>
      <c r="C712" s="476" t="s">
        <v>703</v>
      </c>
      <c r="D712" s="476">
        <v>20</v>
      </c>
      <c r="E712" s="475">
        <f>+INVERSIÓN!DL31</f>
        <v>52</v>
      </c>
      <c r="F712" s="474">
        <f>+INVERSIÓN!DM31</f>
        <v>31</v>
      </c>
      <c r="G712" s="473">
        <v>9.5238095238095233E-2</v>
      </c>
      <c r="H712" s="207" t="s">
        <v>653</v>
      </c>
      <c r="I712" t="s">
        <v>520</v>
      </c>
      <c r="J712" s="198"/>
      <c r="K712" s="198"/>
      <c r="L712" s="198"/>
      <c r="M712" s="198"/>
      <c r="N712" s="198"/>
      <c r="O712" s="198"/>
      <c r="P712" s="198"/>
      <c r="Q712" s="198"/>
    </row>
    <row r="713" spans="1:17" ht="19.5" customHeight="1" x14ac:dyDescent="0.25">
      <c r="A713" s="179" t="s">
        <v>475</v>
      </c>
      <c r="B713" s="360"/>
      <c r="C713" s="360"/>
      <c r="D713" s="360"/>
      <c r="E713" s="360"/>
      <c r="F713" s="360"/>
      <c r="G713" s="360"/>
      <c r="H713" s="207" t="s">
        <v>654</v>
      </c>
      <c r="I713" t="s">
        <v>520</v>
      </c>
      <c r="J713" s="198"/>
      <c r="K713" s="198"/>
      <c r="L713" s="198"/>
      <c r="M713" s="198"/>
      <c r="N713" s="198"/>
      <c r="O713" s="198"/>
      <c r="P713" s="198"/>
      <c r="Q713" s="198"/>
    </row>
    <row r="714" spans="1:17" ht="19.5" customHeight="1" x14ac:dyDescent="0.25">
      <c r="A714" s="179" t="s">
        <v>476</v>
      </c>
      <c r="B714" s="360"/>
      <c r="C714" s="360"/>
      <c r="D714" s="360"/>
      <c r="E714" s="360"/>
      <c r="F714" s="360"/>
      <c r="G714" s="360"/>
      <c r="H714" s="207" t="s">
        <v>655</v>
      </c>
      <c r="I714" t="s">
        <v>520</v>
      </c>
      <c r="J714" s="198"/>
      <c r="K714" s="198"/>
      <c r="L714" s="198"/>
      <c r="M714" s="198"/>
      <c r="N714" s="198"/>
      <c r="O714" s="198"/>
      <c r="P714" s="198"/>
      <c r="Q714" s="198"/>
    </row>
    <row r="715" spans="1:17" ht="19.5" customHeight="1" x14ac:dyDescent="0.25">
      <c r="A715" s="179" t="s">
        <v>477</v>
      </c>
      <c r="B715" s="360"/>
      <c r="C715" s="360"/>
      <c r="D715" s="360"/>
      <c r="E715" s="360"/>
      <c r="F715" s="360"/>
      <c r="G715" s="360"/>
      <c r="H715" s="207" t="s">
        <v>656</v>
      </c>
      <c r="I715" t="s">
        <v>520</v>
      </c>
      <c r="J715" s="198"/>
      <c r="K715" s="198"/>
      <c r="L715" s="198"/>
      <c r="M715" s="198"/>
      <c r="N715" s="198"/>
      <c r="O715" s="198"/>
      <c r="P715" s="198"/>
      <c r="Q715" s="198"/>
    </row>
    <row r="716" spans="1:17" ht="19.5" customHeight="1" x14ac:dyDescent="0.25">
      <c r="A716" s="179" t="s">
        <v>478</v>
      </c>
      <c r="B716" s="360"/>
      <c r="C716" s="360"/>
      <c r="D716" s="360"/>
      <c r="E716" s="360"/>
      <c r="F716" s="360"/>
      <c r="G716" s="360"/>
      <c r="H716" s="207" t="s">
        <v>343</v>
      </c>
      <c r="I716" t="s">
        <v>520</v>
      </c>
      <c r="J716" s="198"/>
      <c r="K716" s="198"/>
      <c r="L716" s="198"/>
      <c r="M716" s="198"/>
      <c r="N716" s="198"/>
      <c r="O716" s="198"/>
      <c r="P716" s="198"/>
      <c r="Q716" s="198"/>
    </row>
    <row r="717" spans="1:17" ht="19.5" customHeight="1" x14ac:dyDescent="0.25">
      <c r="A717" s="179" t="s">
        <v>479</v>
      </c>
      <c r="B717" s="360"/>
      <c r="C717" s="360"/>
      <c r="D717" s="360"/>
      <c r="E717" s="360"/>
      <c r="F717" s="360"/>
      <c r="G717" s="360"/>
      <c r="H717" s="207">
        <v>0</v>
      </c>
      <c r="I717" t="s">
        <v>520</v>
      </c>
      <c r="J717" s="198"/>
      <c r="K717" s="198"/>
      <c r="L717" s="198"/>
      <c r="M717" s="198"/>
      <c r="N717" s="198"/>
      <c r="O717" s="198"/>
      <c r="P717" s="198"/>
      <c r="Q717" s="198"/>
    </row>
    <row r="718" spans="1:17" ht="19.5" customHeight="1" x14ac:dyDescent="0.25">
      <c r="A718" s="179" t="s">
        <v>466</v>
      </c>
      <c r="B718" s="360"/>
      <c r="C718" s="360"/>
      <c r="D718" s="360"/>
      <c r="E718" s="360"/>
      <c r="F718" s="360"/>
      <c r="G718" s="360"/>
      <c r="H718" s="207">
        <v>0</v>
      </c>
      <c r="I718" t="s">
        <v>520</v>
      </c>
      <c r="J718" s="198"/>
      <c r="K718" s="198"/>
      <c r="L718" s="198"/>
      <c r="M718" s="198"/>
      <c r="N718" s="198"/>
      <c r="O718" s="198"/>
      <c r="P718" s="198"/>
      <c r="Q718" s="198"/>
    </row>
    <row r="719" spans="1:17" ht="19.5" customHeight="1" x14ac:dyDescent="0.25">
      <c r="A719" s="179" t="s">
        <v>467</v>
      </c>
      <c r="B719" s="360"/>
      <c r="C719" s="360"/>
      <c r="D719" s="360"/>
      <c r="E719" s="360"/>
      <c r="F719" s="360"/>
      <c r="G719" s="360"/>
      <c r="H719" s="207">
        <v>0</v>
      </c>
      <c r="I719" t="s">
        <v>520</v>
      </c>
      <c r="J719" s="198"/>
      <c r="K719" s="198"/>
      <c r="L719" s="198"/>
      <c r="M719" s="198"/>
      <c r="N719" s="198"/>
      <c r="O719" s="198"/>
      <c r="P719" s="198"/>
      <c r="Q719" s="198"/>
    </row>
    <row r="720" spans="1:17" ht="19.5" customHeight="1" x14ac:dyDescent="0.25">
      <c r="A720" s="179" t="s">
        <v>468</v>
      </c>
      <c r="B720" s="360"/>
      <c r="C720" s="360"/>
      <c r="D720" s="360"/>
      <c r="E720" s="360"/>
      <c r="F720" s="360"/>
      <c r="G720" s="360"/>
      <c r="H720" s="207">
        <v>0</v>
      </c>
      <c r="I720" t="s">
        <v>520</v>
      </c>
      <c r="J720" s="198"/>
      <c r="K720" s="198"/>
      <c r="L720" s="198"/>
      <c r="M720" s="198"/>
      <c r="N720" s="198"/>
      <c r="O720" s="198"/>
      <c r="P720" s="198"/>
      <c r="Q720" s="198"/>
    </row>
    <row r="721" spans="1:17" ht="19.5" customHeight="1" x14ac:dyDescent="0.25">
      <c r="A721" s="179" t="s">
        <v>469</v>
      </c>
      <c r="B721" s="360"/>
      <c r="C721" s="360"/>
      <c r="D721" s="360"/>
      <c r="E721" s="360"/>
      <c r="F721" s="360"/>
      <c r="G721" s="360"/>
      <c r="H721" s="207">
        <v>0</v>
      </c>
      <c r="I721" t="s">
        <v>520</v>
      </c>
      <c r="J721" s="198"/>
      <c r="K721" s="198"/>
      <c r="L721" s="198"/>
      <c r="M721" s="198"/>
      <c r="N721" s="198"/>
      <c r="O721" s="198"/>
      <c r="P721" s="198"/>
      <c r="Q721" s="198"/>
    </row>
    <row r="722" spans="1:17" ht="19.5" customHeight="1" x14ac:dyDescent="0.25">
      <c r="A722" s="179" t="s">
        <v>471</v>
      </c>
      <c r="B722" s="360"/>
      <c r="C722" s="360"/>
      <c r="D722" s="360"/>
      <c r="E722" s="360"/>
      <c r="F722" s="360"/>
      <c r="G722" s="360"/>
      <c r="H722" s="207">
        <v>0</v>
      </c>
      <c r="I722" t="s">
        <v>520</v>
      </c>
      <c r="J722" s="198"/>
      <c r="K722" s="198"/>
      <c r="L722" s="198"/>
      <c r="M722" s="198"/>
      <c r="N722" s="198"/>
      <c r="O722" s="198"/>
      <c r="P722" s="198"/>
      <c r="Q722" s="198"/>
    </row>
    <row r="723" spans="1:17" ht="19.5" customHeight="1" x14ac:dyDescent="0.25">
      <c r="A723" s="179" t="s">
        <v>472</v>
      </c>
      <c r="B723" s="429"/>
      <c r="C723" s="429"/>
      <c r="D723" s="429"/>
      <c r="E723" s="429"/>
      <c r="F723" s="429"/>
      <c r="G723" s="429"/>
      <c r="H723" s="239">
        <v>0</v>
      </c>
      <c r="I723" t="s">
        <v>520</v>
      </c>
      <c r="J723" s="198"/>
      <c r="K723" s="198"/>
      <c r="L723" s="198"/>
      <c r="M723" s="198"/>
      <c r="N723" s="198"/>
      <c r="O723" s="198"/>
      <c r="P723" s="198"/>
      <c r="Q723" s="198"/>
    </row>
    <row r="724" spans="1:17" ht="19.5" customHeight="1" x14ac:dyDescent="0.25">
      <c r="A724" s="179" t="s">
        <v>474</v>
      </c>
      <c r="B724" s="476" t="s">
        <v>714</v>
      </c>
      <c r="C724" s="476" t="s">
        <v>703</v>
      </c>
      <c r="D724" s="476">
        <v>20</v>
      </c>
      <c r="E724" s="476">
        <v>0</v>
      </c>
      <c r="F724" s="474"/>
      <c r="G724" s="473">
        <v>0</v>
      </c>
      <c r="H724" s="207" t="s">
        <v>180</v>
      </c>
      <c r="I724" t="s">
        <v>520</v>
      </c>
      <c r="J724" s="198"/>
      <c r="K724" s="198"/>
      <c r="L724" s="198"/>
      <c r="M724" s="198"/>
      <c r="N724" s="198"/>
      <c r="O724" s="198"/>
    </row>
    <row r="725" spans="1:17" ht="19.5" customHeight="1" x14ac:dyDescent="0.25">
      <c r="A725" s="179" t="s">
        <v>475</v>
      </c>
      <c r="B725" s="360"/>
      <c r="C725" s="360"/>
      <c r="D725" s="360"/>
      <c r="E725" s="360"/>
      <c r="F725" s="360"/>
      <c r="G725" s="360"/>
      <c r="H725" s="207" t="s">
        <v>180</v>
      </c>
      <c r="I725" t="s">
        <v>520</v>
      </c>
      <c r="J725" s="198"/>
      <c r="K725" s="198"/>
      <c r="L725" s="198"/>
      <c r="M725" s="198"/>
      <c r="N725" s="198"/>
      <c r="O725" s="198"/>
    </row>
    <row r="726" spans="1:17" ht="19.5" customHeight="1" x14ac:dyDescent="0.25">
      <c r="A726" s="179" t="s">
        <v>476</v>
      </c>
      <c r="B726" s="360"/>
      <c r="C726" s="360"/>
      <c r="D726" s="360"/>
      <c r="E726" s="360"/>
      <c r="F726" s="360"/>
      <c r="G726" s="360"/>
      <c r="H726" s="207" t="s">
        <v>180</v>
      </c>
      <c r="I726" t="s">
        <v>520</v>
      </c>
      <c r="J726" s="198"/>
      <c r="K726" s="198"/>
      <c r="L726" s="198"/>
      <c r="M726" s="198"/>
      <c r="N726" s="198"/>
      <c r="O726" s="198"/>
    </row>
    <row r="727" spans="1:17" ht="19.5" customHeight="1" x14ac:dyDescent="0.25">
      <c r="A727" s="179" t="s">
        <v>477</v>
      </c>
      <c r="B727" s="360"/>
      <c r="C727" s="360"/>
      <c r="D727" s="360"/>
      <c r="E727" s="360"/>
      <c r="F727" s="360"/>
      <c r="G727" s="360"/>
      <c r="H727" s="207" t="s">
        <v>180</v>
      </c>
      <c r="I727" t="s">
        <v>520</v>
      </c>
      <c r="J727" s="198"/>
      <c r="K727" s="198"/>
      <c r="L727" s="198"/>
      <c r="M727" s="198"/>
      <c r="N727" s="198"/>
      <c r="O727" s="198"/>
    </row>
    <row r="728" spans="1:17" ht="19.5" customHeight="1" x14ac:dyDescent="0.25">
      <c r="A728" s="179" t="s">
        <v>478</v>
      </c>
      <c r="B728" s="360"/>
      <c r="C728" s="360"/>
      <c r="D728" s="360"/>
      <c r="E728" s="360"/>
      <c r="F728" s="360"/>
      <c r="G728" s="360"/>
      <c r="H728" s="207">
        <v>0</v>
      </c>
      <c r="I728" t="s">
        <v>520</v>
      </c>
      <c r="J728" s="198"/>
      <c r="K728" s="198"/>
      <c r="L728" s="198"/>
      <c r="M728" s="198"/>
      <c r="N728" s="198"/>
      <c r="O728" s="198"/>
    </row>
    <row r="729" spans="1:17" ht="19.5" customHeight="1" x14ac:dyDescent="0.25">
      <c r="A729" s="179" t="s">
        <v>479</v>
      </c>
      <c r="B729" s="360"/>
      <c r="C729" s="360"/>
      <c r="D729" s="360"/>
      <c r="E729" s="360"/>
      <c r="F729" s="360"/>
      <c r="G729" s="360"/>
      <c r="H729" s="207">
        <v>0</v>
      </c>
      <c r="I729" t="s">
        <v>520</v>
      </c>
    </row>
    <row r="730" spans="1:17" ht="19.5" customHeight="1" x14ac:dyDescent="0.25">
      <c r="A730" s="179" t="s">
        <v>466</v>
      </c>
      <c r="B730" s="360"/>
      <c r="C730" s="360"/>
      <c r="D730" s="360"/>
      <c r="E730" s="360"/>
      <c r="F730" s="360"/>
      <c r="G730" s="360"/>
      <c r="H730" s="207">
        <v>0</v>
      </c>
      <c r="I730" t="s">
        <v>520</v>
      </c>
    </row>
    <row r="731" spans="1:17" ht="19.5" customHeight="1" x14ac:dyDescent="0.25">
      <c r="A731" s="179" t="s">
        <v>467</v>
      </c>
      <c r="B731" s="360"/>
      <c r="C731" s="360"/>
      <c r="D731" s="360"/>
      <c r="E731" s="360"/>
      <c r="F731" s="360"/>
      <c r="G731" s="360"/>
      <c r="H731" s="207">
        <v>0</v>
      </c>
      <c r="I731" t="s">
        <v>520</v>
      </c>
    </row>
    <row r="732" spans="1:17" ht="19.5" customHeight="1" x14ac:dyDescent="0.25">
      <c r="A732" s="179" t="s">
        <v>468</v>
      </c>
      <c r="B732" s="360"/>
      <c r="C732" s="360"/>
      <c r="D732" s="360"/>
      <c r="E732" s="360"/>
      <c r="F732" s="360"/>
      <c r="G732" s="360"/>
      <c r="H732" s="207">
        <v>0</v>
      </c>
      <c r="I732" t="s">
        <v>520</v>
      </c>
    </row>
    <row r="733" spans="1:17" ht="19.5" customHeight="1" x14ac:dyDescent="0.25">
      <c r="A733" s="179" t="s">
        <v>469</v>
      </c>
      <c r="B733" s="360"/>
      <c r="C733" s="360"/>
      <c r="D733" s="360"/>
      <c r="E733" s="360"/>
      <c r="F733" s="360"/>
      <c r="G733" s="360"/>
      <c r="H733" s="207">
        <v>0</v>
      </c>
      <c r="I733" t="s">
        <v>520</v>
      </c>
    </row>
    <row r="734" spans="1:17" ht="19.5" customHeight="1" x14ac:dyDescent="0.25">
      <c r="A734" s="179" t="s">
        <v>471</v>
      </c>
      <c r="B734" s="360"/>
      <c r="C734" s="360"/>
      <c r="D734" s="360"/>
      <c r="E734" s="360"/>
      <c r="F734" s="360"/>
      <c r="G734" s="360"/>
      <c r="H734" s="207">
        <v>0</v>
      </c>
      <c r="I734" t="s">
        <v>520</v>
      </c>
    </row>
    <row r="735" spans="1:17" ht="19.5" customHeight="1" x14ac:dyDescent="0.25">
      <c r="A735" s="179" t="s">
        <v>472</v>
      </c>
      <c r="B735" s="429"/>
      <c r="C735" s="429"/>
      <c r="D735" s="429"/>
      <c r="E735" s="429"/>
      <c r="F735" s="429"/>
      <c r="G735" s="429"/>
      <c r="H735" s="239">
        <v>0</v>
      </c>
      <c r="I735" t="s">
        <v>520</v>
      </c>
    </row>
    <row r="736" spans="1:17" ht="18.75" customHeight="1" x14ac:dyDescent="0.25">
      <c r="A736" s="179" t="s">
        <v>474</v>
      </c>
      <c r="B736" s="476" t="s">
        <v>715</v>
      </c>
      <c r="C736" s="476" t="s">
        <v>716</v>
      </c>
      <c r="D736" s="476">
        <v>20</v>
      </c>
      <c r="E736" s="474">
        <f>+INVERSIÓN!DL45</f>
        <v>426.8</v>
      </c>
      <c r="F736" s="474">
        <f>+INVERSIÓN!DM45</f>
        <v>426.8</v>
      </c>
      <c r="G736" s="473">
        <v>0</v>
      </c>
      <c r="H736" s="207" t="s">
        <v>657</v>
      </c>
      <c r="I736" t="s">
        <v>520</v>
      </c>
    </row>
    <row r="737" spans="1:9" ht="18.75" customHeight="1" x14ac:dyDescent="0.25">
      <c r="A737" s="179" t="s">
        <v>475</v>
      </c>
      <c r="B737" s="360"/>
      <c r="C737" s="360"/>
      <c r="D737" s="360"/>
      <c r="E737" s="360"/>
      <c r="F737" s="360"/>
      <c r="G737" s="360"/>
      <c r="H737" s="207" t="s">
        <v>658</v>
      </c>
      <c r="I737" t="s">
        <v>520</v>
      </c>
    </row>
    <row r="738" spans="1:9" ht="18.75" customHeight="1" x14ac:dyDescent="0.25">
      <c r="A738" s="179" t="s">
        <v>476</v>
      </c>
      <c r="B738" s="360"/>
      <c r="C738" s="360"/>
      <c r="D738" s="360"/>
      <c r="E738" s="360"/>
      <c r="F738" s="360"/>
      <c r="G738" s="360"/>
      <c r="H738" s="207" t="s">
        <v>659</v>
      </c>
      <c r="I738" t="s">
        <v>520</v>
      </c>
    </row>
    <row r="739" spans="1:9" ht="18.75" customHeight="1" x14ac:dyDescent="0.25">
      <c r="A739" s="179" t="s">
        <v>477</v>
      </c>
      <c r="B739" s="360"/>
      <c r="C739" s="360"/>
      <c r="D739" s="360"/>
      <c r="E739" s="360"/>
      <c r="F739" s="360"/>
      <c r="G739" s="360"/>
      <c r="H739" s="207" t="s">
        <v>628</v>
      </c>
      <c r="I739" t="s">
        <v>520</v>
      </c>
    </row>
    <row r="740" spans="1:9" ht="18.75" customHeight="1" x14ac:dyDescent="0.25">
      <c r="A740" s="179" t="s">
        <v>478</v>
      </c>
      <c r="B740" s="360"/>
      <c r="C740" s="360"/>
      <c r="D740" s="360"/>
      <c r="E740" s="360"/>
      <c r="F740" s="360"/>
      <c r="G740" s="360"/>
      <c r="H740" s="207" t="s">
        <v>351</v>
      </c>
      <c r="I740" t="s">
        <v>520</v>
      </c>
    </row>
    <row r="741" spans="1:9" ht="18.75" customHeight="1" x14ac:dyDescent="0.25">
      <c r="A741" s="179" t="s">
        <v>479</v>
      </c>
      <c r="B741" s="360"/>
      <c r="C741" s="360"/>
      <c r="D741" s="360"/>
      <c r="E741" s="360"/>
      <c r="F741" s="360"/>
      <c r="G741" s="360"/>
      <c r="H741" s="207">
        <v>0</v>
      </c>
      <c r="I741" t="s">
        <v>520</v>
      </c>
    </row>
    <row r="742" spans="1:9" ht="18.75" customHeight="1" x14ac:dyDescent="0.25">
      <c r="A742" s="179" t="s">
        <v>466</v>
      </c>
      <c r="B742" s="360"/>
      <c r="C742" s="360"/>
      <c r="D742" s="360"/>
      <c r="E742" s="360"/>
      <c r="F742" s="360"/>
      <c r="G742" s="360"/>
      <c r="H742" s="207">
        <v>0</v>
      </c>
      <c r="I742" t="s">
        <v>522</v>
      </c>
    </row>
    <row r="743" spans="1:9" ht="18.75" customHeight="1" x14ac:dyDescent="0.25">
      <c r="A743" s="179" t="s">
        <v>467</v>
      </c>
      <c r="B743" s="360"/>
      <c r="C743" s="360"/>
      <c r="D743" s="360"/>
      <c r="E743" s="360"/>
      <c r="F743" s="360"/>
      <c r="G743" s="360"/>
      <c r="H743" s="207">
        <v>0</v>
      </c>
      <c r="I743" t="s">
        <v>520</v>
      </c>
    </row>
    <row r="744" spans="1:9" ht="18.75" customHeight="1" x14ac:dyDescent="0.25">
      <c r="A744" s="179" t="s">
        <v>468</v>
      </c>
      <c r="B744" s="360"/>
      <c r="C744" s="360"/>
      <c r="D744" s="360"/>
      <c r="E744" s="360"/>
      <c r="F744" s="360"/>
      <c r="G744" s="360"/>
      <c r="H744" s="207">
        <v>0</v>
      </c>
      <c r="I744" t="s">
        <v>520</v>
      </c>
    </row>
    <row r="745" spans="1:9" ht="18.75" customHeight="1" x14ac:dyDescent="0.25">
      <c r="A745" s="179" t="s">
        <v>469</v>
      </c>
      <c r="B745" s="360"/>
      <c r="C745" s="360"/>
      <c r="D745" s="360"/>
      <c r="E745" s="360"/>
      <c r="F745" s="360"/>
      <c r="G745" s="360"/>
      <c r="H745" s="207">
        <v>0</v>
      </c>
      <c r="I745" t="s">
        <v>520</v>
      </c>
    </row>
    <row r="746" spans="1:9" ht="18.75" customHeight="1" x14ac:dyDescent="0.25">
      <c r="A746" s="179" t="s">
        <v>471</v>
      </c>
      <c r="B746" s="360"/>
      <c r="C746" s="360"/>
      <c r="D746" s="360"/>
      <c r="E746" s="360"/>
      <c r="F746" s="360"/>
      <c r="G746" s="360"/>
      <c r="H746" s="207">
        <v>0</v>
      </c>
      <c r="I746" t="s">
        <v>520</v>
      </c>
    </row>
    <row r="747" spans="1:9" ht="18.75" customHeight="1" x14ac:dyDescent="0.25">
      <c r="A747" s="179" t="s">
        <v>472</v>
      </c>
      <c r="B747" s="429"/>
      <c r="C747" s="429"/>
      <c r="D747" s="429"/>
      <c r="E747" s="429"/>
      <c r="F747" s="429"/>
      <c r="G747" s="429"/>
      <c r="H747" s="239">
        <v>0</v>
      </c>
      <c r="I747" t="s">
        <v>520</v>
      </c>
    </row>
    <row r="748" spans="1:9" ht="18.75" customHeight="1" x14ac:dyDescent="0.25"/>
    <row r="749" spans="1:9" ht="14.25" hidden="1" customHeight="1" x14ac:dyDescent="0.25">
      <c r="A749" s="479" t="s">
        <v>725</v>
      </c>
      <c r="B749" s="316"/>
      <c r="C749" s="316"/>
      <c r="D749" s="316"/>
      <c r="E749" s="316"/>
      <c r="F749" s="316"/>
      <c r="G749" s="316"/>
      <c r="H749" s="389"/>
    </row>
    <row r="750" spans="1:9" ht="60.75" hidden="1" customHeight="1" x14ac:dyDescent="0.25">
      <c r="A750" s="164" t="s">
        <v>29</v>
      </c>
      <c r="B750" s="165" t="s">
        <v>698</v>
      </c>
      <c r="C750" s="165" t="s">
        <v>487</v>
      </c>
      <c r="D750" s="165" t="s">
        <v>661</v>
      </c>
      <c r="E750" s="165" t="s">
        <v>726</v>
      </c>
      <c r="F750" s="165" t="s">
        <v>727</v>
      </c>
      <c r="G750" s="165" t="s">
        <v>728</v>
      </c>
      <c r="H750" s="166" t="s">
        <v>669</v>
      </c>
    </row>
    <row r="751" spans="1:9" ht="14.25" hidden="1" customHeight="1" x14ac:dyDescent="0.25">
      <c r="A751" s="157" t="s">
        <v>474</v>
      </c>
      <c r="B751" s="158"/>
      <c r="C751" s="158"/>
      <c r="D751" s="158"/>
      <c r="E751" s="158"/>
      <c r="F751" s="158"/>
      <c r="G751" s="158" t="e">
        <v>#DIV/0!</v>
      </c>
      <c r="H751" s="159"/>
    </row>
    <row r="752" spans="1:9" ht="14.25" hidden="1" customHeight="1" x14ac:dyDescent="0.25">
      <c r="A752" s="157" t="s">
        <v>475</v>
      </c>
      <c r="B752" s="158"/>
      <c r="C752" s="158"/>
      <c r="D752" s="158"/>
      <c r="E752" s="158"/>
      <c r="F752" s="158"/>
      <c r="G752" s="158" t="e">
        <v>#DIV/0!</v>
      </c>
      <c r="H752" s="159"/>
    </row>
    <row r="753" spans="1:29" ht="14.25" hidden="1" customHeight="1" x14ac:dyDescent="0.25">
      <c r="A753" s="157" t="s">
        <v>476</v>
      </c>
      <c r="B753" s="158"/>
      <c r="C753" s="158"/>
      <c r="D753" s="158"/>
      <c r="E753" s="158"/>
      <c r="F753" s="158"/>
      <c r="G753" s="158" t="e">
        <v>#DIV/0!</v>
      </c>
      <c r="H753" s="159"/>
    </row>
    <row r="754" spans="1:29" ht="14.25" hidden="1" customHeight="1" x14ac:dyDescent="0.25">
      <c r="A754" s="157" t="s">
        <v>477</v>
      </c>
      <c r="B754" s="158"/>
      <c r="C754" s="158"/>
      <c r="D754" s="158"/>
      <c r="E754" s="158"/>
      <c r="F754" s="158"/>
      <c r="G754" s="158" t="e">
        <v>#DIV/0!</v>
      </c>
      <c r="H754" s="159"/>
    </row>
    <row r="755" spans="1:29" ht="14.25" hidden="1" customHeight="1" x14ac:dyDescent="0.25">
      <c r="A755" s="157" t="s">
        <v>478</v>
      </c>
      <c r="B755" s="158"/>
      <c r="C755" s="158"/>
      <c r="D755" s="158"/>
      <c r="E755" s="158"/>
      <c r="F755" s="158"/>
      <c r="G755" s="158" t="e">
        <v>#DIV/0!</v>
      </c>
      <c r="H755" s="159"/>
    </row>
    <row r="756" spans="1:29" ht="14.25" hidden="1" customHeight="1" x14ac:dyDescent="0.25">
      <c r="A756" s="157" t="s">
        <v>479</v>
      </c>
      <c r="B756" s="158"/>
      <c r="C756" s="158"/>
      <c r="D756" s="158"/>
      <c r="E756" s="158"/>
      <c r="F756" s="158"/>
      <c r="G756" s="158" t="e">
        <v>#DIV/0!</v>
      </c>
      <c r="H756" s="159"/>
    </row>
    <row r="757" spans="1:29" ht="14.25" hidden="1" customHeight="1" x14ac:dyDescent="0.25">
      <c r="A757" s="157" t="s">
        <v>466</v>
      </c>
      <c r="B757" s="158"/>
      <c r="C757" s="158"/>
      <c r="D757" s="158"/>
      <c r="E757" s="158"/>
      <c r="F757" s="158"/>
      <c r="G757" s="158" t="e">
        <v>#DIV/0!</v>
      </c>
      <c r="H757" s="159"/>
    </row>
    <row r="758" spans="1:29" ht="14.25" hidden="1" customHeight="1" x14ac:dyDescent="0.25">
      <c r="A758" s="157" t="s">
        <v>467</v>
      </c>
      <c r="B758" s="158"/>
      <c r="C758" s="158"/>
      <c r="D758" s="158"/>
      <c r="E758" s="158"/>
      <c r="F758" s="158"/>
      <c r="G758" s="158" t="e">
        <v>#DIV/0!</v>
      </c>
      <c r="H758" s="159"/>
    </row>
    <row r="759" spans="1:29" ht="14.25" hidden="1" customHeight="1" x14ac:dyDescent="0.25">
      <c r="A759" s="157" t="s">
        <v>468</v>
      </c>
      <c r="B759" s="158"/>
      <c r="C759" s="158"/>
      <c r="D759" s="158"/>
      <c r="E759" s="158"/>
      <c r="F759" s="158"/>
      <c r="G759" s="158" t="e">
        <v>#DIV/0!</v>
      </c>
      <c r="H759" s="159"/>
    </row>
    <row r="760" spans="1:29" ht="14.25" hidden="1" customHeight="1" x14ac:dyDescent="0.25">
      <c r="A760" s="157" t="s">
        <v>469</v>
      </c>
      <c r="B760" s="158"/>
      <c r="C760" s="158"/>
      <c r="D760" s="158"/>
      <c r="E760" s="158"/>
      <c r="F760" s="158"/>
      <c r="G760" s="158" t="e">
        <v>#DIV/0!</v>
      </c>
      <c r="H760" s="159"/>
    </row>
    <row r="761" spans="1:29" ht="14.25" hidden="1" customHeight="1" x14ac:dyDescent="0.25">
      <c r="A761" s="157" t="s">
        <v>471</v>
      </c>
      <c r="B761" s="158"/>
      <c r="C761" s="158"/>
      <c r="D761" s="158"/>
      <c r="E761" s="158"/>
      <c r="F761" s="158"/>
      <c r="G761" s="158" t="e">
        <v>#DIV/0!</v>
      </c>
      <c r="H761" s="159"/>
    </row>
    <row r="762" spans="1:29" ht="14.25" hidden="1" customHeight="1" thickBot="1" x14ac:dyDescent="0.3">
      <c r="A762" s="161" t="s">
        <v>472</v>
      </c>
      <c r="B762" s="170"/>
      <c r="C762" s="170"/>
      <c r="D762" s="170"/>
      <c r="E762" s="170"/>
      <c r="F762" s="170"/>
      <c r="G762" s="170" t="e">
        <v>#DIV/0!</v>
      </c>
      <c r="H762" s="232"/>
    </row>
    <row r="763" spans="1:29" ht="14.25" customHeight="1" x14ac:dyDescent="0.25">
      <c r="A763" s="301"/>
      <c r="B763" s="301"/>
      <c r="C763" s="301"/>
      <c r="D763" s="301"/>
      <c r="E763" s="301"/>
      <c r="F763" s="301"/>
      <c r="G763" s="301"/>
      <c r="H763" s="301"/>
    </row>
    <row r="764" spans="1:29" ht="14.25" customHeight="1" x14ac:dyDescent="0.25">
      <c r="A764" s="279" t="s">
        <v>187</v>
      </c>
      <c r="B764" s="280"/>
      <c r="C764" s="280"/>
      <c r="D764" s="280"/>
      <c r="E764" s="281"/>
      <c r="F764" s="281"/>
      <c r="G764" s="281"/>
      <c r="H764" s="281"/>
      <c r="I764" s="281" t="s">
        <v>520</v>
      </c>
      <c r="J764" s="281"/>
      <c r="K764" s="281"/>
      <c r="L764" s="281"/>
      <c r="M764" s="281"/>
      <c r="N764" s="281"/>
      <c r="O764" s="281"/>
      <c r="P764" s="281"/>
      <c r="Q764" s="281"/>
      <c r="R764" s="281"/>
      <c r="S764" s="281"/>
      <c r="T764" s="281"/>
      <c r="U764" s="281"/>
      <c r="V764" s="281"/>
      <c r="W764" s="281"/>
      <c r="X764" s="280"/>
      <c r="Y764" s="280"/>
      <c r="Z764" s="280"/>
      <c r="AA764" s="280"/>
      <c r="AB764" s="280"/>
      <c r="AC764" s="280"/>
    </row>
    <row r="765" spans="1:29" ht="14.25" customHeight="1" x14ac:dyDescent="0.25">
      <c r="A765" s="46" t="s">
        <v>189</v>
      </c>
      <c r="B765" s="349" t="s">
        <v>190</v>
      </c>
      <c r="C765" s="346"/>
      <c r="D765" s="346"/>
      <c r="E765" s="346"/>
      <c r="F765" s="346"/>
      <c r="G765" s="346"/>
      <c r="H765" s="347"/>
      <c r="I765" s="350" t="s">
        <v>191</v>
      </c>
      <c r="J765" s="346"/>
      <c r="K765" s="346"/>
      <c r="L765" s="346"/>
      <c r="M765" s="346"/>
      <c r="N765" s="346"/>
      <c r="O765" s="347"/>
      <c r="P765" s="145"/>
      <c r="Q765" s="145"/>
      <c r="R765" s="145"/>
      <c r="S765" s="145"/>
      <c r="T765" s="145"/>
      <c r="U765" s="145"/>
      <c r="V765" s="147"/>
      <c r="W765" s="132"/>
      <c r="X765" s="132"/>
      <c r="Y765" s="132"/>
      <c r="Z765" s="132"/>
      <c r="AA765" s="132"/>
      <c r="AB765" s="132"/>
      <c r="AC765" s="132"/>
    </row>
    <row r="766" spans="1:29" ht="14.25" customHeight="1" x14ac:dyDescent="0.25">
      <c r="A766" s="49">
        <v>13</v>
      </c>
      <c r="B766" s="345" t="s">
        <v>192</v>
      </c>
      <c r="C766" s="346"/>
      <c r="D766" s="346"/>
      <c r="E766" s="346"/>
      <c r="F766" s="346"/>
      <c r="G766" s="346"/>
      <c r="H766" s="347"/>
      <c r="I766" s="345" t="s">
        <v>193</v>
      </c>
      <c r="J766" s="346"/>
      <c r="K766" s="346"/>
      <c r="L766" s="346"/>
      <c r="M766" s="346"/>
      <c r="N766" s="346"/>
      <c r="O766" s="347"/>
      <c r="P766" s="145"/>
      <c r="Q766" s="145"/>
      <c r="R766" s="145"/>
      <c r="S766" s="145"/>
      <c r="T766" s="145"/>
      <c r="U766" s="145"/>
      <c r="V766" s="147"/>
      <c r="W766" s="132"/>
      <c r="X766" s="132"/>
      <c r="Y766" s="132"/>
      <c r="Z766" s="132"/>
      <c r="AA766" s="132"/>
      <c r="AB766" s="132"/>
      <c r="AC766" s="132"/>
    </row>
    <row r="767" spans="1:29" ht="14.25" customHeight="1" x14ac:dyDescent="0.25">
      <c r="A767" s="49">
        <v>14</v>
      </c>
      <c r="B767" s="345" t="s">
        <v>194</v>
      </c>
      <c r="C767" s="346"/>
      <c r="D767" s="346"/>
      <c r="E767" s="346"/>
      <c r="F767" s="346"/>
      <c r="G767" s="346"/>
      <c r="H767" s="347"/>
      <c r="I767" s="348" t="s">
        <v>195</v>
      </c>
      <c r="J767" s="346"/>
      <c r="K767" s="346"/>
      <c r="L767" s="346"/>
      <c r="M767" s="346"/>
      <c r="N767" s="346"/>
      <c r="O767" s="347"/>
      <c r="P767" s="145"/>
      <c r="Q767" s="145"/>
      <c r="R767" s="145"/>
      <c r="S767" s="145"/>
      <c r="T767" s="145"/>
      <c r="U767" s="145"/>
      <c r="V767" s="147"/>
      <c r="W767" s="132"/>
      <c r="X767" s="132"/>
      <c r="Y767" s="132"/>
      <c r="Z767" s="132"/>
      <c r="AA767" s="132"/>
      <c r="AB767" s="132"/>
      <c r="AC767" s="132"/>
    </row>
  </sheetData>
  <mergeCells count="280">
    <mergeCell ref="B766:H766"/>
    <mergeCell ref="A749:H749"/>
    <mergeCell ref="B765:H765"/>
    <mergeCell ref="C688:C699"/>
    <mergeCell ref="C625:C636"/>
    <mergeCell ref="I765:O765"/>
    <mergeCell ref="I766:O766"/>
    <mergeCell ref="B767:H767"/>
    <mergeCell ref="I767:O767"/>
    <mergeCell ref="A686:H686"/>
    <mergeCell ref="G736:G747"/>
    <mergeCell ref="G712:G723"/>
    <mergeCell ref="C637:C648"/>
    <mergeCell ref="C649:C660"/>
    <mergeCell ref="C453:C464"/>
    <mergeCell ref="D453:D464"/>
    <mergeCell ref="A558:H558"/>
    <mergeCell ref="A466:G466"/>
    <mergeCell ref="A529:G529"/>
    <mergeCell ref="A544:H544"/>
    <mergeCell ref="B342:B353"/>
    <mergeCell ref="C342:C353"/>
    <mergeCell ref="B405:B416"/>
    <mergeCell ref="C405:C416"/>
    <mergeCell ref="A403:G403"/>
    <mergeCell ref="D405:D416"/>
    <mergeCell ref="D366:D377"/>
    <mergeCell ref="C378:C389"/>
    <mergeCell ref="D378:D389"/>
    <mergeCell ref="C366:C377"/>
    <mergeCell ref="B453:B464"/>
    <mergeCell ref="D342:D353"/>
    <mergeCell ref="B354:B365"/>
    <mergeCell ref="C354:C365"/>
    <mergeCell ref="D354:D365"/>
    <mergeCell ref="B417:B428"/>
    <mergeCell ref="B429:B440"/>
    <mergeCell ref="B552:B557"/>
    <mergeCell ref="B328:B339"/>
    <mergeCell ref="C328:C333"/>
    <mergeCell ref="D328:D333"/>
    <mergeCell ref="A340:G340"/>
    <mergeCell ref="A308:G308"/>
    <mergeCell ref="B310:B327"/>
    <mergeCell ref="B279:B290"/>
    <mergeCell ref="C279:C290"/>
    <mergeCell ref="D279:D290"/>
    <mergeCell ref="E279:E290"/>
    <mergeCell ref="C310:C315"/>
    <mergeCell ref="D310:D315"/>
    <mergeCell ref="D334:D339"/>
    <mergeCell ref="C334:C339"/>
    <mergeCell ref="C216:C227"/>
    <mergeCell ref="D216:D227"/>
    <mergeCell ref="C255:C266"/>
    <mergeCell ref="C231:C242"/>
    <mergeCell ref="D231:D242"/>
    <mergeCell ref="D243:D254"/>
    <mergeCell ref="B216:B227"/>
    <mergeCell ref="B441:B452"/>
    <mergeCell ref="B390:B401"/>
    <mergeCell ref="C390:C401"/>
    <mergeCell ref="D390:D401"/>
    <mergeCell ref="B366:B377"/>
    <mergeCell ref="B378:B389"/>
    <mergeCell ref="C316:C321"/>
    <mergeCell ref="D316:D321"/>
    <mergeCell ref="D322:D327"/>
    <mergeCell ref="C417:C428"/>
    <mergeCell ref="D417:D428"/>
    <mergeCell ref="C429:C440"/>
    <mergeCell ref="D429:D440"/>
    <mergeCell ref="C441:C452"/>
    <mergeCell ref="D441:D452"/>
    <mergeCell ref="C322:C327"/>
    <mergeCell ref="C267:C278"/>
    <mergeCell ref="B596:B607"/>
    <mergeCell ref="B584:B595"/>
    <mergeCell ref="B560:B571"/>
    <mergeCell ref="B572:B583"/>
    <mergeCell ref="B736:B747"/>
    <mergeCell ref="B712:B723"/>
    <mergeCell ref="B724:B735"/>
    <mergeCell ref="B468:B479"/>
    <mergeCell ref="B516:B527"/>
    <mergeCell ref="B688:B699"/>
    <mergeCell ref="B480:B491"/>
    <mergeCell ref="B546:B551"/>
    <mergeCell ref="B492:B503"/>
    <mergeCell ref="B504:B515"/>
    <mergeCell ref="B700:B711"/>
    <mergeCell ref="B608:B619"/>
    <mergeCell ref="B625:B636"/>
    <mergeCell ref="B649:B660"/>
    <mergeCell ref="B661:B672"/>
    <mergeCell ref="G596:G607"/>
    <mergeCell ref="G584:G595"/>
    <mergeCell ref="D572:D583"/>
    <mergeCell ref="E572:E583"/>
    <mergeCell ref="E649:E660"/>
    <mergeCell ref="E673:E684"/>
    <mergeCell ref="E661:E672"/>
    <mergeCell ref="E712:E723"/>
    <mergeCell ref="E688:E699"/>
    <mergeCell ref="E596:E607"/>
    <mergeCell ref="G608:G619"/>
    <mergeCell ref="D608:D619"/>
    <mergeCell ref="D637:D648"/>
    <mergeCell ref="E637:E648"/>
    <mergeCell ref="F637:F648"/>
    <mergeCell ref="G637:G648"/>
    <mergeCell ref="D649:D660"/>
    <mergeCell ref="F625:F636"/>
    <mergeCell ref="E560:E571"/>
    <mergeCell ref="E584:E595"/>
    <mergeCell ref="F584:F595"/>
    <mergeCell ref="F560:F571"/>
    <mergeCell ref="E625:E636"/>
    <mergeCell ref="E736:E747"/>
    <mergeCell ref="F736:F747"/>
    <mergeCell ref="C712:C723"/>
    <mergeCell ref="D712:D723"/>
    <mergeCell ref="C673:C684"/>
    <mergeCell ref="C661:C672"/>
    <mergeCell ref="D661:D672"/>
    <mergeCell ref="D625:D636"/>
    <mergeCell ref="D724:D735"/>
    <mergeCell ref="E724:E735"/>
    <mergeCell ref="D700:D711"/>
    <mergeCell ref="E700:E711"/>
    <mergeCell ref="F700:F711"/>
    <mergeCell ref="D736:D747"/>
    <mergeCell ref="E608:E619"/>
    <mergeCell ref="F608:F619"/>
    <mergeCell ref="A623:H623"/>
    <mergeCell ref="B637:B648"/>
    <mergeCell ref="B673:B684"/>
    <mergeCell ref="D560:D571"/>
    <mergeCell ref="C584:C595"/>
    <mergeCell ref="D584:D595"/>
    <mergeCell ref="C560:C571"/>
    <mergeCell ref="C572:C583"/>
    <mergeCell ref="C736:C747"/>
    <mergeCell ref="C724:C735"/>
    <mergeCell ref="D468:D479"/>
    <mergeCell ref="D516:D527"/>
    <mergeCell ref="D688:D699"/>
    <mergeCell ref="D480:D491"/>
    <mergeCell ref="D673:D684"/>
    <mergeCell ref="C700:C711"/>
    <mergeCell ref="C468:C479"/>
    <mergeCell ref="C480:C491"/>
    <mergeCell ref="C516:C527"/>
    <mergeCell ref="C492:C503"/>
    <mergeCell ref="C504:C515"/>
    <mergeCell ref="D492:D503"/>
    <mergeCell ref="D504:D515"/>
    <mergeCell ref="C608:C619"/>
    <mergeCell ref="C596:C607"/>
    <mergeCell ref="D596:D607"/>
    <mergeCell ref="F180:F191"/>
    <mergeCell ref="G180:G191"/>
    <mergeCell ref="G560:G571"/>
    <mergeCell ref="G625:G636"/>
    <mergeCell ref="G572:G583"/>
    <mergeCell ref="F673:F684"/>
    <mergeCell ref="G673:G684"/>
    <mergeCell ref="F724:F735"/>
    <mergeCell ref="F649:F660"/>
    <mergeCell ref="F661:F672"/>
    <mergeCell ref="F688:F699"/>
    <mergeCell ref="G649:G660"/>
    <mergeCell ref="G661:G672"/>
    <mergeCell ref="G724:G735"/>
    <mergeCell ref="G279:G290"/>
    <mergeCell ref="G255:G266"/>
    <mergeCell ref="F267:F278"/>
    <mergeCell ref="G267:G278"/>
    <mergeCell ref="F279:F290"/>
    <mergeCell ref="F572:F583"/>
    <mergeCell ref="G688:G699"/>
    <mergeCell ref="F596:F607"/>
    <mergeCell ref="F712:F723"/>
    <mergeCell ref="G700:G711"/>
    <mergeCell ref="C1:N1"/>
    <mergeCell ref="C2:N2"/>
    <mergeCell ref="C3:G3"/>
    <mergeCell ref="H3:N3"/>
    <mergeCell ref="A4:B4"/>
    <mergeCell ref="C4:N4"/>
    <mergeCell ref="E152:E163"/>
    <mergeCell ref="F152:F163"/>
    <mergeCell ref="G152:G163"/>
    <mergeCell ref="A5:B5"/>
    <mergeCell ref="A1:B3"/>
    <mergeCell ref="B152:B163"/>
    <mergeCell ref="C152:C163"/>
    <mergeCell ref="D152:D163"/>
    <mergeCell ref="F116:F127"/>
    <mergeCell ref="G116:G127"/>
    <mergeCell ref="B104:B139"/>
    <mergeCell ref="B96:B101"/>
    <mergeCell ref="B140:B151"/>
    <mergeCell ref="C140:C151"/>
    <mergeCell ref="B78:B95"/>
    <mergeCell ref="C78:C83"/>
    <mergeCell ref="C84:C89"/>
    <mergeCell ref="C90:C95"/>
    <mergeCell ref="F192:F203"/>
    <mergeCell ref="G192:G203"/>
    <mergeCell ref="B204:B215"/>
    <mergeCell ref="E204:E215"/>
    <mergeCell ref="F216:F227"/>
    <mergeCell ref="G216:G227"/>
    <mergeCell ref="A229:N229"/>
    <mergeCell ref="A292:N292"/>
    <mergeCell ref="F255:F266"/>
    <mergeCell ref="F231:F242"/>
    <mergeCell ref="G231:G242"/>
    <mergeCell ref="F243:F254"/>
    <mergeCell ref="G243:G254"/>
    <mergeCell ref="F204:F215"/>
    <mergeCell ref="G204:G215"/>
    <mergeCell ref="D267:D278"/>
    <mergeCell ref="C243:C254"/>
    <mergeCell ref="E267:E278"/>
    <mergeCell ref="D255:D266"/>
    <mergeCell ref="E255:E266"/>
    <mergeCell ref="B267:B278"/>
    <mergeCell ref="E231:E242"/>
    <mergeCell ref="E243:E254"/>
    <mergeCell ref="E216:E227"/>
    <mergeCell ref="C204:C215"/>
    <mergeCell ref="D204:D215"/>
    <mergeCell ref="C180:C191"/>
    <mergeCell ref="C192:C203"/>
    <mergeCell ref="D192:D203"/>
    <mergeCell ref="E192:E203"/>
    <mergeCell ref="D180:D191"/>
    <mergeCell ref="E180:E191"/>
    <mergeCell ref="C168:C179"/>
    <mergeCell ref="D168:D179"/>
    <mergeCell ref="E168:E179"/>
    <mergeCell ref="D78:D83"/>
    <mergeCell ref="E78:E83"/>
    <mergeCell ref="D84:D89"/>
    <mergeCell ref="E84:E89"/>
    <mergeCell ref="F140:F151"/>
    <mergeCell ref="G140:G151"/>
    <mergeCell ref="F168:F179"/>
    <mergeCell ref="G168:G179"/>
    <mergeCell ref="C5:N5"/>
    <mergeCell ref="A7:H7"/>
    <mergeCell ref="A16:H16"/>
    <mergeCell ref="A31:H31"/>
    <mergeCell ref="A46:H46"/>
    <mergeCell ref="A166:N166"/>
    <mergeCell ref="A102:N102"/>
    <mergeCell ref="C104:C115"/>
    <mergeCell ref="D104:D115"/>
    <mergeCell ref="E104:E115"/>
    <mergeCell ref="F104:F115"/>
    <mergeCell ref="G104:G115"/>
    <mergeCell ref="A61:H61"/>
    <mergeCell ref="A76:N76"/>
    <mergeCell ref="D90:D95"/>
    <mergeCell ref="E90:E95"/>
    <mergeCell ref="D140:D151"/>
    <mergeCell ref="E140:E151"/>
    <mergeCell ref="C96:C101"/>
    <mergeCell ref="D96:D101"/>
    <mergeCell ref="F128:F139"/>
    <mergeCell ref="G128:G139"/>
    <mergeCell ref="E96:E101"/>
    <mergeCell ref="C128:C139"/>
    <mergeCell ref="D128:D139"/>
    <mergeCell ref="E128:E139"/>
    <mergeCell ref="C116:C127"/>
    <mergeCell ref="D116:D127"/>
    <mergeCell ref="E116:E127"/>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vt:lpstr>
      <vt:lpstr>INVERSIÓN</vt:lpstr>
      <vt:lpstr>ACTIVIDADES</vt:lpstr>
      <vt:lpstr>TERRITORIALIZACION</vt:lpstr>
      <vt:lpstr>SPI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2021-06-24T10:20:33Z</cp:lastPrinted>
  <dcterms:created xsi:type="dcterms:W3CDTF">2010-03-25T16:40:43Z</dcterms:created>
  <dcterms:modified xsi:type="dcterms:W3CDTF">2023-07-30T15:42:44Z</dcterms:modified>
</cp:coreProperties>
</file>