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4DAAB964-CCBE-4D91-B8FC-E79A0CC5B8BE}" xr6:coauthVersionLast="46" xr6:coauthVersionMax="46" xr10:uidLastSave="{00000000-0000-0000-0000-000000000000}"/>
  <bookViews>
    <workbookView xWindow="-120" yWindow="-120" windowWidth="20730" windowHeight="11160" firstSheet="1" activeTab="3" xr2:uid="{00000000-000D-0000-FFFF-FFFF00000000}"/>
  </bookViews>
  <sheets>
    <sheet name="GESTIÓN" sheetId="5" r:id="rId1"/>
    <sheet name="INVERSIÓN" sheetId="6" r:id="rId2"/>
    <sheet name="ACTIVIDADES" sheetId="7" r:id="rId3"/>
    <sheet name="TERRITORIALIZACIÓN" sheetId="18" r:id="rId4"/>
    <sheet name="SPI" sheetId="14" state="hidden" r:id="rId5"/>
  </sheets>
  <externalReferences>
    <externalReference r:id="rId6"/>
    <externalReference r:id="rId7"/>
    <externalReference r:id="rId8"/>
    <externalReference r:id="rId9"/>
    <externalReference r:id="rId10"/>
  </externalReferences>
  <definedNames>
    <definedName name="_xlnm._FilterDatabase" localSheetId="2" hidden="1">ACTIVIDADES!$A$8:$Z$8</definedName>
    <definedName name="_xlnm._FilterDatabase" localSheetId="0" hidden="1">GESTIÓN!$A$13:$EL$13</definedName>
    <definedName name="_xlnm._FilterDatabase" localSheetId="1" hidden="1">INVERSIÓN!$A$9:$EJ$36</definedName>
    <definedName name="_xlnm.Print_Area" localSheetId="2">ACTIVIDADES!$A$1:$V$42</definedName>
    <definedName name="_xlnm.Print_Area" localSheetId="0">GESTIÓN!$A$1:$EL$18</definedName>
    <definedName name="_xlnm.Print_Area" localSheetId="1">INVERSIÓN!$A$1:$EI$37</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1" i="18" l="1"/>
  <c r="U48" i="18"/>
  <c r="AE50" i="18"/>
  <c r="AD50" i="18"/>
  <c r="AC50" i="18"/>
  <c r="S50" i="18"/>
  <c r="R50" i="18"/>
  <c r="Q50" i="18"/>
  <c r="P50" i="18"/>
  <c r="N50" i="18"/>
  <c r="W49" i="18"/>
  <c r="U49" i="18"/>
  <c r="J49" i="18"/>
  <c r="H49" i="18"/>
  <c r="AE48" i="18"/>
  <c r="AD48" i="18"/>
  <c r="AC48" i="18"/>
  <c r="AB48" i="18"/>
  <c r="AB50" i="18" s="1"/>
  <c r="AA48" i="18"/>
  <c r="AA50" i="18" s="1"/>
  <c r="Z48" i="18"/>
  <c r="Z50" i="18" s="1"/>
  <c r="Y48" i="18"/>
  <c r="Y50" i="18" s="1"/>
  <c r="X48" i="18"/>
  <c r="X50" i="18" s="1"/>
  <c r="W48" i="18"/>
  <c r="W50" i="18" s="1"/>
  <c r="V48" i="18"/>
  <c r="S48" i="18"/>
  <c r="R48" i="18"/>
  <c r="Q48" i="18"/>
  <c r="P48" i="18"/>
  <c r="O48" i="18"/>
  <c r="O50" i="18" s="1"/>
  <c r="N48" i="18"/>
  <c r="M48" i="18"/>
  <c r="L48" i="18"/>
  <c r="K48" i="18"/>
  <c r="J48" i="18"/>
  <c r="W47" i="18"/>
  <c r="W46" i="18"/>
  <c r="W45" i="18"/>
  <c r="W44" i="18"/>
  <c r="E41" i="18"/>
  <c r="F41" i="18" s="1"/>
  <c r="G41" i="18" s="1"/>
  <c r="H41" i="18" s="1"/>
  <c r="E40" i="18"/>
  <c r="F40" i="18" s="1"/>
  <c r="G40" i="18" s="1"/>
  <c r="H40" i="18" s="1"/>
  <c r="F38" i="18"/>
  <c r="G38" i="18" s="1"/>
  <c r="H38" i="18" s="1"/>
  <c r="E37" i="18"/>
  <c r="F37" i="18" s="1"/>
  <c r="G37" i="18" s="1"/>
  <c r="H37" i="18" s="1"/>
  <c r="E36" i="18"/>
  <c r="F36" i="18" s="1"/>
  <c r="G36" i="18" s="1"/>
  <c r="H36" i="18" s="1"/>
  <c r="F34" i="18"/>
  <c r="G34" i="18" s="1"/>
  <c r="H34" i="18" s="1"/>
  <c r="E33" i="18"/>
  <c r="F33" i="18" s="1"/>
  <c r="G33" i="18" s="1"/>
  <c r="H33" i="18" s="1"/>
  <c r="E32" i="18"/>
  <c r="F32" i="18" s="1"/>
  <c r="G32" i="18" s="1"/>
  <c r="H32" i="18" s="1"/>
  <c r="F30" i="18"/>
  <c r="G30" i="18" s="1"/>
  <c r="H30" i="18" s="1"/>
  <c r="E29" i="18"/>
  <c r="F29" i="18" s="1"/>
  <c r="G29" i="18" s="1"/>
  <c r="H29" i="18" s="1"/>
  <c r="V28" i="18"/>
  <c r="V32" i="18" s="1"/>
  <c r="E28" i="18"/>
  <c r="F28" i="18" s="1"/>
  <c r="G28" i="18" s="1"/>
  <c r="H28" i="18" s="1"/>
  <c r="W27" i="18"/>
  <c r="W26" i="18"/>
  <c r="V25" i="18"/>
  <c r="V23" i="18"/>
  <c r="V27" i="18" s="1"/>
  <c r="U23" i="18"/>
  <c r="H23" i="18"/>
  <c r="H27" i="18" s="1"/>
  <c r="E23" i="18"/>
  <c r="E27" i="18" s="1"/>
  <c r="U22" i="18"/>
  <c r="U26" i="18" s="1"/>
  <c r="E22" i="18"/>
  <c r="E26" i="18" s="1"/>
  <c r="F26" i="18" s="1"/>
  <c r="G26" i="18" s="1"/>
  <c r="H26" i="18" s="1"/>
  <c r="H21" i="18"/>
  <c r="G21" i="18"/>
  <c r="F21" i="18"/>
  <c r="W20" i="18"/>
  <c r="U20" i="18"/>
  <c r="G20" i="18"/>
  <c r="F20" i="18"/>
  <c r="E20" i="18"/>
  <c r="V19" i="18"/>
  <c r="U18" i="18"/>
  <c r="V17" i="18"/>
  <c r="H17" i="18"/>
  <c r="G17" i="18"/>
  <c r="E17" i="18"/>
  <c r="E21" i="18" s="1"/>
  <c r="V16" i="18"/>
  <c r="V20" i="18" s="1"/>
  <c r="H16" i="18"/>
  <c r="H20" i="18" s="1"/>
  <c r="G16" i="18"/>
  <c r="E16" i="18"/>
  <c r="H15" i="18"/>
  <c r="U14" i="18"/>
  <c r="V13" i="18"/>
  <c r="U13" i="18"/>
  <c r="U15" i="18" s="1"/>
  <c r="G13" i="18"/>
  <c r="G49" i="18" s="1"/>
  <c r="F13" i="18"/>
  <c r="F49" i="18" s="1"/>
  <c r="V11" i="18"/>
  <c r="V15" i="18" s="1"/>
  <c r="H11" i="18"/>
  <c r="E11" i="18"/>
  <c r="F11" i="18" s="1"/>
  <c r="V10" i="18"/>
  <c r="V14" i="18" s="1"/>
  <c r="U10" i="18"/>
  <c r="E10" i="18"/>
  <c r="E14" i="18" s="1"/>
  <c r="U41" i="7"/>
  <c r="EC12" i="6"/>
  <c r="EC13" i="6"/>
  <c r="EC16" i="6"/>
  <c r="EC17" i="6"/>
  <c r="EC18" i="6"/>
  <c r="EC19" i="6"/>
  <c r="EC22" i="6"/>
  <c r="EC23" i="6"/>
  <c r="EC24" i="6"/>
  <c r="EC25" i="6"/>
  <c r="EC28" i="6"/>
  <c r="EC29" i="6"/>
  <c r="EC30" i="6"/>
  <c r="EC31" i="6"/>
  <c r="EC32" i="6"/>
  <c r="EC10" i="6"/>
  <c r="J50" i="18" l="1"/>
  <c r="U50" i="18"/>
  <c r="F48" i="18"/>
  <c r="F50" i="18" s="1"/>
  <c r="F15" i="18"/>
  <c r="G11" i="18"/>
  <c r="H48" i="18"/>
  <c r="H50" i="18" s="1"/>
  <c r="F23" i="18"/>
  <c r="V49" i="18"/>
  <c r="V50" i="18" s="1"/>
  <c r="E15" i="18"/>
  <c r="E50" i="18" s="1"/>
  <c r="V22" i="18"/>
  <c r="V26" i="18" s="1"/>
  <c r="F10" i="18"/>
  <c r="F22" i="18"/>
  <c r="G22" i="18" s="1"/>
  <c r="H22" i="18" s="1"/>
  <c r="G31" i="6"/>
  <c r="G29" i="6"/>
  <c r="G25" i="6"/>
  <c r="G23" i="6"/>
  <c r="G13" i="6"/>
  <c r="G19" i="6"/>
  <c r="G17" i="6"/>
  <c r="G11" i="6"/>
  <c r="G48" i="18" l="1"/>
  <c r="G50" i="18" s="1"/>
  <c r="G15" i="18"/>
  <c r="F14" i="18"/>
  <c r="G10" i="18"/>
  <c r="F27" i="18"/>
  <c r="G23" i="18"/>
  <c r="G27" i="18" s="1"/>
  <c r="E48" i="18"/>
  <c r="AS34" i="6"/>
  <c r="AS33" i="6"/>
  <c r="AS32" i="6"/>
  <c r="AS27" i="6"/>
  <c r="AS26" i="6"/>
  <c r="AS21" i="6"/>
  <c r="AS20" i="6"/>
  <c r="AS15" i="6"/>
  <c r="AS14" i="6"/>
  <c r="AA34" i="6"/>
  <c r="H10" i="18" l="1"/>
  <c r="H14" i="18" s="1"/>
  <c r="G14" i="18"/>
  <c r="DS35" i="6"/>
  <c r="AA32" i="6"/>
  <c r="EG18" i="5"/>
  <c r="EF18" i="5"/>
  <c r="AV18" i="5"/>
  <c r="DS33" i="6" l="1"/>
  <c r="EC33" i="6" s="1"/>
  <c r="ED22" i="6"/>
  <c r="DS27" i="6"/>
  <c r="EC27" i="6" s="1"/>
  <c r="AA27" i="6"/>
  <c r="EF17" i="5"/>
  <c r="X25" i="7" l="1"/>
  <c r="EF16" i="5" l="1"/>
  <c r="DS21" i="6"/>
  <c r="EC21" i="6" s="1"/>
  <c r="EF15" i="5"/>
  <c r="DS11" i="6" l="1"/>
  <c r="EC11" i="6" s="1"/>
  <c r="AA33" i="6"/>
  <c r="AA21" i="6"/>
  <c r="AA15" i="6"/>
  <c r="DS34" i="6" l="1"/>
  <c r="DS36" i="6" s="1"/>
  <c r="DS15" i="6"/>
  <c r="EC15" i="6" s="1"/>
  <c r="S34" i="6"/>
  <c r="ED10" i="6" l="1"/>
  <c r="DS14" i="6"/>
  <c r="EC14" i="6" s="1"/>
  <c r="AA14" i="6"/>
  <c r="Z34" i="6"/>
  <c r="EG14" i="5" l="1"/>
  <c r="DV14" i="5"/>
  <c r="EF14" i="5" s="1"/>
  <c r="DR33" i="6" l="1"/>
  <c r="Y33" i="6"/>
  <c r="AB33" i="6"/>
  <c r="AC33" i="6"/>
  <c r="AD33" i="6"/>
  <c r="AE33" i="6"/>
  <c r="AF33" i="6"/>
  <c r="AG33" i="6"/>
  <c r="AH33" i="6"/>
  <c r="AI33" i="6"/>
  <c r="AJ33" i="6"/>
  <c r="AK33" i="6"/>
  <c r="AL33" i="6"/>
  <c r="AM33" i="6"/>
  <c r="AN33" i="6"/>
  <c r="AO33" i="6"/>
  <c r="AP33" i="6"/>
  <c r="AQ33" i="6"/>
  <c r="AR33" i="6"/>
  <c r="DR21" i="6"/>
  <c r="Y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AT21" i="6"/>
  <c r="ED25" i="6"/>
  <c r="G16" i="6"/>
  <c r="ED16" i="6" s="1"/>
  <c r="W15" i="6"/>
  <c r="V15" i="6"/>
  <c r="ED13" i="6"/>
  <c r="AB15" i="5" l="1"/>
  <c r="AV15" i="5" s="1"/>
  <c r="EG15" i="5" s="1"/>
  <c r="X34" i="6"/>
  <c r="X27" i="6"/>
  <c r="X21" i="6"/>
  <c r="X15" i="6"/>
  <c r="DU15" i="5" l="1"/>
  <c r="Y15" i="6" l="1"/>
  <c r="Z35" i="6"/>
  <c r="AA35" i="6"/>
  <c r="AA36" i="6" s="1"/>
  <c r="AB35" i="6"/>
  <c r="AC35" i="6"/>
  <c r="AD35" i="6"/>
  <c r="AE35" i="6"/>
  <c r="AF35" i="6"/>
  <c r="AG35" i="6"/>
  <c r="AH35" i="6"/>
  <c r="AI35" i="6"/>
  <c r="AJ35" i="6"/>
  <c r="AK35" i="6"/>
  <c r="AL35" i="6"/>
  <c r="AM35" i="6"/>
  <c r="AN35" i="6"/>
  <c r="AO35" i="6"/>
  <c r="AP35" i="6"/>
  <c r="AQ35" i="6"/>
  <c r="AR35" i="6"/>
  <c r="AB34" i="6"/>
  <c r="AC34" i="6"/>
  <c r="AD34" i="6"/>
  <c r="AE34" i="6"/>
  <c r="AF34" i="6"/>
  <c r="AG34" i="6"/>
  <c r="AH34" i="6"/>
  <c r="AI34" i="6"/>
  <c r="AJ34" i="6"/>
  <c r="AK34" i="6"/>
  <c r="AL34" i="6"/>
  <c r="AM34" i="6"/>
  <c r="AN34" i="6"/>
  <c r="AO34" i="6"/>
  <c r="AP34" i="6"/>
  <c r="AQ34" i="6"/>
  <c r="AR34" i="6"/>
  <c r="DR27" i="6"/>
  <c r="Y27" i="6"/>
  <c r="AB27" i="6"/>
  <c r="AC27" i="6"/>
  <c r="AD27" i="6"/>
  <c r="AE27" i="6"/>
  <c r="AF27" i="6"/>
  <c r="AG27" i="6"/>
  <c r="AH27" i="6"/>
  <c r="AI27" i="6"/>
  <c r="AJ27" i="6"/>
  <c r="AK27" i="6"/>
  <c r="AL27" i="6"/>
  <c r="AM27" i="6"/>
  <c r="AN27" i="6"/>
  <c r="AO27" i="6"/>
  <c r="AP27" i="6"/>
  <c r="AQ27" i="6"/>
  <c r="AR27" i="6"/>
  <c r="Y34" i="6" l="1"/>
  <c r="Y35" i="6"/>
  <c r="DR13" i="6"/>
  <c r="Y36" i="6" l="1"/>
  <c r="AS35" i="6"/>
  <c r="AS36" i="6" s="1"/>
  <c r="DR35" i="6"/>
  <c r="DR15" i="6"/>
  <c r="DR10" i="6"/>
  <c r="DR14" i="6" s="1"/>
  <c r="Y14" i="6"/>
  <c r="DR22" i="6" l="1"/>
  <c r="DU17" i="5"/>
  <c r="DR26" i="6" l="1"/>
  <c r="DU18" i="5"/>
  <c r="Y28" i="6" s="1"/>
  <c r="Y32" i="6" l="1"/>
  <c r="DR28" i="6"/>
  <c r="X35" i="6"/>
  <c r="X36" i="6" s="1"/>
  <c r="X33" i="6"/>
  <c r="X32" i="6"/>
  <c r="X26" i="6"/>
  <c r="X14" i="6"/>
  <c r="DR32" i="6" l="1"/>
  <c r="W17" i="7"/>
  <c r="AV17" i="5" l="1"/>
  <c r="Z14" i="5"/>
  <c r="W10" i="6" s="1"/>
  <c r="DQ10" i="6" s="1"/>
  <c r="ED11" i="6"/>
  <c r="ED23" i="6"/>
  <c r="DQ13" i="6"/>
  <c r="DQ35" i="6" s="1"/>
  <c r="ED31" i="6"/>
  <c r="ED19" i="6"/>
  <c r="Y16" i="5"/>
  <c r="X16" i="5"/>
  <c r="DT17" i="5"/>
  <c r="F476" i="14" s="1"/>
  <c r="G476" i="14" s="1"/>
  <c r="U33" i="6"/>
  <c r="DQ32" i="6"/>
  <c r="G28" i="6"/>
  <c r="ED28" i="6" s="1"/>
  <c r="W22" i="6"/>
  <c r="DQ22" i="6" s="1"/>
  <c r="H26" i="6"/>
  <c r="V26" i="6"/>
  <c r="AT26" i="6"/>
  <c r="BS26" i="6"/>
  <c r="CR26" i="6"/>
  <c r="G14" i="6"/>
  <c r="ED14" i="6" s="1"/>
  <c r="V14" i="6"/>
  <c r="DQ21" i="6"/>
  <c r="W35" i="6"/>
  <c r="W36" i="6" s="1"/>
  <c r="DQ27" i="6"/>
  <c r="W27" i="6"/>
  <c r="W21" i="6"/>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EI22" i="6"/>
  <c r="W32" i="6"/>
  <c r="Y26" i="6"/>
  <c r="AA26" i="6"/>
  <c r="AB26" i="6"/>
  <c r="AC26" i="6"/>
  <c r="AD26" i="6"/>
  <c r="AE26" i="6"/>
  <c r="AF26" i="6"/>
  <c r="AG26" i="6"/>
  <c r="AH26" i="6"/>
  <c r="AI26" i="6"/>
  <c r="AJ26" i="6"/>
  <c r="AK26" i="6"/>
  <c r="AL26" i="6"/>
  <c r="AM26" i="6"/>
  <c r="AN26" i="6"/>
  <c r="AO26" i="6"/>
  <c r="AP26" i="6"/>
  <c r="AQ26" i="6"/>
  <c r="AR26" i="6"/>
  <c r="AU26" i="6"/>
  <c r="AV26" i="6"/>
  <c r="AW26" i="6"/>
  <c r="AX26" i="6"/>
  <c r="AY26" i="6"/>
  <c r="AZ26" i="6"/>
  <c r="BA26" i="6"/>
  <c r="BB26" i="6"/>
  <c r="BC26" i="6"/>
  <c r="BD26" i="6"/>
  <c r="BE26" i="6"/>
  <c r="BF26" i="6"/>
  <c r="BG26" i="6"/>
  <c r="BH26" i="6"/>
  <c r="BI26" i="6"/>
  <c r="BJ26" i="6"/>
  <c r="BK26" i="6"/>
  <c r="BL26" i="6"/>
  <c r="BM26" i="6"/>
  <c r="BN26" i="6"/>
  <c r="BO26" i="6"/>
  <c r="BP26" i="6"/>
  <c r="BQ26" i="6"/>
  <c r="BR26" i="6"/>
  <c r="BT26" i="6"/>
  <c r="BU26" i="6"/>
  <c r="BV26" i="6"/>
  <c r="BW26" i="6"/>
  <c r="BX26" i="6"/>
  <c r="BY26" i="6"/>
  <c r="BZ26" i="6"/>
  <c r="CA26" i="6"/>
  <c r="CB26" i="6"/>
  <c r="CC26" i="6"/>
  <c r="CD26" i="6"/>
  <c r="CE26" i="6"/>
  <c r="CF26" i="6"/>
  <c r="CG26" i="6"/>
  <c r="CH26" i="6"/>
  <c r="CI26" i="6"/>
  <c r="CJ26" i="6"/>
  <c r="CK26" i="6"/>
  <c r="CL26" i="6"/>
  <c r="CM26" i="6"/>
  <c r="CN26" i="6"/>
  <c r="CO26" i="6"/>
  <c r="CP26" i="6"/>
  <c r="CQ26" i="6"/>
  <c r="CS26" i="6"/>
  <c r="CT26" i="6"/>
  <c r="CU26" i="6"/>
  <c r="CV26" i="6"/>
  <c r="CW26" i="6"/>
  <c r="CX26" i="6"/>
  <c r="CY26" i="6"/>
  <c r="CZ26" i="6"/>
  <c r="DA26" i="6"/>
  <c r="DB26" i="6"/>
  <c r="DC26" i="6"/>
  <c r="DD26" i="6"/>
  <c r="DE26" i="6"/>
  <c r="DF26" i="6"/>
  <c r="DG26" i="6"/>
  <c r="DH26" i="6"/>
  <c r="DI26" i="6"/>
  <c r="DJ26" i="6"/>
  <c r="DK26" i="6"/>
  <c r="DL26" i="6"/>
  <c r="DM26" i="6"/>
  <c r="DN26" i="6"/>
  <c r="DO26" i="6"/>
  <c r="DP26" i="6"/>
  <c r="DS26" i="6"/>
  <c r="EC26" i="6" s="1"/>
  <c r="DT26" i="6"/>
  <c r="DU26" i="6"/>
  <c r="DV26" i="6"/>
  <c r="DW26" i="6"/>
  <c r="DX26" i="6"/>
  <c r="DY26" i="6"/>
  <c r="DZ26" i="6"/>
  <c r="EA26" i="6"/>
  <c r="EB26" i="6"/>
  <c r="Y20" i="6"/>
  <c r="AA20" i="6"/>
  <c r="AB20" i="6"/>
  <c r="AC20" i="6"/>
  <c r="AD20" i="6"/>
  <c r="AE20" i="6"/>
  <c r="AF20" i="6"/>
  <c r="AG20" i="6"/>
  <c r="AH20" i="6"/>
  <c r="AI20" i="6"/>
  <c r="AJ20" i="6"/>
  <c r="AK20" i="6"/>
  <c r="AL20" i="6"/>
  <c r="AM20" i="6"/>
  <c r="AN20" i="6"/>
  <c r="AO20" i="6"/>
  <c r="AP20" i="6"/>
  <c r="AQ20" i="6"/>
  <c r="AR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DI20" i="6"/>
  <c r="DJ20" i="6"/>
  <c r="DK20" i="6"/>
  <c r="DL20" i="6"/>
  <c r="DM20" i="6"/>
  <c r="DN20" i="6"/>
  <c r="DO20" i="6"/>
  <c r="DP20" i="6"/>
  <c r="DR20" i="6"/>
  <c r="DS20" i="6"/>
  <c r="EC20" i="6" s="1"/>
  <c r="DT20" i="6"/>
  <c r="DU20" i="6"/>
  <c r="DV20" i="6"/>
  <c r="DW20" i="6"/>
  <c r="DX20" i="6"/>
  <c r="DY20" i="6"/>
  <c r="DZ20" i="6"/>
  <c r="EA20" i="6"/>
  <c r="EB20" i="6"/>
  <c r="DQ16" i="6"/>
  <c r="DQ20" i="6" s="1"/>
  <c r="W16" i="6"/>
  <c r="W20" i="6" s="1"/>
  <c r="DT16" i="5"/>
  <c r="AV16" i="5"/>
  <c r="EG16" i="5" s="1"/>
  <c r="DT15" i="5"/>
  <c r="DT18" i="5"/>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C47" i="14"/>
  <c r="D47" i="14"/>
  <c r="EI10" i="6"/>
  <c r="EG10" i="6"/>
  <c r="EF10" i="6"/>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V34" i="6"/>
  <c r="V35" i="6"/>
  <c r="U35" i="6"/>
  <c r="U34" i="6"/>
  <c r="U36" i="6" s="1"/>
  <c r="V33" i="6"/>
  <c r="V32" i="6"/>
  <c r="U32" i="6"/>
  <c r="V27" i="6"/>
  <c r="U27" i="6"/>
  <c r="U21" i="6"/>
  <c r="V21" i="6"/>
  <c r="U15" i="6"/>
  <c r="U14" i="6"/>
  <c r="T34" i="6"/>
  <c r="T36" i="6" s="1"/>
  <c r="T27" i="6"/>
  <c r="G26" i="6"/>
  <c r="S15" i="6"/>
  <c r="Q33" i="6"/>
  <c r="Q32" i="6"/>
  <c r="Q27" i="6"/>
  <c r="Q26" i="6"/>
  <c r="Q21" i="6"/>
  <c r="Q15" i="6"/>
  <c r="Q14" i="6"/>
  <c r="O33" i="6"/>
  <c r="O32" i="6"/>
  <c r="O27" i="6"/>
  <c r="O26" i="6"/>
  <c r="O21" i="6"/>
  <c r="O15" i="6"/>
  <c r="O14" i="6"/>
  <c r="M33" i="6"/>
  <c r="M32" i="6"/>
  <c r="M27" i="6"/>
  <c r="M26" i="6"/>
  <c r="M21" i="6"/>
  <c r="M15" i="6"/>
  <c r="M14" i="6"/>
  <c r="K33" i="6"/>
  <c r="K32" i="6"/>
  <c r="K27" i="6"/>
  <c r="K26" i="6"/>
  <c r="K21" i="6"/>
  <c r="K15" i="6"/>
  <c r="K14" i="6"/>
  <c r="H33" i="6"/>
  <c r="H32" i="6"/>
  <c r="H27" i="6"/>
  <c r="H21" i="6"/>
  <c r="H15" i="6"/>
  <c r="H14" i="6"/>
  <c r="S19" i="7"/>
  <c r="R21" i="6"/>
  <c r="T17" i="5"/>
  <c r="V17" i="5" s="1"/>
  <c r="EG17" i="5" s="1"/>
  <c r="R28" i="6"/>
  <c r="R32" i="6" s="1"/>
  <c r="R33" i="6"/>
  <c r="R23" i="6"/>
  <c r="R27" i="6" s="1"/>
  <c r="R22" i="6"/>
  <c r="R26" i="6" s="1"/>
  <c r="R16" i="6"/>
  <c r="R20" i="6" s="1"/>
  <c r="R10" i="6"/>
  <c r="R14" i="6" s="1"/>
  <c r="R13" i="6"/>
  <c r="R12" i="6"/>
  <c r="DZ47" i="6"/>
  <c r="P28" i="6"/>
  <c r="P32" i="6" s="1"/>
  <c r="R18" i="5"/>
  <c r="T18" i="5" s="1"/>
  <c r="V18" i="5" s="1"/>
  <c r="W21" i="7"/>
  <c r="P26" i="6"/>
  <c r="P20" i="6"/>
  <c r="S16" i="5"/>
  <c r="R16" i="5"/>
  <c r="T16" i="5" s="1"/>
  <c r="V16" i="5" s="1"/>
  <c r="P10" i="6"/>
  <c r="P14" i="6" s="1"/>
  <c r="N17" i="6"/>
  <c r="P17" i="6" s="1"/>
  <c r="P21" i="6" s="1"/>
  <c r="DW34" i="6"/>
  <c r="DW36" i="6" s="1"/>
  <c r="S36" i="6"/>
  <c r="W9" i="7"/>
  <c r="I14" i="6"/>
  <c r="N14" i="6"/>
  <c r="N32" i="6"/>
  <c r="N26" i="6"/>
  <c r="N23" i="6"/>
  <c r="N27" i="6" s="1"/>
  <c r="N20" i="6"/>
  <c r="I32" i="6"/>
  <c r="N29" i="6"/>
  <c r="P29" i="6" s="1"/>
  <c r="P33" i="6" s="1"/>
  <c r="CS34" i="6"/>
  <c r="CS36" i="6" s="1"/>
  <c r="CT34" i="6"/>
  <c r="CT36" i="6" s="1"/>
  <c r="CU34" i="6"/>
  <c r="CU36" i="6" s="1"/>
  <c r="CV34" i="6"/>
  <c r="CV36" i="6" s="1"/>
  <c r="CW34" i="6"/>
  <c r="CW36" i="6" s="1"/>
  <c r="CX34" i="6"/>
  <c r="CX36" i="6" s="1"/>
  <c r="CY34" i="6"/>
  <c r="CY36" i="6" s="1"/>
  <c r="CZ34" i="6"/>
  <c r="CZ36" i="6" s="1"/>
  <c r="DA34" i="6"/>
  <c r="DA36" i="6" s="1"/>
  <c r="DB34" i="6"/>
  <c r="DB36" i="6" s="1"/>
  <c r="DC34" i="6"/>
  <c r="DC36" i="6" s="1"/>
  <c r="DD34" i="6"/>
  <c r="DD36" i="6" s="1"/>
  <c r="DE34" i="6"/>
  <c r="DE36" i="6" s="1"/>
  <c r="DF34" i="6"/>
  <c r="DF36" i="6" s="1"/>
  <c r="DG34" i="6"/>
  <c r="DG36" i="6" s="1"/>
  <c r="DH34" i="6"/>
  <c r="DH36" i="6" s="1"/>
  <c r="DI34" i="6"/>
  <c r="DI36" i="6" s="1"/>
  <c r="DJ34" i="6"/>
  <c r="DJ36" i="6"/>
  <c r="DK34" i="6"/>
  <c r="DK36" i="6" s="1"/>
  <c r="DL34" i="6"/>
  <c r="DL36" i="6" s="1"/>
  <c r="DM34" i="6"/>
  <c r="DM36" i="6" s="1"/>
  <c r="DN34" i="6"/>
  <c r="DN36" i="6" s="1"/>
  <c r="DO34" i="6"/>
  <c r="DO36" i="6" s="1"/>
  <c r="DP34" i="6"/>
  <c r="DP36" i="6"/>
  <c r="DQ34" i="6"/>
  <c r="DQ36" i="6" s="1"/>
  <c r="DR34" i="6"/>
  <c r="DR36" i="6" s="1"/>
  <c r="DT34" i="6"/>
  <c r="DT36" i="6" s="1"/>
  <c r="DU34" i="6"/>
  <c r="DU36" i="6" s="1"/>
  <c r="DV34" i="6"/>
  <c r="DV36" i="6" s="1"/>
  <c r="H34" i="6"/>
  <c r="H36" i="6" s="1"/>
  <c r="I33" i="6"/>
  <c r="L33" i="6"/>
  <c r="CS27" i="6"/>
  <c r="CT27" i="6"/>
  <c r="CU27" i="6"/>
  <c r="CV27" i="6"/>
  <c r="CW27" i="6"/>
  <c r="CX27" i="6"/>
  <c r="CY27" i="6"/>
  <c r="CZ27" i="6"/>
  <c r="DA27" i="6"/>
  <c r="DB27" i="6"/>
  <c r="DC27" i="6"/>
  <c r="DD27" i="6"/>
  <c r="DE27" i="6"/>
  <c r="DF27" i="6"/>
  <c r="DG27" i="6"/>
  <c r="DH27" i="6"/>
  <c r="DI27" i="6"/>
  <c r="DJ27" i="6"/>
  <c r="DK27" i="6"/>
  <c r="DL27" i="6"/>
  <c r="DM27" i="6"/>
  <c r="DN27" i="6"/>
  <c r="DO27" i="6"/>
  <c r="DP27" i="6"/>
  <c r="L27" i="6"/>
  <c r="P27" i="6"/>
  <c r="J27" i="6"/>
  <c r="J29" i="6" s="1"/>
  <c r="I34" i="6"/>
  <c r="I36" i="6" s="1"/>
  <c r="I21" i="6"/>
  <c r="J14" i="6"/>
  <c r="J15" i="6"/>
  <c r="I15" i="6"/>
  <c r="L14" i="6"/>
  <c r="I27" i="6"/>
  <c r="L11" i="6"/>
  <c r="N11" i="6" s="1"/>
  <c r="K34" i="6"/>
  <c r="K36" i="6" s="1"/>
  <c r="O34" i="6"/>
  <c r="O36" i="6" s="1"/>
  <c r="Q34" i="6"/>
  <c r="Q36" i="6" s="1"/>
  <c r="M34" i="6"/>
  <c r="M36" i="6" s="1"/>
  <c r="DX34" i="6"/>
  <c r="DX36" i="6" s="1"/>
  <c r="L21" i="6"/>
  <c r="DZ34" i="6"/>
  <c r="DZ36" i="6" s="1"/>
  <c r="DY34" i="6"/>
  <c r="DY36" i="6" s="1"/>
  <c r="W31" i="7"/>
  <c r="W11" i="7"/>
  <c r="W13" i="7"/>
  <c r="W15" i="7"/>
  <c r="W19" i="7"/>
  <c r="W23" i="7"/>
  <c r="W25" i="7"/>
  <c r="W27" i="7"/>
  <c r="W29" i="7"/>
  <c r="W35" i="7"/>
  <c r="W37" i="7"/>
  <c r="W39" i="7"/>
  <c r="W33" i="7"/>
  <c r="CU14" i="5"/>
  <c r="BV14" i="5"/>
  <c r="AW14" i="5"/>
  <c r="X14" i="5"/>
  <c r="T41" i="7"/>
  <c r="L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I26" i="6"/>
  <c r="J26" i="6"/>
  <c r="J28" i="6" s="1"/>
  <c r="J32" i="6" s="1"/>
  <c r="L26" i="6"/>
  <c r="U26"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U20" i="6"/>
  <c r="S18" i="7"/>
  <c r="S17" i="7"/>
  <c r="Z36" i="6"/>
  <c r="AB36" i="6"/>
  <c r="AC36" i="6"/>
  <c r="AD36" i="6"/>
  <c r="AE36" i="6"/>
  <c r="AF36" i="6"/>
  <c r="AG36" i="6"/>
  <c r="AH36" i="6"/>
  <c r="AI36" i="6"/>
  <c r="AJ36" i="6"/>
  <c r="AK36" i="6"/>
  <c r="AL36" i="6"/>
  <c r="AM36" i="6"/>
  <c r="AN36" i="6"/>
  <c r="AO36" i="6"/>
  <c r="AP36" i="6"/>
  <c r="AQ36" i="6"/>
  <c r="AR36" i="6"/>
  <c r="AT34" i="6"/>
  <c r="AT36" i="6" s="1"/>
  <c r="AU34" i="6"/>
  <c r="AU36" i="6" s="1"/>
  <c r="AV34" i="6"/>
  <c r="AV36" i="6" s="1"/>
  <c r="AW34" i="6"/>
  <c r="AW36" i="6" s="1"/>
  <c r="AX34" i="6"/>
  <c r="AX36" i="6" s="1"/>
  <c r="AY34" i="6"/>
  <c r="AY36" i="6" s="1"/>
  <c r="AZ34" i="6"/>
  <c r="AZ36" i="6" s="1"/>
  <c r="BA34" i="6"/>
  <c r="BA36" i="6" s="1"/>
  <c r="BB34" i="6"/>
  <c r="BB36" i="6" s="1"/>
  <c r="BC34" i="6"/>
  <c r="BC36" i="6" s="1"/>
  <c r="BD34" i="6"/>
  <c r="BD36" i="6" s="1"/>
  <c r="BE34" i="6"/>
  <c r="BE36" i="6" s="1"/>
  <c r="BF34" i="6"/>
  <c r="BF36" i="6" s="1"/>
  <c r="BG34" i="6"/>
  <c r="BG36" i="6" s="1"/>
  <c r="BH34" i="6"/>
  <c r="BH36" i="6" s="1"/>
  <c r="BI34" i="6"/>
  <c r="BI36" i="6" s="1"/>
  <c r="BJ34" i="6"/>
  <c r="BJ36" i="6" s="1"/>
  <c r="BK34" i="6"/>
  <c r="BK36" i="6" s="1"/>
  <c r="BL34" i="6"/>
  <c r="BL36" i="6" s="1"/>
  <c r="BM34" i="6"/>
  <c r="BM36" i="6" s="1"/>
  <c r="BN34" i="6"/>
  <c r="BN36" i="6" s="1"/>
  <c r="BO34" i="6"/>
  <c r="BO36" i="6" s="1"/>
  <c r="BP34" i="6"/>
  <c r="BP36" i="6" s="1"/>
  <c r="BQ34" i="6"/>
  <c r="BQ36" i="6" s="1"/>
  <c r="BR34" i="6"/>
  <c r="BR36" i="6" s="1"/>
  <c r="BS34" i="6"/>
  <c r="BS36" i="6" s="1"/>
  <c r="BT34" i="6"/>
  <c r="BT36" i="6" s="1"/>
  <c r="BU34" i="6"/>
  <c r="BU36" i="6" s="1"/>
  <c r="BV34" i="6"/>
  <c r="BV36" i="6" s="1"/>
  <c r="BW34" i="6"/>
  <c r="BW36" i="6" s="1"/>
  <c r="BX34" i="6"/>
  <c r="BX36" i="6" s="1"/>
  <c r="BY34" i="6"/>
  <c r="BY36" i="6" s="1"/>
  <c r="BZ34" i="6"/>
  <c r="BZ36" i="6" s="1"/>
  <c r="CA34" i="6"/>
  <c r="CA36" i="6" s="1"/>
  <c r="CB34" i="6"/>
  <c r="CB36" i="6" s="1"/>
  <c r="CC34" i="6"/>
  <c r="CC36" i="6" s="1"/>
  <c r="CD34" i="6"/>
  <c r="CD36" i="6" s="1"/>
  <c r="CE34" i="6"/>
  <c r="CE36" i="6" s="1"/>
  <c r="CF34" i="6"/>
  <c r="CF36" i="6" s="1"/>
  <c r="CG34" i="6"/>
  <c r="CG36" i="6" s="1"/>
  <c r="CH34" i="6"/>
  <c r="CH36" i="6" s="1"/>
  <c r="CI34" i="6"/>
  <c r="CI36" i="6" s="1"/>
  <c r="CJ34" i="6"/>
  <c r="CJ36" i="6" s="1"/>
  <c r="CK34" i="6"/>
  <c r="CK36" i="6" s="1"/>
  <c r="CL34" i="6"/>
  <c r="CL36" i="6" s="1"/>
  <c r="CM34" i="6"/>
  <c r="CM36" i="6" s="1"/>
  <c r="CN34" i="6"/>
  <c r="CN36" i="6" s="1"/>
  <c r="CO34" i="6"/>
  <c r="CO36" i="6" s="1"/>
  <c r="CP34" i="6"/>
  <c r="CP36" i="6" s="1"/>
  <c r="CQ34" i="6"/>
  <c r="CQ36" i="6" s="1"/>
  <c r="CR34" i="6"/>
  <c r="CR36" i="6" s="1"/>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R15" i="6"/>
  <c r="BS15" i="6"/>
  <c r="AT15" i="6"/>
  <c r="S28" i="7"/>
  <c r="S40" i="7"/>
  <c r="S39" i="7"/>
  <c r="S38" i="7"/>
  <c r="S37" i="7"/>
  <c r="S35" i="7"/>
  <c r="S36" i="7" s="1"/>
  <c r="S34" i="7"/>
  <c r="S33" i="7"/>
  <c r="S32" i="7"/>
  <c r="S31" i="7"/>
  <c r="S30" i="7"/>
  <c r="S29" i="7"/>
  <c r="S27" i="7"/>
  <c r="S26" i="7"/>
  <c r="S24" i="7"/>
  <c r="S23" i="7"/>
  <c r="S22" i="7"/>
  <c r="S21" i="7"/>
  <c r="S20" i="7"/>
  <c r="S16" i="7"/>
  <c r="S15" i="7"/>
  <c r="S14" i="7"/>
  <c r="S13" i="7"/>
  <c r="S12" i="7"/>
  <c r="S11" i="7"/>
  <c r="S9" i="7"/>
  <c r="S10" i="7"/>
  <c r="N33" i="6" l="1"/>
  <c r="Q145" i="14"/>
  <c r="N34" i="6"/>
  <c r="N36" i="6" s="1"/>
  <c r="ED26" i="6"/>
  <c r="G21" i="6"/>
  <c r="ED21" i="6" s="1"/>
  <c r="ED17" i="6"/>
  <c r="L15" i="6"/>
  <c r="L34" i="6"/>
  <c r="L36" i="6" s="1"/>
  <c r="V36" i="6"/>
  <c r="G33" i="6"/>
  <c r="ED33" i="6" s="1"/>
  <c r="ED29" i="6"/>
  <c r="DT14" i="5"/>
  <c r="F446" i="14" s="1"/>
  <c r="G446" i="14" s="1"/>
  <c r="J34" i="6"/>
  <c r="J36" i="6" s="1"/>
  <c r="J33" i="6"/>
  <c r="DQ15" i="6"/>
  <c r="N21" i="6"/>
  <c r="N15" i="6"/>
  <c r="P11" i="6"/>
  <c r="R11" i="6" s="1"/>
  <c r="R15" i="6" s="1"/>
  <c r="G27" i="6"/>
  <c r="ED27" i="6" s="1"/>
  <c r="W14" i="6"/>
  <c r="G15" i="6"/>
  <c r="ED15" i="6" s="1"/>
  <c r="G34" i="6"/>
  <c r="G20" i="6"/>
  <c r="ED20" i="6" s="1"/>
  <c r="W26" i="6"/>
  <c r="G32" i="6"/>
  <c r="ED32" i="6" s="1"/>
  <c r="G35" i="6"/>
  <c r="DQ26" i="6"/>
  <c r="DQ14" i="6"/>
  <c r="E34" i="14"/>
  <c r="P34" i="6" l="1"/>
  <c r="P36" i="6" s="1"/>
  <c r="G36" i="6"/>
  <c r="R34" i="6"/>
  <c r="R36" i="6" s="1"/>
  <c r="P15" i="6"/>
  <c r="S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plan de desarrollo, (relacionar el avance del indicador en forma cuantitativa y posteriormente cualitativa acumulada al PDD)
</t>
        </r>
        <r>
          <rPr>
            <sz val="9"/>
            <color rgb="FF000000"/>
            <rFont val="Tahoma"/>
            <family val="2"/>
          </rPr>
          <t xml:space="preserve">Máximo de caracteres 3.000 incluidos espacios.
</t>
        </r>
      </text>
    </comment>
    <comment ref="EI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2"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2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3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D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5"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6"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Lola sanchez sanmartin</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00000000-0006-0000-0200-00001E000000}">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2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8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C17" authorId="0" shapeId="0" xr:uid="{00000000-0006-0000-0200-00002D000000}">
      <text>
        <r>
          <rPr>
            <b/>
            <sz val="9"/>
            <color indexed="81"/>
            <rFont val="Tahoma"/>
            <family val="2"/>
          </rPr>
          <t>YULIED.PENARANDA:</t>
        </r>
        <r>
          <rPr>
            <sz val="9"/>
            <color indexed="81"/>
            <rFont val="Tahoma"/>
            <family val="2"/>
          </rPr>
          <t xml:space="preserve">
Favor ajustar la denominación de la actividad a 200 caracteres</t>
        </r>
      </text>
    </comment>
    <comment ref="F17"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C19" authorId="1" shapeId="0" xr:uid="{00000000-0006-0000-0200-000032000000}">
      <text>
        <r>
          <rPr>
            <b/>
            <sz val="9"/>
            <color indexed="81"/>
            <rFont val="Tahoma"/>
            <family val="2"/>
          </rPr>
          <t>los porcentajes de PSA (incentivos a la conservación) respecto a la proyección que tenga el proyecto de PSA ruralidad.</t>
        </r>
        <r>
          <rPr>
            <sz val="9"/>
            <color indexed="81"/>
            <rFont val="Tahoma"/>
            <family val="2"/>
          </rPr>
          <t xml:space="preserve">
</t>
        </r>
      </text>
    </comment>
    <comment ref="F19"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4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44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4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B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D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50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5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53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5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5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59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5B000000}">
      <text>
        <r>
          <rPr>
            <b/>
            <sz val="9"/>
            <color indexed="81"/>
            <rFont val="Tahoma"/>
            <family val="2"/>
          </rPr>
          <t>YULIED.PENARANDA:</t>
        </r>
        <r>
          <rPr>
            <sz val="9"/>
            <color indexed="81"/>
            <rFont val="Tahoma"/>
            <family val="2"/>
          </rPr>
          <t xml:space="preserve">
Verificar las sumas, que no sea inferior ni superior al 100%</t>
        </r>
      </text>
    </comment>
    <comment ref="F37" authorId="0" shapeId="0" xr:uid="{00000000-0006-0000-0200-00005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7" authorId="0" shapeId="0" xr:uid="{00000000-0006-0000-0200-00005D000000}">
      <text>
        <r>
          <rPr>
            <b/>
            <sz val="9"/>
            <color indexed="81"/>
            <rFont val="Tahoma"/>
            <family val="2"/>
          </rPr>
          <t>YULIED.PENARANDA:</t>
        </r>
        <r>
          <rPr>
            <sz val="9"/>
            <color indexed="81"/>
            <rFont val="Tahoma"/>
            <family val="2"/>
          </rPr>
          <t xml:space="preserve">
Verificar las sumas, que no sea inferior ni superior al 100%</t>
        </r>
      </text>
    </comment>
    <comment ref="F38" authorId="0" shapeId="0" xr:uid="{00000000-0006-0000-0200-00005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8"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F39" authorId="0" shapeId="0" xr:uid="{00000000-0006-0000-0200-00006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9" authorId="0" shapeId="0" xr:uid="{00000000-0006-0000-0200-000061000000}">
      <text>
        <r>
          <rPr>
            <b/>
            <sz val="9"/>
            <color indexed="81"/>
            <rFont val="Tahoma"/>
            <family val="2"/>
          </rPr>
          <t>YULIED.PENARANDA:</t>
        </r>
        <r>
          <rPr>
            <sz val="9"/>
            <color indexed="81"/>
            <rFont val="Tahoma"/>
            <family val="2"/>
          </rPr>
          <t xml:space="preserve">
Verificar las sumas, que no sea inferior ni superior al 100%</t>
        </r>
      </text>
    </comment>
    <comment ref="F40" authorId="0" shapeId="0" xr:uid="{00000000-0006-0000-0200-00006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0000000-0006-0000-0200-000063000000}">
      <text>
        <r>
          <rPr>
            <b/>
            <sz val="9"/>
            <color indexed="81"/>
            <rFont val="Tahoma"/>
            <family val="2"/>
          </rPr>
          <t>YULIED.PENARANDA:</t>
        </r>
        <r>
          <rPr>
            <sz val="9"/>
            <color indexed="81"/>
            <rFont val="Tahoma"/>
            <family val="2"/>
          </rPr>
          <t xml:space="preserve">
Verificar las sumas, que no sea inferior ni superior al 100%</t>
        </r>
      </text>
    </comment>
    <comment ref="T41" authorId="0" shapeId="0" xr:uid="{00000000-0006-0000-0200-000064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A85379A5-906A-4DFF-B897-7830FE3CD0B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8330209-FC83-493F-B2AB-937EBE47F0A2}">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280ACEC6-A119-47E8-B6DC-1B88DA99F62A}">
      <text>
        <r>
          <rPr>
            <b/>
            <sz val="9"/>
            <color indexed="81"/>
            <rFont val="Tahoma"/>
            <family val="2"/>
          </rPr>
          <t>YULIED.PENARANDA:</t>
        </r>
        <r>
          <rPr>
            <sz val="9"/>
            <color indexed="81"/>
            <rFont val="Tahoma"/>
            <family val="2"/>
          </rPr>
          <t xml:space="preserve">
Relacionar el período del reporte</t>
        </r>
      </text>
    </comment>
    <comment ref="A8" authorId="0" shapeId="0" xr:uid="{465A1D01-8018-4053-BF5A-BB8332C797B1}">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A854512A-C23C-417C-8524-7CC184842D3E}">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A170F3B8-DC86-4185-9766-E1BEFACC77D4}">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38645A1E-C84E-4107-9564-6DD4CDA5FCE8}">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36B46139-876D-4E8D-8924-C2843F8D126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B1CA571B-8DF7-4718-891B-92D9EDFFCF3A}">
      <text>
        <r>
          <rPr>
            <b/>
            <sz val="9"/>
            <color indexed="81"/>
            <rFont val="Tahoma"/>
            <family val="2"/>
          </rPr>
          <t>SPCI:</t>
        </r>
        <r>
          <rPr>
            <sz val="9"/>
            <color indexed="81"/>
            <rFont val="Tahoma"/>
            <family val="2"/>
          </rPr>
          <t xml:space="preserve">
magnitud física y presupuestal  programada para al inicio del plan de desarrollo.</t>
        </r>
      </text>
    </comment>
    <comment ref="T9" authorId="1" shapeId="0" xr:uid="{33DF6A0D-4FFC-4320-92BA-57A743FDBB97}">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C9CBF94C-044A-44D0-8495-DFB46846BD3E}">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7E7F1552-EC04-43E9-B7C0-C02FB4DBC81F}">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16A1622A-B819-44C8-A46A-0F116FD8FE3D}">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2D0F9CE5-D4A5-4CD3-A3F1-44A94A4EC837}">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D31A3604-365E-4160-AB62-2A7E0852F9E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C1DBCB40-BE84-4B78-8436-565C497972A6}">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DBD9C464-F5CE-46CA-893D-50A9F09BEC27}">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3F0C78A8-541D-4F83-90E7-4030B77059F6}">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D050453F-BC0D-4749-A1B8-0605033A86BE}">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EB72AF58-C19C-4E86-84AD-18F79E83E707}">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DB60890D-2279-41E2-81EC-5F69CD8B464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F842B539-EBB4-4212-B782-C1DF162999E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A1E57B6-FC59-43C7-997D-A35BE845322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57807C5-40DD-44D4-8469-8A6F021648E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E9FA4C0C-943B-422A-A820-5162ED1C93C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1F60669F-A0FD-45B4-9CD3-5F73DE50C207}">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B38614F5-8ED4-4ABA-84B2-467318488E7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B01F7D85-D3DB-4AE3-88CF-D09CE07C8C5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A76A7617-6F25-48CB-B131-AC35E0B88E6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2923DFA7-F8E0-40CF-B64F-5CB49EB10D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FD4C81B7-9D97-4C62-BDB2-999FD795EF9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F74ECFC9-C4AD-4EFD-B655-0A5119C8FC9A}">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2D3CDE5C-854B-4E41-9E5D-E68809DE352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146F72B3-1F8A-4877-8802-88E15622FB9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4B2D239B-711E-41A9-90C2-3333750D8D0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BEB2CA73-39EF-4E5C-8E74-0B37418764C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F22A10B2-58B5-4069-A0B6-4BC90FB1053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F3E0DE34-E38B-4D2E-971D-78C133CB7D27}">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65B4531D-3248-4773-A54D-55A8A831F84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AO28" authorId="0" shapeId="0" xr:uid="{369C9CDB-5591-4FF4-9E92-9BB2E1F76148}">
      <text>
        <r>
          <rPr>
            <b/>
            <sz val="9"/>
            <color indexed="81"/>
            <rFont val="Tahoma"/>
            <family val="2"/>
          </rPr>
          <t>YULIED.PENARANDA:</t>
        </r>
        <r>
          <rPr>
            <sz val="9"/>
            <color indexed="81"/>
            <rFont val="Tahoma"/>
            <family val="2"/>
          </rPr>
          <t xml:space="preserve">
Población del Distrito</t>
        </r>
      </text>
    </comment>
    <comment ref="D29" authorId="0" shapeId="0" xr:uid="{F3527D51-9DA7-4E43-B907-1E449EFD237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9757A042-B9CA-4B28-B3AF-0D9C451CDFE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8F00BC0D-73D1-43C4-9C88-B8642DF4B99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D9DAAF53-2A4E-4B4B-91DC-596619D1D68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3" authorId="0" shapeId="0" xr:uid="{50BB2BD6-2254-42F7-8197-1E47B02A7D2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4" authorId="0" shapeId="0" xr:uid="{0EB2B016-F76B-4ED6-99E2-D8C1712FE72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5" authorId="0" shapeId="0" xr:uid="{2B4CB398-ED31-4757-8936-7AA4147F1C1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6" authorId="0" shapeId="0" xr:uid="{4B22CC47-544B-4EA6-929B-686AA38EA6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7" authorId="0" shapeId="0" xr:uid="{40AAA2CA-1973-4177-80AB-44D7235B0B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8" authorId="0" shapeId="0" xr:uid="{56E4FBA4-BDCD-4518-A34C-348DFDACCDC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9" authorId="0" shapeId="0" xr:uid="{247FDEE1-40C0-4382-A67B-A67400A69DB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0" authorId="0" shapeId="0" xr:uid="{72B1E1F0-403A-4953-908A-7CA116930C7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4EE98042-7EF2-4C7C-8E8F-400EF308C8B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31EE28B0-DC1D-4C7B-A631-E0723D8EF79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9FC20047-5F53-4AD6-8154-7DF867AD8A7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8" authorId="0" shapeId="0" xr:uid="{03C69C05-AD02-48AC-8EF1-46D75A77AAB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9" authorId="0" shapeId="0" xr:uid="{75D16B1B-BD99-4D90-A2F4-A731E7E207C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0" authorId="0" shapeId="0" xr:uid="{F9211C06-CE7D-49B1-ACF9-64D7E19400B6}">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400-00000B000000}">
      <text>
        <r>
          <rPr>
            <b/>
            <sz val="9"/>
            <color indexed="81"/>
            <rFont val="Tahoma"/>
            <family val="2"/>
          </rPr>
          <t>YULIED.PENARANDA:</t>
        </r>
        <r>
          <rPr>
            <sz val="9"/>
            <color indexed="81"/>
            <rFont val="Tahoma"/>
            <family val="2"/>
          </rPr>
          <t xml:space="preserve">
Vigencia a reportar</t>
        </r>
      </text>
    </comment>
    <comment ref="C4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400-00000F000000}">
      <text>
        <r>
          <rPr>
            <b/>
            <sz val="9"/>
            <color indexed="81"/>
            <rFont val="Tahoma"/>
            <family val="2"/>
          </rPr>
          <t>YULIED.PENARANDA:</t>
        </r>
        <r>
          <rPr>
            <sz val="9"/>
            <color indexed="81"/>
            <rFont val="Tahoma"/>
            <family val="2"/>
          </rPr>
          <t xml:space="preserve">
Corresponde al pago </t>
        </r>
      </text>
    </comment>
    <comment ref="G4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12000000}">
      <text>
        <r>
          <rPr>
            <b/>
            <sz val="9"/>
            <color indexed="81"/>
            <rFont val="Tahoma"/>
            <family val="2"/>
          </rPr>
          <t>YULIED.PENARANDA:</t>
        </r>
        <r>
          <rPr>
            <sz val="9"/>
            <color indexed="81"/>
            <rFont val="Tahoma"/>
            <family val="2"/>
          </rPr>
          <t xml:space="preserve">
Vigencia a reportar</t>
        </r>
      </text>
    </comment>
    <comment ref="C6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16000000}">
      <text>
        <r>
          <rPr>
            <b/>
            <sz val="9"/>
            <color indexed="81"/>
            <rFont val="Tahoma"/>
            <family val="2"/>
          </rPr>
          <t>YULIED.PENARANDA:</t>
        </r>
        <r>
          <rPr>
            <sz val="9"/>
            <color indexed="81"/>
            <rFont val="Tahoma"/>
            <family val="2"/>
          </rPr>
          <t xml:space="preserve">
Corresponde al pago </t>
        </r>
      </text>
    </comment>
    <comment ref="G6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400-000019000000}">
      <text>
        <r>
          <rPr>
            <b/>
            <sz val="9"/>
            <color indexed="81"/>
            <rFont val="Tahoma"/>
            <family val="2"/>
          </rPr>
          <t>YULIED.PENARANDA:</t>
        </r>
        <r>
          <rPr>
            <sz val="9"/>
            <color indexed="81"/>
            <rFont val="Tahoma"/>
            <family val="2"/>
          </rPr>
          <t xml:space="preserve">
Vigencia a reportar</t>
        </r>
      </text>
    </comment>
    <comment ref="C7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400-00001D000000}">
      <text>
        <r>
          <rPr>
            <b/>
            <sz val="9"/>
            <color indexed="81"/>
            <rFont val="Tahoma"/>
            <family val="2"/>
          </rPr>
          <t>YULIED.PENARANDA:</t>
        </r>
        <r>
          <rPr>
            <sz val="9"/>
            <color indexed="81"/>
            <rFont val="Tahoma"/>
            <family val="2"/>
          </rPr>
          <t xml:space="preserve">
Corresponde al pago </t>
        </r>
      </text>
    </comment>
    <comment ref="G7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400-000020000000}">
      <text>
        <r>
          <rPr>
            <b/>
            <sz val="9"/>
            <color indexed="81"/>
            <rFont val="Tahoma"/>
            <family val="2"/>
          </rPr>
          <t>YULIED.PENARANDA:</t>
        </r>
        <r>
          <rPr>
            <sz val="9"/>
            <color indexed="81"/>
            <rFont val="Tahoma"/>
            <family val="2"/>
          </rPr>
          <t xml:space="preserve">
Vigencia a reportar</t>
        </r>
      </text>
    </comment>
    <comment ref="C9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400-000024000000}">
      <text>
        <r>
          <rPr>
            <b/>
            <sz val="9"/>
            <color indexed="81"/>
            <rFont val="Tahoma"/>
            <family val="2"/>
          </rPr>
          <t>YULIED.PENARANDA:</t>
        </r>
        <r>
          <rPr>
            <sz val="9"/>
            <color indexed="81"/>
            <rFont val="Tahoma"/>
            <family val="2"/>
          </rPr>
          <t xml:space="preserve">
Corresponde al pago </t>
        </r>
      </text>
    </comment>
    <comment ref="G9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400-000027000000}">
      <text>
        <r>
          <rPr>
            <b/>
            <sz val="9"/>
            <color indexed="81"/>
            <rFont val="Tahoma"/>
            <family val="2"/>
          </rPr>
          <t>YULIED.PENARANDA:</t>
        </r>
        <r>
          <rPr>
            <sz val="9"/>
            <color indexed="81"/>
            <rFont val="Tahoma"/>
            <family val="2"/>
          </rPr>
          <t xml:space="preserve">
Vigencia a reportar</t>
        </r>
      </text>
    </comment>
    <comment ref="B108"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2F000000}">
      <text>
        <r>
          <rPr>
            <b/>
            <sz val="9"/>
            <color indexed="81"/>
            <rFont val="Tahoma"/>
            <family val="2"/>
          </rPr>
          <t>YULIED.PENARANDA:</t>
        </r>
        <r>
          <rPr>
            <sz val="9"/>
            <color indexed="81"/>
            <rFont val="Tahoma"/>
            <family val="2"/>
          </rPr>
          <t xml:space="preserve">
Vigencia a reportar</t>
        </r>
      </text>
    </comment>
    <comment ref="B117" authorId="0" shapeId="0" xr:uid="{00000000-0006-0000-04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4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4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4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4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4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4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400-000037000000}">
      <text>
        <r>
          <rPr>
            <b/>
            <sz val="9"/>
            <color indexed="81"/>
            <rFont val="Tahoma"/>
            <family val="2"/>
          </rPr>
          <t>YULIED.PENARANDA:</t>
        </r>
        <r>
          <rPr>
            <sz val="9"/>
            <color indexed="81"/>
            <rFont val="Tahoma"/>
            <family val="2"/>
          </rPr>
          <t xml:space="preserve">
Vigencia a reportar</t>
        </r>
      </text>
    </comment>
    <comment ref="B126" authorId="0" shapeId="0" xr:uid="{00000000-0006-0000-04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4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4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4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4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4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4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400-00003F000000}">
      <text>
        <r>
          <rPr>
            <b/>
            <sz val="9"/>
            <color indexed="81"/>
            <rFont val="Tahoma"/>
            <family val="2"/>
          </rPr>
          <t>YULIED.PENARANDA:</t>
        </r>
        <r>
          <rPr>
            <sz val="9"/>
            <color indexed="81"/>
            <rFont val="Tahoma"/>
            <family val="2"/>
          </rPr>
          <t xml:space="preserve">
Vigencia a reportar</t>
        </r>
      </text>
    </comment>
    <comment ref="B135" authorId="0" shapeId="0" xr:uid="{00000000-0006-0000-04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4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4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4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4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4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4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4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400-000048000000}">
      <text>
        <r>
          <rPr>
            <b/>
            <sz val="9"/>
            <color indexed="81"/>
            <rFont val="Tahoma"/>
            <family val="2"/>
          </rPr>
          <t>YULIED.PENARANDA:</t>
        </r>
        <r>
          <rPr>
            <sz val="9"/>
            <color indexed="81"/>
            <rFont val="Tahoma"/>
            <family val="2"/>
          </rPr>
          <t xml:space="preserve">
Vigencia a reportar</t>
        </r>
      </text>
    </comment>
    <comment ref="B145" authorId="0" shapeId="0" xr:uid="{00000000-0006-0000-04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4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4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4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4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4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4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400-000050000000}">
      <text>
        <r>
          <rPr>
            <b/>
            <sz val="9"/>
            <color indexed="81"/>
            <rFont val="Tahoma"/>
            <family val="2"/>
          </rPr>
          <t>YULIED.PENARANDA:</t>
        </r>
        <r>
          <rPr>
            <sz val="9"/>
            <color indexed="81"/>
            <rFont val="Tahoma"/>
            <family val="2"/>
          </rPr>
          <t xml:space="preserve">
Vigencia a reportar</t>
        </r>
      </text>
    </comment>
    <comment ref="B160"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4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4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4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4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400-000058000000}">
      <text>
        <r>
          <rPr>
            <b/>
            <sz val="9"/>
            <color indexed="81"/>
            <rFont val="Tahoma"/>
            <family val="2"/>
          </rPr>
          <t>YULIED.PENARANDA:</t>
        </r>
        <r>
          <rPr>
            <sz val="9"/>
            <color indexed="81"/>
            <rFont val="Tahoma"/>
            <family val="2"/>
          </rPr>
          <t xml:space="preserve">
Vigencia a reportar</t>
        </r>
      </text>
    </comment>
    <comment ref="B175" authorId="0" shapeId="0" xr:uid="{00000000-0006-0000-04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4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4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4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4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4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400-000060000000}">
      <text>
        <r>
          <rPr>
            <b/>
            <sz val="9"/>
            <color indexed="81"/>
            <rFont val="Tahoma"/>
            <family val="2"/>
          </rPr>
          <t>YULIED.PENARANDA:</t>
        </r>
        <r>
          <rPr>
            <sz val="9"/>
            <color indexed="81"/>
            <rFont val="Tahoma"/>
            <family val="2"/>
          </rPr>
          <t xml:space="preserve">
Vigencia a reportar</t>
        </r>
      </text>
    </comment>
    <comment ref="B190"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4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4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4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4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4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400-000069000000}">
      <text>
        <r>
          <rPr>
            <b/>
            <sz val="9"/>
            <color indexed="81"/>
            <rFont val="Tahoma"/>
            <family val="2"/>
          </rPr>
          <t>YULIED.PENARANDA:</t>
        </r>
        <r>
          <rPr>
            <sz val="9"/>
            <color indexed="81"/>
            <rFont val="Tahoma"/>
            <family val="2"/>
          </rPr>
          <t xml:space="preserve">
Vigencia a reportar</t>
        </r>
      </text>
    </comment>
    <comment ref="B209" authorId="0" shapeId="0" xr:uid="{00000000-0006-0000-04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4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4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4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4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4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4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400-000072000000}">
      <text>
        <r>
          <rPr>
            <b/>
            <sz val="9"/>
            <color indexed="81"/>
            <rFont val="Tahoma"/>
            <family val="2"/>
          </rPr>
          <t>YULIED.PENARANDA:</t>
        </r>
        <r>
          <rPr>
            <sz val="9"/>
            <color indexed="81"/>
            <rFont val="Tahoma"/>
            <family val="2"/>
          </rPr>
          <t xml:space="preserve">
Vigencia a reportar</t>
        </r>
      </text>
    </comment>
    <comment ref="B224" authorId="0" shapeId="0" xr:uid="{00000000-0006-0000-04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4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4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4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4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4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4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4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400-00007B000000}">
      <text>
        <r>
          <rPr>
            <b/>
            <sz val="9"/>
            <color indexed="81"/>
            <rFont val="Tahoma"/>
            <family val="2"/>
          </rPr>
          <t>YULIED.PENARANDA:</t>
        </r>
        <r>
          <rPr>
            <sz val="9"/>
            <color indexed="81"/>
            <rFont val="Tahoma"/>
            <family val="2"/>
          </rPr>
          <t xml:space="preserve">
Vigencia a reportar</t>
        </r>
      </text>
    </comment>
    <comment ref="B239" authorId="0" shapeId="0" xr:uid="{00000000-0006-0000-04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4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4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4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4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4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4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400-000084000000}">
      <text>
        <r>
          <rPr>
            <b/>
            <sz val="9"/>
            <color indexed="81"/>
            <rFont val="Tahoma"/>
            <family val="2"/>
          </rPr>
          <t>YULIED.PENARANDA:</t>
        </r>
        <r>
          <rPr>
            <sz val="9"/>
            <color indexed="81"/>
            <rFont val="Tahoma"/>
            <family val="2"/>
          </rPr>
          <t xml:space="preserve">
Vigencia a reportar</t>
        </r>
      </text>
    </comment>
    <comment ref="B254" authorId="0" shapeId="0" xr:uid="{00000000-0006-0000-04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4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4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4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4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4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4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400-00008D000000}">
      <text>
        <r>
          <rPr>
            <b/>
            <sz val="9"/>
            <color indexed="81"/>
            <rFont val="Tahoma"/>
            <family val="2"/>
          </rPr>
          <t>YULIED.PENARANDA:</t>
        </r>
        <r>
          <rPr>
            <sz val="9"/>
            <color indexed="81"/>
            <rFont val="Tahoma"/>
            <family val="2"/>
          </rPr>
          <t xml:space="preserve">
Vigencia a reportar</t>
        </r>
      </text>
    </comment>
    <comment ref="B270" authorId="0" shapeId="0" xr:uid="{00000000-0006-0000-04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4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4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4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400-000092000000}">
      <text>
        <r>
          <rPr>
            <b/>
            <sz val="9"/>
            <color indexed="81"/>
            <rFont val="Tahoma"/>
            <family val="2"/>
          </rPr>
          <t>YULIED.PENARANDA:</t>
        </r>
        <r>
          <rPr>
            <sz val="9"/>
            <color indexed="81"/>
            <rFont val="Tahoma"/>
            <family val="2"/>
          </rPr>
          <t xml:space="preserve">
Vigencia a reportar</t>
        </r>
      </text>
    </comment>
    <comment ref="B279" authorId="0" shapeId="0" xr:uid="{00000000-0006-0000-04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4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4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4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400-000097000000}">
      <text>
        <r>
          <rPr>
            <b/>
            <sz val="9"/>
            <color indexed="81"/>
            <rFont val="Tahoma"/>
            <family val="2"/>
          </rPr>
          <t>YULIED.PENARANDA:</t>
        </r>
        <r>
          <rPr>
            <sz val="9"/>
            <color indexed="81"/>
            <rFont val="Tahoma"/>
            <family val="2"/>
          </rPr>
          <t xml:space="preserve">
Vigencia a reportar</t>
        </r>
      </text>
    </comment>
    <comment ref="B288" authorId="0" shapeId="0" xr:uid="{00000000-0006-0000-04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4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4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4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400-00009C000000}">
      <text>
        <r>
          <rPr>
            <b/>
            <sz val="9"/>
            <color indexed="81"/>
            <rFont val="Tahoma"/>
            <family val="2"/>
          </rPr>
          <t>YULIED.PENARANDA:</t>
        </r>
        <r>
          <rPr>
            <sz val="9"/>
            <color indexed="81"/>
            <rFont val="Tahoma"/>
            <family val="2"/>
          </rPr>
          <t xml:space="preserve">
Vigencia a reportar</t>
        </r>
      </text>
    </comment>
    <comment ref="B297" authorId="0" shapeId="0" xr:uid="{00000000-0006-0000-04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4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4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4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4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400-0000A2000000}">
      <text>
        <r>
          <rPr>
            <b/>
            <sz val="9"/>
            <color indexed="81"/>
            <rFont val="Tahoma"/>
            <family val="2"/>
          </rPr>
          <t>YULIED.PENARANDA:</t>
        </r>
        <r>
          <rPr>
            <sz val="9"/>
            <color indexed="81"/>
            <rFont val="Tahoma"/>
            <family val="2"/>
          </rPr>
          <t xml:space="preserve">
Vigencia a reportar</t>
        </r>
      </text>
    </comment>
    <comment ref="B308" authorId="0" shapeId="0" xr:uid="{00000000-0006-0000-04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4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4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4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400-0000A7000000}">
      <text>
        <r>
          <rPr>
            <b/>
            <sz val="9"/>
            <color indexed="81"/>
            <rFont val="Tahoma"/>
            <family val="2"/>
          </rPr>
          <t>YULIED.PENARANDA:</t>
        </r>
        <r>
          <rPr>
            <sz val="9"/>
            <color indexed="81"/>
            <rFont val="Tahoma"/>
            <family val="2"/>
          </rPr>
          <t xml:space="preserve">
Vigencia a reportar</t>
        </r>
      </text>
    </comment>
    <comment ref="B323" authorId="0" shapeId="0" xr:uid="{00000000-0006-0000-04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4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4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4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400-0000AC000000}">
      <text>
        <r>
          <rPr>
            <b/>
            <sz val="9"/>
            <color indexed="81"/>
            <rFont val="Tahoma"/>
            <family val="2"/>
          </rPr>
          <t>YULIED.PENARANDA:</t>
        </r>
        <r>
          <rPr>
            <sz val="9"/>
            <color indexed="81"/>
            <rFont val="Tahoma"/>
            <family val="2"/>
          </rPr>
          <t xml:space="preserve">
Vigencia a reportar</t>
        </r>
      </text>
    </comment>
    <comment ref="B338" authorId="0" shapeId="0" xr:uid="{00000000-0006-0000-04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4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4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4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400-0000B1000000}">
      <text>
        <r>
          <rPr>
            <b/>
            <sz val="9"/>
            <color indexed="81"/>
            <rFont val="Tahoma"/>
            <family val="2"/>
          </rPr>
          <t>YULIED.PENARANDA:</t>
        </r>
        <r>
          <rPr>
            <sz val="9"/>
            <color indexed="81"/>
            <rFont val="Tahoma"/>
            <family val="2"/>
          </rPr>
          <t xml:space="preserve">
Vigencia a reportar</t>
        </r>
      </text>
    </comment>
    <comment ref="B353" authorId="0" shapeId="0" xr:uid="{00000000-0006-0000-04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4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4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4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4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400-0000B7000000}">
      <text>
        <r>
          <rPr>
            <b/>
            <sz val="9"/>
            <color indexed="81"/>
            <rFont val="Tahoma"/>
            <family val="2"/>
          </rPr>
          <t>YULIED.PENARANDA:</t>
        </r>
        <r>
          <rPr>
            <sz val="9"/>
            <color indexed="81"/>
            <rFont val="Tahoma"/>
            <family val="2"/>
          </rPr>
          <t xml:space="preserve">
Vigencia a reportar</t>
        </r>
      </text>
    </comment>
    <comment ref="B378" authorId="0" shapeId="0" xr:uid="{00000000-0006-0000-04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4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4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4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4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400-0000BD000000}">
      <text>
        <r>
          <rPr>
            <b/>
            <sz val="9"/>
            <color indexed="81"/>
            <rFont val="Tahoma"/>
            <family val="2"/>
          </rPr>
          <t>YULIED.PENARANDA:</t>
        </r>
        <r>
          <rPr>
            <sz val="9"/>
            <color indexed="81"/>
            <rFont val="Tahoma"/>
            <family val="2"/>
          </rPr>
          <t xml:space="preserve">
Vigencia a reportar</t>
        </r>
      </text>
    </comment>
    <comment ref="B393" authorId="0" shapeId="0" xr:uid="{00000000-0006-0000-04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4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4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4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4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400-0000C3000000}">
      <text>
        <r>
          <rPr>
            <b/>
            <sz val="9"/>
            <color indexed="81"/>
            <rFont val="Tahoma"/>
            <family val="2"/>
          </rPr>
          <t>YULIED.PENARANDA:</t>
        </r>
        <r>
          <rPr>
            <sz val="9"/>
            <color indexed="81"/>
            <rFont val="Tahoma"/>
            <family val="2"/>
          </rPr>
          <t xml:space="preserve">
Vigencia a reportar</t>
        </r>
      </text>
    </comment>
    <comment ref="B408" authorId="0" shapeId="0" xr:uid="{00000000-0006-0000-04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4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4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4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400-0000C8000000}">
      <text>
        <r>
          <rPr>
            <b/>
            <sz val="9"/>
            <color indexed="81"/>
            <rFont val="Tahoma"/>
            <family val="2"/>
          </rPr>
          <t>YULIED.PENARANDA:</t>
        </r>
        <r>
          <rPr>
            <sz val="9"/>
            <color indexed="81"/>
            <rFont val="Tahoma"/>
            <family val="2"/>
          </rPr>
          <t xml:space="preserve">
Vigencia a reportar</t>
        </r>
      </text>
    </comment>
    <comment ref="B417" authorId="0" shapeId="0" xr:uid="{00000000-0006-0000-04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4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4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4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400-0000CD000000}">
      <text>
        <r>
          <rPr>
            <b/>
            <sz val="9"/>
            <color indexed="81"/>
            <rFont val="Tahoma"/>
            <family val="2"/>
          </rPr>
          <t>YULIED.PENARANDA:</t>
        </r>
        <r>
          <rPr>
            <sz val="9"/>
            <color indexed="81"/>
            <rFont val="Tahoma"/>
            <family val="2"/>
          </rPr>
          <t xml:space="preserve">
Vigencia a reportar</t>
        </r>
      </text>
    </comment>
    <comment ref="B426" authorId="0" shapeId="0" xr:uid="{00000000-0006-0000-04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4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4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4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400-0000D2000000}">
      <text>
        <r>
          <rPr>
            <b/>
            <sz val="9"/>
            <color indexed="81"/>
            <rFont val="Tahoma"/>
            <family val="2"/>
          </rPr>
          <t>YULIED.PENARANDA:</t>
        </r>
        <r>
          <rPr>
            <sz val="9"/>
            <color indexed="81"/>
            <rFont val="Tahoma"/>
            <family val="2"/>
          </rPr>
          <t xml:space="preserve">
Vigencia a reportar</t>
        </r>
      </text>
    </comment>
    <comment ref="B435" authorId="0" shapeId="0" xr:uid="{00000000-0006-0000-04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4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4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4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4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400-0000D8000000}">
      <text>
        <r>
          <rPr>
            <b/>
            <sz val="9"/>
            <color indexed="81"/>
            <rFont val="Tahoma"/>
            <family val="2"/>
          </rPr>
          <t>YULIED.PENARANDA:</t>
        </r>
        <r>
          <rPr>
            <sz val="9"/>
            <color indexed="81"/>
            <rFont val="Tahoma"/>
            <family val="2"/>
          </rPr>
          <t xml:space="preserve">
Vigencia a reportar</t>
        </r>
      </text>
    </comment>
    <comment ref="B445" authorId="0" shapeId="0" xr:uid="{00000000-0006-0000-04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4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4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4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400-0000DD000000}">
      <text>
        <r>
          <rPr>
            <b/>
            <sz val="9"/>
            <color indexed="81"/>
            <rFont val="Tahoma"/>
            <family val="2"/>
          </rPr>
          <t>YULIED.PENARANDA:</t>
        </r>
        <r>
          <rPr>
            <sz val="9"/>
            <color indexed="81"/>
            <rFont val="Tahoma"/>
            <family val="2"/>
          </rPr>
          <t xml:space="preserve">
Vigencia a reportar</t>
        </r>
      </text>
    </comment>
    <comment ref="B460" authorId="0" shapeId="0" xr:uid="{00000000-0006-0000-04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4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4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4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400-0000E2000000}">
      <text>
        <r>
          <rPr>
            <b/>
            <sz val="9"/>
            <color indexed="81"/>
            <rFont val="Tahoma"/>
            <family val="2"/>
          </rPr>
          <t>YULIED.PENARANDA:</t>
        </r>
        <r>
          <rPr>
            <sz val="9"/>
            <color indexed="81"/>
            <rFont val="Tahoma"/>
            <family val="2"/>
          </rPr>
          <t xml:space="preserve">
Vigencia a reportar</t>
        </r>
      </text>
    </comment>
    <comment ref="B475" authorId="0" shapeId="0" xr:uid="{00000000-0006-0000-04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4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4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4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400-0000E7000000}">
      <text>
        <r>
          <rPr>
            <b/>
            <sz val="9"/>
            <color indexed="81"/>
            <rFont val="Tahoma"/>
            <family val="2"/>
          </rPr>
          <t>YULIED.PENARANDA:</t>
        </r>
        <r>
          <rPr>
            <sz val="9"/>
            <color indexed="81"/>
            <rFont val="Tahoma"/>
            <family val="2"/>
          </rPr>
          <t xml:space="preserve">
Vigencia a reportar</t>
        </r>
      </text>
    </comment>
    <comment ref="B490" authorId="0" shapeId="0" xr:uid="{00000000-0006-0000-04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4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4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4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4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400-0000ED000000}">
      <text>
        <r>
          <rPr>
            <b/>
            <sz val="9"/>
            <color indexed="81"/>
            <rFont val="Tahoma"/>
            <family val="2"/>
          </rPr>
          <t>YULIED.PENARANDA:</t>
        </r>
        <r>
          <rPr>
            <sz val="9"/>
            <color indexed="81"/>
            <rFont val="Tahoma"/>
            <family val="2"/>
          </rPr>
          <t xml:space="preserve">
Vigencia a reportar</t>
        </r>
      </text>
    </comment>
    <comment ref="B506" authorId="0" shapeId="0" xr:uid="{00000000-0006-0000-04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4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4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4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4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400-0000F3000000}">
      <text>
        <r>
          <rPr>
            <b/>
            <sz val="9"/>
            <color indexed="81"/>
            <rFont val="Tahoma"/>
            <family val="2"/>
          </rPr>
          <t>YULIED.PENARANDA:</t>
        </r>
        <r>
          <rPr>
            <sz val="9"/>
            <color indexed="81"/>
            <rFont val="Tahoma"/>
            <family val="2"/>
          </rPr>
          <t xml:space="preserve">
Vigencia a reportar</t>
        </r>
      </text>
    </comment>
    <comment ref="B521" authorId="0" shapeId="0" xr:uid="{00000000-0006-0000-04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4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4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4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4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400-0000F9000000}">
      <text>
        <r>
          <rPr>
            <b/>
            <sz val="9"/>
            <color indexed="81"/>
            <rFont val="Tahoma"/>
            <family val="2"/>
          </rPr>
          <t>YULIED.PENARANDA:</t>
        </r>
        <r>
          <rPr>
            <sz val="9"/>
            <color indexed="81"/>
            <rFont val="Tahoma"/>
            <family val="2"/>
          </rPr>
          <t xml:space="preserve">
Vigencia a reportar</t>
        </r>
      </text>
    </comment>
    <comment ref="B536" authorId="0" shapeId="0" xr:uid="{00000000-0006-0000-04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4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4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4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4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400-0000FF000000}">
      <text>
        <r>
          <rPr>
            <b/>
            <sz val="9"/>
            <color indexed="81"/>
            <rFont val="Tahoma"/>
            <family val="2"/>
          </rPr>
          <t>YULIED.PENARANDA:</t>
        </r>
        <r>
          <rPr>
            <sz val="9"/>
            <color indexed="81"/>
            <rFont val="Tahoma"/>
            <family val="2"/>
          </rPr>
          <t xml:space="preserve">
Vigencia a reportar</t>
        </r>
      </text>
    </comment>
    <comment ref="B551" authorId="0" shapeId="0" xr:uid="{00000000-0006-0000-04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4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4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4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<sst xmlns="http://schemas.openxmlformats.org/spreadsheetml/2006/main" count="1850" uniqueCount="507">
  <si>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</si>
  <si>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</si>
  <si>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</si>
  <si>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</si>
  <si>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</si>
  <si>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</si>
  <si>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</si>
  <si>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</si>
  <si>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</si>
  <si>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</si>
  <si>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</si>
  <si>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</si>
  <si>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</si>
  <si>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</si>
  <si>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</si>
  <si>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</si>
  <si>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</si>
  <si>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</si>
  <si>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</si>
  <si>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</si>
  <si>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</si>
  <si>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</si>
  <si>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</si>
  <si>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</si>
  <si>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</si>
  <si>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</si>
  <si>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</si>
  <si>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</si>
  <si>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</si>
  <si>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</si>
  <si>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</si>
  <si>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</si>
  <si>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</si>
  <si>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</si>
  <si>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</si>
  <si>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6, DESCRIPCIÓN DE LOS AVANCES Y LOGROS ALCANZADOS</t>
  </si>
  <si>
    <t>9, BENEFICIOS</t>
  </si>
  <si>
    <t>10, FUENTE DE EVIDENCIAS</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</si>
  <si>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</si>
  <si>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</si>
  <si>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</si>
  <si>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</si>
  <si>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</si>
  <si>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</si>
  <si>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</si>
  <si>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</si>
  <si>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</si>
  <si>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</si>
  <si>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</si>
  <si>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</si>
  <si>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</si>
  <si>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</si>
  <si>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</si>
  <si>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</si>
  <si>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</si>
  <si>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</si>
  <si>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</si>
  <si>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</si>
  <si>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</si>
  <si>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</si>
  <si>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</si>
  <si>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</si>
  <si>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</si>
  <si>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</si>
  <si>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</si>
  <si>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</si>
  <si>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</si>
  <si>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</si>
  <si>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</si>
  <si>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</si>
  <si>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</si>
  <si>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</si>
  <si>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</si>
  <si>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</si>
  <si>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</si>
  <si>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</si>
  <si>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</si>
  <si>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</si>
  <si>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</si>
  <si>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</si>
  <si>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</si>
  <si>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</si>
  <si>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</si>
  <si>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</si>
  <si>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</si>
  <si>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</si>
  <si>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</si>
  <si>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</si>
  <si>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</si>
  <si>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</si>
  <si>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</si>
  <si>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</si>
  <si>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</si>
  <si>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</si>
  <si>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</si>
  <si>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</si>
  <si>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</si>
  <si>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</si>
  <si>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</si>
  <si>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</si>
  <si>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</si>
  <si>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</si>
  <si>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</si>
  <si>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</si>
  <si>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</si>
  <si>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</si>
  <si>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</si>
  <si>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</si>
  <si>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</si>
  <si>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</si>
  <si>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</si>
  <si>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</si>
  <si>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</si>
  <si>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</si>
  <si>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</si>
  <si>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r>
      <t xml:space="preserve">EJECUTADO ACUMUALDO </t>
    </r>
    <r>
      <rPr>
        <b/>
        <sz val="12"/>
        <rFont val="Arial"/>
        <family val="2"/>
      </rPr>
      <t>AÑO 202</t>
    </r>
    <r>
      <rPr>
        <sz val="12"/>
        <rFont val="Arial"/>
        <family val="2"/>
      </rPr>
      <t>2</t>
    </r>
  </si>
  <si>
    <t>Observaciones</t>
  </si>
  <si>
    <t>Observaciones y/o descripcion de acciones en el punto de inversión</t>
  </si>
  <si>
    <t>PROGRAMACIÓN INICIAL AÑO 2020</t>
  </si>
  <si>
    <t>3, CÓDIGO Y NOMBRE DE LA ACTIVIDAD</t>
  </si>
  <si>
    <t>28 Bogotá protectora de sus recursos naturales</t>
  </si>
  <si>
    <t>Hectáreas</t>
  </si>
  <si>
    <t>%</t>
  </si>
  <si>
    <t>#</t>
  </si>
  <si>
    <t>SUMA</t>
  </si>
  <si>
    <t>CONSTANTE</t>
  </si>
  <si>
    <t>Alcanzar el 75% de cumplimiento del  plan de manejo de la franja de adecuación de los Cerros Orientales en lo que corresponde a la SDA.</t>
  </si>
  <si>
    <t xml:space="preserve">Restaurar, rehabilitar o recuperar a 370 nuevas hectáreas degradadas en la estructura ecológica principal y áreas de interés ambiental, con 450.000 individuos.
</t>
  </si>
  <si>
    <t>Restaurar, rehabilitar o recuperar a 370 nuevas hectáreas degradadas en la estructura ecológica principal y áreas de interés ambiental, con 450.000 individuos.</t>
  </si>
  <si>
    <t>Porcentaje de avance en el cumplimiento de los proyectos del Plan de manejo del área de ocupación público prioritaria de la franja de adecuación de Cerros Orientales de competencia de la SDA.</t>
  </si>
  <si>
    <t>Número de nuevas hectáreas restauradas, rehabilitadas o recuperadas</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</si>
  <si>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</si>
  <si>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</si>
  <si>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</si>
  <si>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</si>
  <si>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Subdirección de Ecosistemas y Ruralidad</t>
  </si>
  <si>
    <t>Implementar intervenciones para la restauración y mantenimiento ecológico en la estructura ecológica principal, la franja de adecuación de los cerros orientales y otras áreas de interés ambiental en el D.C</t>
  </si>
  <si>
    <t>7769 Implementación de intervenciones para la restauración y mantenimiento de áreas de la Estructura Ecológica Principal, Cerros Orientales y otras áreas de interés ambiental de Bogotá</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</si>
  <si>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</si>
  <si>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1. Acciones de gestión para la adquisición de predios: Selección de predios y determinación de viabilidad del proceso de adquisición</t>
  </si>
  <si>
    <t xml:space="preserve">8. Elaboración de los diseños a las áreas priorizadas, de acuerdo a los resultados del diagnóstico realizado. </t>
  </si>
  <si>
    <t>7. Identificación, priorización de áreas y elaboración de los respectivos diagnósticos de las zonas a intervenir.</t>
  </si>
  <si>
    <t>9 Implementación de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</si>
  <si>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</si>
  <si>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</si>
  <si>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 xml:space="preserve">13. Elaborar documentos técnicos de los proyectos de los cuatro corredores de conectividad ecológica urbano-rural entre elementos de la EEP y otras áreas de interés ambiental del D.C. </t>
  </si>
  <si>
    <t xml:space="preserve">15. Diseñar e implementar estrategias para promover la gobernanza y participación de los actores sociales e institucionales en el diagnóstico, diseño, implementación y seguimiento de corredores ecológicos. </t>
  </si>
  <si>
    <t>X</t>
  </si>
  <si>
    <t>12.  Implementar el plan de producción de material vegetal de acuerdo con las necesidades de las metas de restauración ecológica.</t>
  </si>
  <si>
    <t xml:space="preserve">14. Elaboración del procedimiento para implementar y efectuar el seguimiento a corredores de conectividad ecológica en Bogotá D.C.  </t>
  </si>
  <si>
    <t>Número de individuos vegetales plantados</t>
  </si>
  <si>
    <t xml:space="preserve">Creciente </t>
  </si>
  <si>
    <t>Creciente</t>
  </si>
  <si>
    <t>Alcanzar el 75 porciento de cumplimiento del  plan de manejo de la franja de adecuación de los Cerros Orientales en lo que corresponde a la SDA.</t>
  </si>
  <si>
    <t>N/A</t>
  </si>
  <si>
    <t>02 Cambiar nuestros hábitos de vida para reverdecer a Bogotá y adaptarnos y mitigar la crisis climática</t>
  </si>
  <si>
    <t>Programación, Actualización y Seguimiento del Plan de Acción 
Actualización y Seguimiento al Componente de Gestión</t>
  </si>
  <si>
    <t>Versión: 13</t>
  </si>
  <si>
    <t>1. ESTRUCTURA DEL PLAN DE DESARROLLO</t>
  </si>
  <si>
    <t>PROGRAMACIÓN VIGENCIA</t>
  </si>
  <si>
    <t>1.1.1. Propósito</t>
  </si>
  <si>
    <t>1.1.2. Programa</t>
  </si>
  <si>
    <t>1.1.3. COD.</t>
  </si>
  <si>
    <t>1.1.4.  META PLAN DE DESARROLLO</t>
  </si>
  <si>
    <t>1.1.5. COD.</t>
  </si>
  <si>
    <t>1.1.6. INDICADOR</t>
  </si>
  <si>
    <t>1.1.7.UNIDAD DE MEDIDA</t>
  </si>
  <si>
    <t>1.1.8. TIPOLOGÍA</t>
  </si>
  <si>
    <t>1.1.9. MAGNITUD PD</t>
  </si>
  <si>
    <t>1.1.10.PROGRAMACIÓN INICIAL CUATRIENIO</t>
  </si>
  <si>
    <t>1.1. META PLAN DE DESARROLLO</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</si>
  <si>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</si>
  <si>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</si>
  <si>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</si>
  <si>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</si>
  <si>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</si>
  <si>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</si>
  <si>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</si>
  <si>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</si>
  <si>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</si>
  <si>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</si>
  <si>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</si>
  <si>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</si>
  <si>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</si>
  <si>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</si>
  <si>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</si>
  <si>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</si>
  <si>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</si>
  <si>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</si>
  <si>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</si>
  <si>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</si>
  <si>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2, PROGRAMACIÓN - ACTUALIZACIÓN</t>
  </si>
  <si>
    <t>3, EJECUCIÓN</t>
  </si>
  <si>
    <t>4, % CUMPLIMIENTO ACUMULADO (Vigencia)</t>
  </si>
  <si>
    <t>5 ,% DE AVANCE CUATRIENIO</t>
  </si>
  <si>
    <t xml:space="preserve">7, RETRASOS 
</t>
  </si>
  <si>
    <t xml:space="preserve">8, SOLUCIONES PLANTEADAS </t>
  </si>
  <si>
    <t>3,1 SEGUIMIENTO VIGENCIA ACTUAL</t>
  </si>
  <si>
    <t>Formato: Programación, Actualización y Seguimiento del Plan de Acción 
Actualización y Seguimiento al Componente de Inversión</t>
  </si>
  <si>
    <t>Se crea hoja de SPI</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</si>
  <si>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</si>
  <si>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</si>
  <si>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</si>
  <si>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</si>
  <si>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</si>
  <si>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</si>
  <si>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</si>
  <si>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</si>
  <si>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</si>
  <si>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</si>
  <si>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</si>
  <si>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</si>
  <si>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</si>
  <si>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</si>
  <si>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</si>
  <si>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</si>
  <si>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</si>
  <si>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</si>
  <si>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</si>
  <si>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</si>
  <si>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</si>
  <si>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</si>
  <si>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</si>
  <si>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</si>
  <si>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</si>
  <si>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</si>
  <si>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</si>
  <si>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</si>
  <si>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</si>
  <si>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</si>
  <si>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</si>
  <si>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</si>
  <si>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</si>
  <si>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</si>
  <si>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</si>
  <si>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</si>
  <si>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</si>
  <si>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</si>
  <si>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</si>
  <si>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</si>
  <si>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</si>
  <si>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</si>
  <si>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</si>
  <si>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</si>
  <si>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</si>
  <si>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</si>
  <si>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</si>
  <si>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</si>
  <si>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</si>
  <si>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</si>
  <si>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</si>
  <si>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</si>
  <si>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</si>
  <si>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</si>
  <si>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</si>
  <si>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</si>
  <si>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</si>
  <si>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</si>
  <si>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</si>
  <si>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</si>
  <si>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</si>
  <si>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</si>
  <si>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</si>
  <si>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</si>
  <si>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</si>
  <si>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</si>
  <si>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</si>
  <si>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</si>
  <si>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</si>
  <si>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</si>
  <si>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</si>
  <si>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</si>
  <si>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</si>
  <si>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</si>
  <si>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</si>
  <si>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</si>
  <si>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</si>
  <si>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</si>
  <si>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</si>
  <si>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</si>
  <si>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</si>
  <si>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</si>
  <si>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</si>
  <si>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</si>
  <si>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</si>
  <si>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</si>
  <si>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</si>
  <si>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</si>
  <si>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</si>
  <si>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</si>
  <si>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</si>
  <si>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</si>
  <si>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</si>
  <si>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</si>
  <si>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</si>
  <si>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</si>
  <si>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</si>
  <si>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</si>
  <si>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</si>
  <si>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</si>
  <si>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</si>
  <si>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</si>
  <si>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</si>
  <si>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</si>
  <si>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</si>
  <si>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</si>
  <si>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</si>
  <si>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</si>
  <si>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</si>
  <si>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</si>
  <si>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</si>
  <si>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</si>
  <si>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</si>
  <si>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</si>
  <si>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</si>
  <si>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</si>
  <si>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</si>
  <si>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</si>
  <si>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</si>
  <si>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</si>
  <si>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</si>
  <si>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</si>
  <si>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</si>
  <si>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</si>
  <si>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</si>
  <si>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</si>
  <si>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</si>
  <si>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</si>
  <si>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</si>
  <si>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</si>
  <si>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</si>
  <si>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</si>
  <si>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</si>
  <si>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</si>
  <si>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</si>
  <si>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</si>
  <si>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</si>
  <si>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</si>
  <si>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</si>
  <si>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</si>
  <si>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</si>
  <si>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</si>
  <si>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</si>
  <si>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</si>
  <si>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</si>
  <si>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</si>
  <si>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</si>
  <si>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</si>
  <si>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</si>
  <si>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</si>
  <si>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</si>
  <si>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</si>
  <si>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</si>
  <si>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</si>
  <si>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</si>
  <si>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</si>
  <si>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</si>
  <si>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</si>
  <si>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</si>
  <si>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</si>
  <si>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</si>
  <si>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</si>
  <si>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</si>
  <si>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</si>
  <si>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</si>
  <si>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</si>
  <si>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</si>
  <si>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</si>
  <si>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</si>
  <si>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16.Implementación de procesos de formación a líderes sociales para la gobernanza en la comunidad.</t>
  </si>
  <si>
    <t>3. Recuperación y mantenimiento de la red de senderos existentes: Seguimiento a la ejecución de convenios, Articulación, planificación de acciones e inicio de intervención en nuevos senderos</t>
  </si>
  <si>
    <t>4. Adecuación de 1 zona de cantera para parques y equipamentos: Acciones de planificación e inicio de implementación de intervenciones</t>
  </si>
  <si>
    <t>6. Implementación de Incentivos y acuerdos de conservación.</t>
  </si>
  <si>
    <t xml:space="preserve">2. Implementación de restauración ecológica para generar corredores de bosque y agua para los bogotanos: Intervención  de 14ha  </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</si>
  <si>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</si>
  <si>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</si>
  <si>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</si>
  <si>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</si>
  <si>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</si>
  <si>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</si>
  <si>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</si>
  <si>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</si>
  <si>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</si>
  <si>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</si>
  <si>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</si>
  <si>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Informes de visitas, Forest, Actas de reuniones, Oficios y copias de correos electrónicos.</t>
  </si>
  <si>
    <t>Edgar flores</t>
  </si>
  <si>
    <t>jhon fernandez</t>
  </si>
  <si>
    <t>Carlos Ortiz</t>
  </si>
  <si>
    <t>Nilton</t>
  </si>
  <si>
    <t>nefdy</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</si>
  <si>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</si>
  <si>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</si>
  <si>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</si>
  <si>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</si>
  <si>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</si>
  <si>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</si>
  <si>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</si>
  <si>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</si>
  <si>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Drive del equipo de conectividad.</t>
  </si>
  <si>
    <t>Actas de implementación en campo con registro fotográfico.</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</si>
  <si>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</si>
  <si>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</si>
  <si>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</si>
  <si>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</si>
  <si>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</si>
  <si>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</si>
  <si>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</si>
  <si>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</si>
  <si>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</si>
  <si>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t>5. Apoyo a iniciativas de participación ciudadana en la gestión ambiental e implementación de hitos de amojonamiento sociocultural y ambiental</t>
  </si>
  <si>
    <t>x</t>
  </si>
  <si>
    <t>Mejorar la oferta de áreas con servicios ecosistémicos de los Cerros Orientales ademàs de la reducción de conflictos socioambientales</t>
  </si>
  <si>
    <t>Cumplimiento de los objetivos de  restauración, rehabilitación o recuperación según el ecosistema de referencia además de la protección, recuperación y mejora de la oferta del recurso genético de especies disponibles en viveros para la restauración, rehabilitación o recuperación ecológica</t>
  </si>
  <si>
    <t>Conservar los ecosistemas que hacen del patrimonio ecològico de la ciudad y fortaceler los servicios ecosistemicos.</t>
  </si>
  <si>
    <t>Lograr la identificaciòn de las acciones socioambientales en la Franja de Adecuación y los Cerros Orientales necesarios para restablecer la conectividad ecológica entre ecosistemas de alta importancia para la ciudad, ampliando espacios de interacción con la naturaleza</t>
  </si>
  <si>
    <t>Se llevó a cabo reunión con personal de la con la Empresa de Acueducto y Alcantarillado de Bogotá, EAAB, en el marco del convenio 1240 de 2017, a fin de establecer los criterios de verificación del avance de los procesos de adquisición de predios en Cerros Orientales, con ello establecer el estado de cada predio y consecuentemente identificar acciones tempranas frente a aquellos procesos que presenten retrasos. Producto de esta reunión, la EAAB remite la matriz con el avance de los 762 predios objeto de adquisición con corte a septiembre de 2020, de los cuales 653 corresponden a aquellos localizados en Cerros Orientales. Dicha matriz será actualizada trimestralmente y será entregada como anexo a los informes de gestión del convenio. De otra parte, se avanzó en el proceso de adición de recursos al citado convenio por parte de la Secretaria Distrital de Ambiente, SDA, remitiendo a la EAAB el concepto dado por la Dirección de Gestión Corporativa, DGC, con la viabilidad para la mencionada adición; lo anterior por solicitud de la EAAB para adelantar la gestión interna y autorización por parte de la Entidad.</t>
  </si>
  <si>
    <r>
      <t>7, AVANCE CORTE A</t>
    </r>
    <r>
      <rPr>
        <b/>
        <u/>
        <sz val="10"/>
        <rFont val="Arial"/>
        <family val="2"/>
      </rPr>
      <t xml:space="preserve"> MARZO</t>
    </r>
    <r>
      <rPr>
        <b/>
        <sz val="10"/>
        <rFont val="Arial"/>
        <family val="2"/>
      </rPr>
      <t xml:space="preserve"> AÑO </t>
    </r>
    <r>
      <rPr>
        <b/>
        <u/>
        <sz val="10"/>
        <rFont val="Arial"/>
        <family val="2"/>
      </rPr>
      <t>2021</t>
    </r>
  </si>
  <si>
    <t>Se inicia  el contrato SDA No. 20202488 con Valoración Económica Ambiental S.A.S. cuyo objeto es. “contratar los estudios y diseños de 200 hectáreas, para la implementación de acciones de recuperación, rehabilitación y restauración ecológica en la franja de adecuación -cerros orientales – estructura ecológica principal y otras áreas de interés ambiental”, de las cuales 29,51 hectáreas corresponden a diseños en áreas de la franja de adecuación . A la fecha este contrato se encuentra en la etapa de Acopio, recolección y análisis de información, validación y actualización de la cartografía asociada y la elaboración de documentos de diagnóstico biofísico y socioeconómico de las áreas del proyecto</t>
  </si>
  <si>
    <t>Se realizaron mesas interinstitucionales con la Empresa de Acueducto y Alcantarillado de Bogotá, el Jardín Botánico de Bogotá José Celestino Mutis, el Instituto Distrital de Recreación y Deporte y el Instituto Distrital de Turismo en las cuales se avanzó en una versión concertada de los estudios previos del Convenio Marco que se adelantará en esta vigencia; así mismo, se remitió para aportes de otras áreas de la Secretaria Distrital de Ambiente, SDA, entre ellas, la Subdirección Contractual. Se continúan realizando reuniones interinstitucionales de avance con las Secretarías de Gobierno, Seguridad, Desarrollo Económico y con la Corporación Autónoma Regional, CAR entorno al proyecto de senderos. Además se asistió a la presentación de los diseños iniciales de la señalética a implementar en los senderos priorizados en una primera fase, esta señalética fue socializada con las oficinas de Comunicaciones de las diferentes entidades, con el fin de recibir retroalimentación y/o comentarios a lo presentado.</t>
  </si>
  <si>
    <t>A finales de diciembre de 2020, se gestionó el último pago del contrato con Ingeniería Strycon SAS y en la primera quincena de enero de 2021 se hizo el desembolso al contratista; con esto se finalizó el tema financiero con la firma. Adicionalmente, el contratista, entrego el diseño del proyecto de la Serranía del Zuque con los ajustes finales solicitados por la Secretaria Distrital de Ambiente.  Los profesionales están adelantando la revisión preliminar y cronograma para los estudios previos de la fase de implementación de diseños. Se realizó revisión de información de los predios que hacen parte del área de influencia del proyecto y se sostuvo reunión entre la Dirección de Gestión Ambiental  y la Subdirección de Ecosistemas y Ruralidad  para revisión de propiedad de los principales predios. Se elevó consultas al Departamento Administrativo de La Defensoría Del Espacio Público, DADEP, adicionalmente se adelantó una revisión general de los estudios presentados como el de la Universidad de Cundinamarca.  En el proceso de aclaración de información predios con DADEP, se adelantaron dos reuniones de intercambio de información, se espera avances del DADEP en el esclarecimiento de la información de los predios. Adicionalmente, se entregó la programación preliminar para Zuque, la cual está siendo ajustada respecto a acciones entorno al sector Jardín de especies nativas del proyecto</t>
  </si>
  <si>
    <t xml:space="preserve">A la fecha se tiene un acumulado del cuatrienio de 2.985, durante la vigencia 2021 se plantaron 85 individuos nuevos en procesos de restauración, de los cuales 28  individuos fueron para continuar con la fase 2 del proceso de restauración para control de invasoras y protección de madrigueras de Curíes en el Parque Ecológico Distrital de Humedal-PEDH Juan Amarillo y  57 individuos nuevos en el Parque Ecológico Distrital de Humedal-PEDH la Conejera, atendiendo propuesta de la comunidad y de acuerdo a la zonificación conocida para este humedal. 
Para la vigencia 2020 se plantaron 2.900 individuos implementados en nuevas áreas en restauración ecológica, distribuidos en el Humedal Capellanía 555 individuos, en el Parque Ecológico Distrital de Montaña Entrenubes 1.435 individuos, en el Humedales La Vaca Sector Sur 240 individuos y Vaca sector Norte 340 individuos, en el Humedal el Tunjo 163 individuos, en el Humedal Juan Amarillo 106 individuos y en la ronda de Quebrada la Taza en Usme 61 individuos.
</t>
  </si>
  <si>
    <t>Actas de implementación en campo con registro fotográfico.
Informes de gestión VEA SAS.  - Acta Comité 26 de marzo CV 2017-1328 1771</t>
  </si>
  <si>
    <t xml:space="preserve">Durante el mes de marzo se avanzó con la fase de identificación y priorización  de 200 hectáreas  para  la elaboración de diagnóstico de áreas definidas en estructura ecológica principal por parte de la consultora Valoración Económica Ambiental S.A.S, para lo cual el consultor realizo visitas técnicas a humedales, parques de montaña, reserva forestal y cerros orientales  con el fin de avanzar en los diagnósticos de cada área priorizada. Igualmente, se realizaron los avances administrativos y técnicos dentro del marco del Convenio Interinstitucional SDA No20171328 (CAR-EAAB-SDA) cuyo objeto es realizar el diagnóstico, los diseños y la estructura de costos de restauración y/ o rehabilitación ecológica, para intervenir de un área priorizada de 67 hectáreas en la Reserva forestal protectora bosque oriental de Bogotá y de la franja de adecuación de los Cerros orientales de Bogotá.  </t>
  </si>
  <si>
    <t>A la fecha  el consultor Valoración Económica Ambiental S.A.S realiza la caracterización y  línea base de las áreas diagnosticadas  también avanzo en la identificación de ecosistemas de referencia y en la identificación de las especies  requeridas para la elaboración de los diseños de cada área priorizada, lo anterior en el marco de la ejecución del contrato SDA-20202488 , el cual tiene por objeto para adelantar los diseños de 200 hectáreas.</t>
  </si>
  <si>
    <t xml:space="preserve">Durante este periodo se implementaron acciones en los Parques Ecológicos Distritales de Humedales - PEDH Juan Amarillo y Conejera, para un área total de implementación de 0,12ha y 85 individuos como respuesta a necesidades de control de invasoras, protección de hábitat y recuperación de la cobertura vegetal.
Además se dio prioridad a la fase de diagnóstico y diseño de las áreas priorizadas en el marco de la ejecución del contrato SDA20202488, el cual tiene por objeto para adelantar los diseños de 200 hectáreas. Se realizaron los avances administrativos y técnicos dentro del marco del Convenio Interinstitucional SDA No20171328 (CAR-EAAB-SDA) cuyo objeto es Realizar el diagnóstico, los diseños y la estructura de costos de restauración y/ o rehabilitación ecológica, para intervenir de un área priorizada de 67 hectáreas en la Reserva forestal protectora bosque oriental de Bogotá y de la franja de adecuación de los Cerros orientales de Bogotá
</t>
  </si>
  <si>
    <t xml:space="preserve">Reportes de Manejo adaptativo de la empresa Aguas de Bogotá.    
Cartografía de sectores identificados con procesos de restauración ecológica y que deben promoverse a mantenimiento.
Actas de reuniones Convenio 20202457  y Actas de reuniones Convenio 1295 de 2019 </t>
  </si>
  <si>
    <t>Durante este periodo se avanzó en la fase de aprestamiento logístico para iniciar la ejecución del convenio 20202457 suscrito con IDIPRON y la Alcaldía de San Cristóbal el cual tiene por objeto el mantenimiento de 50 hectáreas priorizadas en  la estructura ecológica principal.</t>
  </si>
  <si>
    <t>Para este periodo se realizaron actividades relacionadas con el mantenimiento del material vegetal  ubicado en los tres viveros que administra la Secretaria Distrital de Ambiente (Soratama, Entenubes, Ceresa) en los cuales se realizaron tareas de riego, fertilización, llenado de bolsa  y mantenimiento de infraestructura de los mismos, los inventarios se mantienen con las siguientes cifras: en vivero 151.124  individuos vegetales disponibles y 76,278  individuos en desarrollo.</t>
  </si>
  <si>
    <t>Durante este periodo se avanzó en el desarrollo de un documento a fin de  generar un concepto de corredores de conectividad para incluirlo dentro del ejercicio de actualización del POT.</t>
  </si>
  <si>
    <t xml:space="preserve">En este periodo se elaboró, revisó y ajustó la Matriz de integración de servicios ecosistémicos priorizados y los pesos sugeridos respecto a su relevancia para el bienestar humano local.
Se elaboró revisó y ajustó la Matriz de las funciones ecosistémicas obtenidas en el área rural de Bogotá; como soporte para la elaboración de los mapas de Servicios Ecosistémicos a escala 1:25.000. Además, se inició caracterización socio económica de los habitantes rurales de Bogotá D.C.
</t>
  </si>
  <si>
    <t>Se dio inicio a la primera unidad de aprendizaje del diplomado 100% virtual sobre conectividad ecológica para la consolidación de procesos de gobernanza con el abordaje de temas completos sobre la gestión ambiental urbana, se cuenta con la participación de 150 líderes comunitarios que fueron convocados por redes sociales ( Twitter, Facebook) de la Secretaria Distrital de Ambiente - SDA, hay representación de 19 de las 20 localidades de Bogotá, participantes de diversas edades desde los 18 hasta los 70 años, hombres y mujeres  con formación académica desde bachiller hasta master; al cierre del mes de marzo ya se cuenta con dos unidades didácticas diseñadas y aprobadas; se desarrolló el primer conversatorio con expertos con asistencia promedio de 76 participantes.</t>
  </si>
  <si>
    <t xml:space="preserve">Para cuatrienio se tiene un acumulado del 0.40  con un avance en la vigencia del 0,14 al mes de marzo, resultado de las siguientes acciones: 
Desarrollo de diferentes mesas de trabajo para avanzar en la revisión y retroalimentación de los diferentes documentos y piezas (principalmente unidades temáticas 2 y 3) asociados a la preparación del diplomado 100% virtual para el Aprestamiento de Actores y Fortalecimiento de la Gobernanza Ambiental en Bogotá D.C., al cual se le dio inicio con la primera unidad de aprendizaje sobre conectividad ecológica para la consolidación de procesos de gobernanza con el abordaje de temas completos sobre la gestión ambiental urbana, se cuenta con la participación de 150 líderes comunitarios que fueron convocados por redes sociales ( Twitter, Facebook) de la Secretaria Distrital de Ambiente - SDA, hay representación de 19 de las 20 localidades de Bogotá, participantes de diversas edades desde los 18 hasta los 70 años, hombres y mujeres  con formación académica desde bachiller hasta master; al cierre del mes de marzo ya se cuenta con dos unidades didácticas diseñadas y aprobadas; se desarrolló el primer conversatorio con expertos con asistencia promedio de 76 participantes.
En cuanto a sesiones de trabajo relacionadas con el equipo de corredores a continuación se describen las actividades adelantadas:
Se avanzó en una  sesión virtual de la Mesa de trabajo Quebrada Chicó-Virrey, liderada por la Secretaria de Ambiente, la cual tuvo como objetivo revisar las experiencias a partir del trabajo adelantado en la vigencia 2020.
Reunión de aprestamiento con el equipo de corredores ecológicos con el fin de avanzar en el proceso de planificación de los principales temas estratégicos a desarrollar durante el 2021.
Reunión con la Oficina de Participación, Educación y Localidades – OPEL de la Secretaria Distrital de Ambiente - SDA a fin de definir la ruta estratégica de relacionamiento con diferentes actores localizados en los diferentes corredores, con especial atención en el reinicio de las mesas de gran chicó. En este contexto se gestionó información clave que permitirá una espacialización de los diferentes grupos de actores que potencialmente estarán vinculados a la gestión en cada uno de los corredores.
Por último se desarrolló un documento a fin de  generar un concepto de corredores de conectividad para incluirlo dentro del ejercicio de actualización del POT.
</t>
  </si>
  <si>
    <t xml:space="preserve">A la fecha tenemos un avance en el indicador de  1,48ha para la vigencia 2021, las cuales corresponden a: en área de humedal a 0,48 ha de mantenimiento, a través del contrato de Aguas de Bogotá.  En un predio privado 1ha en el cual mediante procesos de corresponsabilidad el propietario del predio Utopía permitió la limpieza de rebrotes de retamo y otros individuos mayores, en el marco de procesos de restauración y mantenimiento. 
Para la vigencia 2020 el avance del indicador fue de 5,24ha correspondiente a las  actividades de erradicación de rebrotes de retamo y plantación en ahoyado existente en la Localidad de Chapinero vereda Verjones predio la Unión  además se realizó control de rebrotes y tocones en el Predio Utopía vereda Verjones localidad de Santafé,  (ambos lotes estaban en convenio 1295 de 2019) .
También se incluyen en el reporte el manejo adaptativo realizado en los Parques Ecológicos Distritales de Humedales en los proyectos implementados en el Parque Ecológico Distrital de Humedal-PEDH La Vaca  y el Parque Ecológico Distrital de Humedal-PEDH  Capellanía, por Aguas de Bogotá (contrato de la Secretaria Distrital de Ambiente, SDA). 
También se avanzó en la fase de aprestamiento logístico del convenio 20202457 suscrito con IDIPRON y la Alcaldía de San Cristóbal el cual tiene por objeto el mantenimiento de 50 hectáreas priorizadas en  la estructura ecológica principal. Adicionalmente, se programarán las visitas de campo para las áreas manejadas con procesos de restauración por el convenio 1295 de 2019, las cuales entrarán a seguimiento y mantenimiento por la SDA.
</t>
  </si>
  <si>
    <t xml:space="preserve">Periodo se avanzó en la consolidación de información complementaria para ser suministrada para el Grupo Ecomunitario, que es uno de los interesados en el proceso de Corredores, como actor social del corredor del Gran Chicó, y se realizó la  Mesa de trabajo Quebrada Chicó-Virrey, liderada por la Secretaria de Ambiente, la cual tuvo como objetivo revisar las experiencias a partir del trabajo adelantado el año anterior.
Además se avanzó en el análisis con Oficina de Participación Educación y Localidades - OPEL para de definir la ruta estratégica de relacionamiento con diferentes actores localizados en los diferentes corredores, con especial atención en el reinicio de las mesas de gran chicó. En este contexto se gestionó información clave que permitirá una espacialización de los diferentes grupos de actores que potencialmente estarán vinculados a la gestión en cada uno de los corredores.
Se realizaron los ajuste a los diseños de las ciclovias en el marco de la mesa de trabajo adelantada con el IDU.
</t>
  </si>
  <si>
    <t xml:space="preserve">Durante este periodo se continúa con la consolidación de  la propuesta del procedimiento para implementar y efectuar el seguimiento a corredores de conectividad ecológica en Bogotá D.C, 
Además se realizó un primer ejercicio  de planificación de los principales temas estratégicos a desarrollar durante el 2021, en relación  con la meta de corredores ecológicos
</t>
  </si>
  <si>
    <r>
      <t>Continúa la implementación de la iniciativa “Caminos de Hijuefuchas”; en este sentido se desarrollaron las siguientes actividades:
- Se desarrollan las intervenciones físicas concertadas en el marco de la implementación de la iniciativa, realizando las instalaciones y adecuaciones establecidas para las seis (6) huertas comunitarias en el Alto Fucha.
- Actividad de finalización de la implementación física del componente de fortalecimiento de la red de huertas, realizando un recorrido encaminado a que las comunidades involucradas conozcan las adecuaciones e instalaciones de las huertas- Entrega simbólica de las huertas a los líderes comunitarios y proponentes de la iniciativa-; adicionalmente, se entregaron elementos, insumos y herramientas requeridas para que la comunidad continúe con el aprovechamiento y mantenimiento de las mismas. 
En el fortalecimiento de las iniciativas en implementación; se realizan las gestiones requeridas para continuar con el desarrollo de actividades, resaltando las siguientes:
- Iniciativa "Corinto Retazos de Amor": Se realiza el contacto con el Fondo de Desarrollo Local de San Cristóbal,  para contar con su apoyo y continuar con las actividades de erradicación de retamo en zonas de ronda de la quebrada el Chuscal.
- I</t>
    </r>
    <r>
      <rPr>
        <sz val="11"/>
        <color rgb="FFFF0000"/>
        <rFont val="Arial"/>
        <family val="2"/>
      </rPr>
      <t>nicativ</t>
    </r>
    <r>
      <rPr>
        <sz val="11"/>
        <rFont val="Arial"/>
        <family val="2"/>
      </rPr>
      <t xml:space="preserve">a "Nuestros Cerros": Se establece el contacto con los proponentes de la iniciativa en mención, con el fin de planificar evento de socialización de las actividades desarrolladas en el marco de la implementación de la iniciativa.
- Iniciativa "Las Violetas": Se establece contacto con el líder comunitario encargado de la huerta, para conocer como va el funcionamiento y mantenimiento de la huerta y programar una visita a la misma.
- Para hitos de amojonamiento sociocultural, se realiza mesa de trabajo con el instituto distrital de turismo y el acueducto, con el fin de aunar esfuerzos para desarrollar las actividades establecidas; adicionalmente, se continúa con las visitas a predios susceptibles de amojonamiento. </t>
    </r>
  </si>
  <si>
    <t xml:space="preserve">EL AVANCE ACUMULADO  AL PLAN DE DESARROLLO Al mes de marzo corresponde a un  47.02%, cabe señalar que esta meta inicia de una línea base establecida de 44%, lo anterior está representado en la ejecución de las siguientes actividades, las cuales para el mes de marzo aportan una magnitud de 0.38% al total de la meta del cuatrienio
Predios: reuniones con la Empresa de Acueducto y Alcantarillado de Bogotá, EAAB, para verificar el avance en la revisión de la información suministrada de los predios priorizados por la Secretaría Distrital de Ambiente para ser incluidos en el Convenio 1240 de 2017 y se avanzó en el proceso de adición de recursos al citado convenio por parte de la SDA, remitiendo a la EAAB el concepto dado por la DGC con la viabilidad por solicitud de la EAAB para adelantar la gestión interna y autorización por parte de la Entidad
Restauración: Se inicia el contrato con VEA S.A.S. para los estudios y diseños de 200ha de las cuales 29,51ha corresponden a diseños en áreas de la franja de adecuación y a la fecha este contrato se encuentra en la etapa de Acopio, recolección y análisis de información, validación y actualización de la cartografía asociada y la elaboración de documentos de diagnóstico biofísico y socioeconómico de las áreas del proyecto
 Senderos: Reuniones interinstitucionales concertación estudios previos convenio marco y en temas Participación comunitaria, Seguridad, búsqueda de alternativas económicas para la comunidad del área de influencia y con la CAR
Cantera: Strycon entrego el diseño del proyecto de la Serranía del Zuque con los ajustes solicitados por la Secretaria Distrital de Ambiente,  se inició la planeación del proceso de contratación para la implementación de los diseños. Actualmente estamos en la revisión de la propiedad predial en área de influencia del proyecto, realizamos 3 reuniones de aclaraciones con el DADEP (Departamento Administrativo de La Defensoría Del Espacio Público), adicionalmente se entregó la programación preliminar para Zuque, la cual está siendo ajustada respecto a acciones en el Jardín de especies nativas
Iniciativas: Se avanza la implementación de la iniciativa “Caminos de Hijuefuchas” realizando las instalaciones y adecuaciones establecidas para las huertas comunitarias en el Alto Fucha. Hitos de amojonamiento sociocultural, se realiza mesa de trabajo con el IDT (Instituto Distrital de Turismo)  y la EAAB (Empresa de Acueducto y Alcantarillado de Bogotá), con el fin de aunar esfuerzos para desarrollar las actividades establecidas; adicionalmente, se continúa con las visitas a predios susceptibles de amojonamiento
Incentivos Pago por Servicios Ambientales: Se elaboró revisó y ajustó la Matriz de integración de servicios ecosistémicos priorizados y los pesos sugeridos respecto a su relevancia para el bienestar humano local.
</t>
  </si>
  <si>
    <t xml:space="preserve">EL AVANCE ACUMULADO  AL PLAN DE DESARROLLO Al mes de marzo corresponde a un  47.02%, cabe señalar que esta meta inicia de una línea base establecida de 44%, lo anterior está representado en la ejecución de las siguientes actividades, las cuales para el mes de marzo aportan una magnitud de 0.38% al total de la meta del cuatrienio
Predios: Se verifica el avance en la revisión de la información suministrada de los predios priorizados para ser incluidos en el Convenio 1240 de 2017 y se avanzó en el proceso de adición de recursos al citado convenio por parte de la SDA 
Restauración: Se inicia el contrato con VEA S.A.S. para los estudios y diseños de 200ha de las cuales 29,51ha corresponden a diseños en áreas de la franja de adecuación y a la fecha este contrato se encuentra en la etapa de Acopio, recolección y análisis de información, validación y actualización de la cartografía asociada y la elaboración de documentos de diagnóstico biofísico y socioeconómico de las áreas del proyecto
 Senderos: Reuniones interinstitucionales concertación estudios previos convenio marco y en temas Participación comunitaria, Seguridad, búsqueda de alternativas económicas para la comunidad del área de influencia y con la CAR
Cantera: Se inició la planeación del proceso de contratación para la implementación de los diseños. Actualmente estamos en la revisión de la propiedad predial en área de influencia del proyecto, adicionalmente se entregó la programación preliminar para Zuque, la cual está siendo ajustada respecto a acciones en el Jardín de especies nativas
Iniciativas: Se avanza la implementación de la iniciativa “Caminos de Hijuefuchas” realizando las instalaciones y adecuaciones establecidas para las huertas comunitarias en el Alto Fucha. Incentivos Pago por Servicios Ambientales: Se elaboró revisó y ajustó la Matriz de integración de servicios ecosistémicos priorizados y los pesos sugeridos respecto a su relevancia para el bienestar humano local.
</t>
  </si>
  <si>
    <t xml:space="preserve">A la fecha tenemos un acumulado de 0,12ha nuevas en lo corrido de la vigencia 2021, las cuales corresponden a 0,04ha en el Parque Ecológico Distrital de Humedal-PEDH Juan Amarillo como parte de la fase 2 del plan de restauración de la Chucua de los Curíes (con lo cual se completan 0,3ha en dicho humedal). Por otra parte, se realizan 0,08ha en Parque Ecológico Distrital de Humedal- PEDH la Conejera.
Para la vigencia 2020  en áreas nuevas en restauración el avance fue de 5,49ha implementadas así: en el Parque Ecológico Distrital de Humedal- PEDH  Capellanía 0,40ha, Parque Ecológico Distrital de Humedal- PEDH la Vaca 0,59ha,  Parque Distrital Ecológico de Montaña Entrenubes 4,114ha, Parque Ecológico Distrital de Humedal- PEDH el Tunjo 0,1ha Parque Ecológico Distrital de Humedal- PEDH Juan Amarillo 0,26ha, Quebrada la Taza en localidad de Usme 0,03ha, alcanzando una magnitud de 5,61ha para el cuatrienio. 
En cuanto al número de individuos plantados a la fecha se tiene un acumulado del cuatrienio de 2.985, durante la vigencia 2021 se plantaron 85 individuos nuevos en procesos de restauración, de los cuales 28  individuos fueron para continuar con la fase 2 del proceso de restauración para control de invasoras y protección de madrigueras de Curíes en el Parque Ecológico Distrital de Humedal-PEDH Juan Amarillo y  57 individuos nuevos en el Parque Ecológico Distrital de Humedal-PEDH la Conejera, atendiendo propuesta de la comunidad y de acuerdo a la zonificación conocida para este humedal. 
Para la vigencia 2020 se plantaron 2.900 individuos implementados en nuevas áreas en restauración ecológica, distribuidos en el Humedal Capellanía 555 individuos, en el Parque Ecológico Distrital de Montaña Entrenubes 1.435 individuos, en el Humedales La Vaca Sector Sur 240 individuos y Vaca sector Norte 340 individuos, en el Humedal el Tunjo 163 individuos, en el Humedal Juan Amarillo 106 individuos y en la ronda de Quebrada la Taza en Usme 61 individuos.
</t>
  </si>
  <si>
    <t xml:space="preserve">Para cuatrienio se tiene un acumulado del 0.40  con un avance en la vigencia del 0,14 al mes de marzo, resultado de las siguientes acciones: 
Desarrollo de diferentes mesas de trabajo para avanzar en la revisión y retroalimentación de los diferentes documentos y piezas (principalmente unidades temáticas 2 y 3) asociados a la preparación del diplomado 100% virtual para el Aprestamiento de Actores y Fortalecimiento de la Gobernanza Ambiental en Bogotá D.C., al cual se le dio inicio con la primera unidad de aprendizaje sobre conectividad ecológica para la consolidación de procesos de gobernanza con el abordaje de temas completos sobre la gestión ambiental urbana, se cuenta con la participación de 150 líderes comunitarios que fueron convocados por redes sociales ( Twitter, Facebook) de la Secretaria Distrital de Ambiente - SDA, hay representación de 19 de las 20 localidades de Bogotá, participantes de diversas edades desde los 18 hasta los 70 años, hombres y mujeres  con formación académica desde bachiller hasta master; al cierre del mes de marzo ya se cuenta con dos unidades didácticas diseñadas y aprobadas; se desarrolló el primer conversatorio con expertos con asistencia promedio de 76 participantes.
En cuanto a sesiones de trabajo relacionadas con el equipo de corredores a continuación se describen las actividades adelantadas:
Se avanzó en una  sesión virtual de la Mesa de trabajo Quebrada Chicó-Virrey, liderada por la Secretaria de Ambiente, la cual tuvo como objetivo revisar las experiencias a partir del trabajo adelantado en la vigencia 2020.
Reunión de aprestamiento con el equipo de corredores ecológicos con el fin de avanzar en el proceso de planificación de los principales temas estratégicos a desarrollar durante el 2021.
</t>
  </si>
  <si>
    <t>TOTAL</t>
  </si>
  <si>
    <r>
      <t xml:space="preserve">El avance acumulado al Plan de desarrollo es 5,61ha de los cuales 5,49 corresponde a la vigencia 2020 y 0,12 en el 2021, el cual se detalla a continuación:
A la fecha tenemos un acumulado de </t>
    </r>
    <r>
      <rPr>
        <b/>
        <sz val="12"/>
        <rFont val="Calibri"/>
        <family val="2"/>
        <scheme val="minor"/>
      </rPr>
      <t>0,12ha</t>
    </r>
    <r>
      <rPr>
        <sz val="12"/>
        <rFont val="Calibri"/>
        <family val="2"/>
        <scheme val="minor"/>
      </rPr>
      <t xml:space="preserve"> nuevas en lo corrido de la vigencia 2021, las cuales corresponden a</t>
    </r>
    <r>
      <rPr>
        <b/>
        <sz val="12"/>
        <rFont val="Calibri"/>
        <family val="2"/>
        <scheme val="minor"/>
      </rPr>
      <t xml:space="preserve"> 0,04ha</t>
    </r>
    <r>
      <rPr>
        <sz val="12"/>
        <rFont val="Calibri"/>
        <family val="2"/>
        <scheme val="minor"/>
      </rPr>
      <t xml:space="preserve"> en el Parque Ecológico Distrital de Humedal-PEDH Juan Amarillo como parte de la fase 2 del plan de restauración de la Chucua de los Curíes (con lo cual se completan 0,3ha en dicho humedal). Por otra parte, se realizan </t>
    </r>
    <r>
      <rPr>
        <b/>
        <sz val="12"/>
        <rFont val="Calibri"/>
        <family val="2"/>
        <scheme val="minor"/>
      </rPr>
      <t>0,08ha</t>
    </r>
    <r>
      <rPr>
        <sz val="12"/>
        <rFont val="Calibri"/>
        <family val="2"/>
        <scheme val="minor"/>
      </rPr>
      <t xml:space="preserve"> en Parque Ecológico Distrital de Humedal- PEDH la Conejera.
Para la vigencia 2020  en áreas nuevas en restauración el avance fue de </t>
    </r>
    <r>
      <rPr>
        <b/>
        <sz val="12"/>
        <rFont val="Calibri"/>
        <family val="2"/>
        <scheme val="minor"/>
      </rPr>
      <t>5,49ha</t>
    </r>
    <r>
      <rPr>
        <sz val="12"/>
        <rFont val="Calibri"/>
        <family val="2"/>
        <scheme val="minor"/>
      </rPr>
      <t xml:space="preserve"> implementadas así: en el Parque Ecológico Distrital de Humedal- PEDH  Capellanía </t>
    </r>
    <r>
      <rPr>
        <b/>
        <sz val="12"/>
        <rFont val="Calibri"/>
        <family val="2"/>
        <scheme val="minor"/>
      </rPr>
      <t>0,40ha</t>
    </r>
    <r>
      <rPr>
        <sz val="12"/>
        <rFont val="Calibri"/>
        <family val="2"/>
        <scheme val="minor"/>
      </rPr>
      <t xml:space="preserve">, Parque Ecológico Distrital de Humedal- PEDH la Vaca </t>
    </r>
    <r>
      <rPr>
        <b/>
        <sz val="12"/>
        <rFont val="Calibri"/>
        <family val="2"/>
        <scheme val="minor"/>
      </rPr>
      <t>0,59ha</t>
    </r>
    <r>
      <rPr>
        <sz val="12"/>
        <rFont val="Calibri"/>
        <family val="2"/>
        <scheme val="minor"/>
      </rPr>
      <t xml:space="preserve">,  Parque Distrital Ecológico de Montaña Entrenubes </t>
    </r>
    <r>
      <rPr>
        <b/>
        <sz val="12"/>
        <rFont val="Calibri"/>
        <family val="2"/>
        <scheme val="minor"/>
      </rPr>
      <t>4,114ha</t>
    </r>
    <r>
      <rPr>
        <sz val="12"/>
        <rFont val="Calibri"/>
        <family val="2"/>
        <scheme val="minor"/>
      </rPr>
      <t xml:space="preserve">, Parque Ecológico Distrital de Humedal- PEDH el Tunjo </t>
    </r>
    <r>
      <rPr>
        <b/>
        <sz val="12"/>
        <rFont val="Calibri"/>
        <family val="2"/>
        <scheme val="minor"/>
      </rPr>
      <t>0,1ha</t>
    </r>
    <r>
      <rPr>
        <sz val="12"/>
        <rFont val="Calibri"/>
        <family val="2"/>
        <scheme val="minor"/>
      </rPr>
      <t xml:space="preserve"> Parque Ecológico Distrital de Humedal- PEDH Juan Amarillo </t>
    </r>
    <r>
      <rPr>
        <b/>
        <sz val="12"/>
        <rFont val="Calibri"/>
        <family val="2"/>
        <scheme val="minor"/>
      </rPr>
      <t>0,26ha</t>
    </r>
    <r>
      <rPr>
        <sz val="12"/>
        <rFont val="Calibri"/>
        <family val="2"/>
        <scheme val="minor"/>
      </rPr>
      <t xml:space="preserve">, Quebrada la Taza en localidad de Usme </t>
    </r>
    <r>
      <rPr>
        <b/>
        <sz val="12"/>
        <rFont val="Calibri"/>
        <family val="2"/>
        <scheme val="minor"/>
      </rPr>
      <t>0,03ha</t>
    </r>
    <r>
      <rPr>
        <sz val="12"/>
        <rFont val="Calibri"/>
        <family val="2"/>
        <scheme val="minor"/>
      </rPr>
      <t xml:space="preserve">, alcanzando una magnitud de </t>
    </r>
    <r>
      <rPr>
        <b/>
        <sz val="12"/>
        <rFont val="Calibri"/>
        <family val="2"/>
        <scheme val="minor"/>
      </rPr>
      <t>5,61ha</t>
    </r>
    <r>
      <rPr>
        <sz val="12"/>
        <rFont val="Calibri"/>
        <family val="2"/>
        <scheme val="minor"/>
      </rPr>
      <t xml:space="preserve"> para el cuatrienio. 
Además nos encontramos en la elaboración de los diagnósticos y diseños de restauración ecológica de las áreas priorizadas mediante la ejecución del contrato SDA-20202488 suscrito con la firma consultora VEA SAS cuyo objeto es adelantar diagnósticos y diseños en 200 hectáreas priorizadas en la estructura ecológica principal. Adicionalmente se están haciendo los avances administrativos y técnicos dentro del marco del Convenio Interinstitucional SDA No20171328 (CAR-EAAB-SDA) cuyo objeto es Realizar el diagnóstico, los diseños y la estructura de costos de restauración y/ o rehabilitación ecológica, para intervenir de un área priorizada de 67 hectáreas en la Reserva forestal protectora bosque oriental de Bogotá y de la franja de adecuación de los Cerros orientales de Bogotá.  
</t>
    </r>
  </si>
  <si>
    <t xml:space="preserve">A la fecha tenemos un avance en el indicador de  1,48ha para la vigencia 2021, las cuales corresponden a: en área de humedal a 0,48 ha de mantenimiento, a través del contrato de Aguas de Bogotá.  En un predio privado 1ha en el cual mediante procesos de corresponsabilidad el propietario del predio Utopía permitió la limpieza de rebrotes de retamo y otros individuos mayores, en el marco de procesos de restauración y mantenimiento. 
Para la vigencia 2020 el avance del indicador fue de 5,24ha correspondiente a las  actividades de erradicación de rebrotes de retamo y plantación en ahoyado existente en la Localidad de Chapinero vereda Verjones predio la Unión  además se realizó control de rebrotes y tocones en el Predio Utopía vereda Verjones localidad de Santafé,  (ambos lotes estaban en convenio 1295 de 2019) .
También se incluyen en el reporte el manejo adaptativo realizado en los Parques Ecológicos Distritales de Humedales en los proyectos implementados en el Parque Ecológico Distrital de Humedal-PEDH La Vaca  y el Parque Ecológico Distrital de Humedal-PEDH  Capellanía, por Aguas de Bogotá (contrato de la Secretaria Distrital de Ambiente, SDA). 
También se avanzó en la fase de aprestamiento logístico del convenio 20202457 suscrito con IDIPRON y la Alcaldía de San Cristóbal el cual tiene por objeto el mantenimiento de 50 hectáreas priorizadas en  la estructura ecológica principal. Adicionalmente, se programarán las visitas de campo para las áreas manejadas con procesos de restauración por el convenio 1295 de 2019, las cuales entrarán a seguimiento y mantenimiento por la SDA.
</t>
  </si>
  <si>
    <r>
      <rPr>
        <sz val="12"/>
        <rFont val="Arial"/>
        <family val="2"/>
      </rPr>
      <t xml:space="preserve">PROGRAMACIÓN, ACTUALIZACIÓN Y SEGUIMIENTO DEL PLAN DE ACCIÓN
Actualización y seguimiento a la </t>
    </r>
    <r>
      <rPr>
        <b/>
        <sz val="12"/>
        <rFont val="Arial"/>
        <family val="2"/>
      </rPr>
      <t>Territorialización</t>
    </r>
  </si>
  <si>
    <t>10. POBLACIÓN</t>
  </si>
  <si>
    <t>Punto de inversión Cerros Orientales de Bogota D.C.</t>
  </si>
  <si>
    <t xml:space="preserve">EL AVANCE ACUMULADO  AL PLAN DE DESARROLLO Al mes de marzo corresponde a un  47.02%, cabe señalar que esta meta inicia de una línea base establecida de 44%, lo anterior está representado en la ejecución de las siguientes actividades, las cuales para el mes de marzo aportan una magnitud de 0.38% al total de la meta del cuatrienio
Predios: reuniones con la Empresa de Acueducto y Alcantarillado de Bogotá, EAAB, para verificar el avance en la revisión de la información suministrada de los predios priorizados por la Secretaría Distrital de Ambiente para ser incluidos en el Convenio 1240 de 2017 y se avanzó en el proceso de adición de recursos al citado convenio por parte de la SDA, remitiendo a la EAAB el concepto dado por la DGC con la viabilidad por solicitud de la EAAB para adelantar la gestión interna y autorización por parte de la Entidad
Restauración: Se inicia el contrato con Valoración Económica Ambiental S.A.S. para los estudios y diseños de 200ha, para la implementación de acciones de recuperación, rehabilitación y restauración ecológica en la franja de adecuación -cerros orientales – estructura ecológica principal y otras áreas de interés ambiental, de las cuales 29,51 hectáreas corresponden a diseños en áreas de la franja de adecuación y a la fecha este contrato se encuentra en la etapa de Acopio, recolección y análisis de información, validación y actualización de la cartografía asociada y la elaboración de documentos de diagnóstico biofísico y socioeconómico de las áreas del proyecto
 Senderos: Reuniones interinstitucionales concertación estudios previos convenio marco y en temas Participación comunitaria, Seguridad, búsqueda de alternativas económicas para la comunidad del área de influencia y con la CAR
</t>
  </si>
  <si>
    <t xml:space="preserve">01Usaquén, 02 Chapinero, 03 Santafe, 04 San Cristobal, 05 Usme, </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</si>
  <si>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</si>
  <si>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Barrios de las UPZ de influencia</t>
  </si>
  <si>
    <t>Mapa de localización de Hitos Culturales de interés con respecto a los elementos de la Estructura Ecológica Principal del Distrito Capital</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</si>
  <si>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</si>
  <si>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</si>
  <si>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</si>
  <si>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Sin Datos</t>
  </si>
  <si>
    <t>868126 personas (Fuente DANE)</t>
  </si>
  <si>
    <t>Punto de inversión
Rafael Uribe Uribe,4. San Cristóbal,5. Usme,11.Suba,1Usaqué,19. Ciudad Bolívar,18. Rafael Uribe Uribe,12.Barrios Unidos,7.Bosa,9.Fontibón,8.Kennedy,10.Engativá,11.6Álamos,6.Tunjuelito,2Chapinero,3 Santafé</t>
  </si>
  <si>
    <t xml:space="preserve">A la fecha tenemos un acumulado de 0,12ha nuevas en lo corrido de la vigencia 2021, las cuales corresponden a 0,04ha en el Parque Ecológico Distrital de Humedal-PEDH Juan Amarillo como parte de la fase 2 del plan de restauración de la Chucua de los Curíes (con lo cual se completan 0,3ha en dicho humedal). Por otra parte, se realizan 0,08ha en Parque Ecológico Distrital de Humedal- PEDH la Conejera.
Para la vigencia 2020  en áreas nuevas en restauración el avance fue de 5,49ha implementadas así: en el Parque Ecológico Distrital de Humedal- PEDH  Capellanía 0,40ha, Parque Ecológico Distrital de Humedal- PEDH la Vaca 0,59ha,  Parque Distrital Ecológico de Montaña Entrenubes 4,114ha, Parque Ecológico Distrital de Humedal- PEDH el Tunjo 0,1ha Parque Ecológico Distrital de Humedal- PEDH Juan Amarillo 0,26ha, Quebrada la Taza en localidad de Usme 0,03ha, alcanzando una magnitud de 5,61ha para el cuatrienio. </t>
  </si>
  <si>
    <r>
      <t>18. Rafael Uribe Uribe,4. San Cristóbal,5. Usme,11.Suba,1Usaqué,19. Ciudad Bolívar,18. Rafael Uribe Uribe,12.Barrios Unidos,7.Bosa,9.Fontibón,8.</t>
    </r>
    <r>
      <rPr>
        <sz val="9"/>
        <color rgb="FF00B0F0"/>
        <rFont val="Arial"/>
        <family val="2"/>
      </rPr>
      <t>Kennedy,</t>
    </r>
    <r>
      <rPr>
        <sz val="9"/>
        <rFont val="Arial"/>
        <family val="2"/>
      </rPr>
      <t>10.Engativá,11.6Álamos,6.Tunjuelito,2Chapinero,3 Santafé</t>
    </r>
  </si>
  <si>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</si>
  <si>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</si>
  <si>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t xml:space="preserve">SHAPE restauración:
Archivo que contiene los siguientes shape file:
1-PEDH  Contiene polígono donde se señalan las áreas de intervencióna en humedlaes(1ha).
2-PEDM Entrenubes: Contiene el polígono completo de intervención  Lote 19 
</t>
  </si>
  <si>
    <t xml:space="preserve">Elementos de la Estructura Ecologica Principal:1-PEDH Vaca Sur, Localidad de Kennedy.                2-PEDH  Capellania, Localidad de Fontibón.
PEDH Juan Amarillo 
PEDH la Conejera
PEDM Parque Distrital Ecológico de Montaña Entrenubes, 
PEDH el Tunjo 
PEDH Juan Amarillo 
Quebrada la Taza en localidad de Usme 
</t>
  </si>
  <si>
    <t>54. Marruecos,34. 20 de julio, 50. La Gloria,51. Los Libertadores, 57. Gran Yomasa, 59. Alfonso López, 89.San Isidro Patios</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</si>
  <si>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</si>
  <si>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</si>
  <si>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</si>
  <si>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Punto de inversión 
Rafael Uribe Uribe,4. San Cristóbal,5. Usme,11.Suba,1Usaqué,19. Ciudad Bolívar,18. Rafael Uribe Uribe,12.Barrios Unidos,7.Bosa,9.Fontibón,8.Kennedy,10.Engativá,11.6Álamos,6.Tunjuelito,2Chapinero,3 Santafé</t>
  </si>
  <si>
    <t xml:space="preserve">A la fecha tenemos un avance en el indicador de  1,48ha para la vigencia 2021, las cuales corresponden a: en área de humedal a 0,48 ha de mantenimiento, a través del contrato de Aguas de Bogotá.  En un predio privado 1ha en el cual mediante procesos de corresponsabilidad el propietario del predio Utopía permitió la limpieza de rebrotes de retamo y otros individuos mayores, en el marco de procesos de restauración y mantenimiento. 
Para la vigencia 2020 el avance del indicador fue de 5,24ha correspondiente a las  actividades de erradicación de rebrotes de retamo y plantación en ahoyado existente en la Localidad de Chapinero vereda Verjones predio la Unión  además se realizó control de rebrotes y tocones en el Predio Utopía vereda Verjones localidad de Santafé,  (ambos lotes estaban en convenio 1295 de 2019) .
También se incluyen en el reporte el manejo adaptativo realizado en los Parques Ecológicos Distritales de Humedales en los proyectos implementados en el Parque Ecológico Distrital de Humedal-PEDH La Vaca  y el Parque Ecológico Distrital de Humedal-PEDH  Capellanía, por Aguas de Bogotá (contrato de la Secretaria Distrital de Ambiente, SDA). </t>
  </si>
  <si>
    <t>18. Rafael Uribe Uribe,4. San Cristóbal,5. Usme,11.Suba,1Usaqué,19. Ciudad Bolívar,18. Rafael Uribe Uribe,12.Barrios Unidos,7.Bosa,9.Fontibón,8.Kennedy,10.Engativá,11.6Álamos,6.Tunjuelito,2Chapinero,3 Santafé</t>
  </si>
  <si>
    <t>Shape de Mantenimiento 
PEDH Capellania y avance del predio Utopia</t>
  </si>
  <si>
    <t>Zona de vida de Paramo en la Ruralidad, en Cerros Orientales, Elemento de la Estructura Ecologica Principal, Localidad de Chapinero.
Localida de Santa Fe
PEDH La Vaca
PEDH  Capellanía</t>
  </si>
  <si>
    <r>
      <rPr>
        <b/>
        <sz val="9"/>
        <rFont val="Arial"/>
        <family val="2"/>
      </rPr>
      <t xml:space="preserve">Punto 1. </t>
    </r>
    <r>
      <rPr>
        <sz val="9"/>
        <rFont val="Arial"/>
        <family val="2"/>
      </rPr>
      <t>Corredor ecológico regional Paramos Chingaza-Sumapaz</t>
    </r>
  </si>
  <si>
    <t>Para cuatrienio se tiene un acumulado del 0.40  con un avance en la vigencia del 0,14 al mes de marzo, resultado de las siguientes acciones: 
Reunión de aprestamiento con el equipo de corredores ecológicos con el fin de avanzar en el proceso de planificación de los principales temas estratégicos a desarrollar durante el 2021.
Reunión con la Oficina de Participación, Educación y Localidades – OPEL de la Secretaria Distrital de Ambiente - SDA a fin de definir la ruta estratégica de relacionamiento con diferentes actores localizados en los diferentes corredores</t>
  </si>
  <si>
    <t xml:space="preserve"> 05 Usme, 19 Ciudad Bolivar 
</t>
  </si>
  <si>
    <r>
      <rPr>
        <b/>
        <sz val="9"/>
        <rFont val="Arial"/>
        <family val="2"/>
      </rPr>
      <t xml:space="preserve">UPR </t>
    </r>
    <r>
      <rPr>
        <sz val="9"/>
        <rFont val="Arial"/>
        <family val="2"/>
      </rPr>
      <t xml:space="preserve">de Ciudad Bolivar, Cuenca media y alta del río Tunjuelo
</t>
    </r>
    <r>
      <rPr>
        <b/>
        <sz val="9"/>
        <rFont val="Arial"/>
        <family val="2"/>
      </rPr>
      <t>UPZ:</t>
    </r>
    <r>
      <rPr>
        <sz val="9"/>
        <rFont val="Arial"/>
        <family val="2"/>
      </rPr>
      <t xml:space="preserve"> 63. Mochuelo, 64. Monte Blanco, </t>
    </r>
  </si>
  <si>
    <t>SHAPE que contiene el consolidado de los corredores de conectividad</t>
  </si>
  <si>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</si>
  <si>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</si>
  <si>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</si>
  <si>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 de género por UPZ</t>
  </si>
  <si>
    <t>395.967 personas (Fuente DANE)</t>
  </si>
  <si>
    <r>
      <rPr>
        <b/>
        <sz val="9"/>
        <rFont val="Arial"/>
        <family val="2"/>
      </rPr>
      <t xml:space="preserve">Punto 2. </t>
    </r>
    <r>
      <rPr>
        <sz val="9"/>
        <rFont val="Arial"/>
        <family val="2"/>
      </rPr>
      <t xml:space="preserve">Corredores cuenca alta, Cerros orientales, Van Der Hammen, Torca </t>
    </r>
  </si>
  <si>
    <t>01. Usaquén; 11. Suba.</t>
  </si>
  <si>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</si>
  <si>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t>
  </si>
  <si>
    <t>9. Verbenal; 11 San Cristóbal; 27. Suba; 28 Rincón; 71 Tibabuyes</t>
  </si>
  <si>
    <t>1.738.288 personas (Fuente DANE)</t>
  </si>
  <si>
    <r>
      <rPr>
        <b/>
        <sz val="9"/>
        <rFont val="Arial"/>
        <family val="2"/>
      </rPr>
      <t xml:space="preserve">Punto 3. </t>
    </r>
    <r>
      <rPr>
        <sz val="9"/>
        <rFont val="Arial"/>
        <family val="2"/>
      </rPr>
      <t>Corredor Cerros, Chicó, el Virrey</t>
    </r>
  </si>
  <si>
    <t xml:space="preserve">Para cuatrienio se tiene un acumulado del 0.40  con un avance en la vigencia del 0,14 al mes de marzo, resultado de las siguientes acciones: 
Se avanzó en una  sesión virtual de la Mesa de trabajo Quebrada Chicó-Virrey, liderada por la Secretaria de Ambiente, la cual tuvo como objetivo revisar las experiencias a partir del trabajo adelantado en la vigencia 2020.
Reunión con la Oficina de Participación, Educación y Localidades – OPEL de la Secretaria Distrital de Ambiente - SDA a fin de definir la ruta estratégica de relacionamiento con diferentes actores localizados en los diferentes corredores, con especial atención en el reinicio de las mesas de gran chicó. En este contexto se gestionó información clave que permitirá una espacialización de los diferentes grupos de actores que potencialmente estarán vinculados a la gestión en cada uno de los corredores.
</t>
  </si>
  <si>
    <t>02. Chapinero</t>
  </si>
  <si>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</si>
  <si>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</si>
  <si>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89. San Isidro Patios.</t>
  </si>
  <si>
    <t>899.947 personas (Fuente: DANE)</t>
  </si>
  <si>
    <r>
      <rPr>
        <b/>
        <sz val="9"/>
        <rFont val="Arial"/>
        <family val="2"/>
      </rPr>
      <t xml:space="preserve">Punto 4. </t>
    </r>
    <r>
      <rPr>
        <sz val="9"/>
        <rFont val="Arial"/>
        <family val="2"/>
      </rPr>
      <t>Corredores Suba - Conejera (Urbano - Rural)</t>
    </r>
  </si>
  <si>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</si>
  <si>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</si>
  <si>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</si>
  <si>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</si>
  <si>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</si>
  <si>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t>TOTAL MAGNITUD FÍSICA DE LA META</t>
  </si>
  <si>
    <t>Total Recurso Vigencia de la meta</t>
  </si>
  <si>
    <t>Total Magnitud reservas de la meta</t>
  </si>
  <si>
    <t>Total reservas de la meta</t>
  </si>
  <si>
    <r>
      <t>CORTE A MARZO DEL</t>
    </r>
    <r>
      <rPr>
        <sz val="12"/>
        <rFont val="Arial"/>
        <family val="2"/>
      </rPr>
      <t xml:space="preserve"> </t>
    </r>
    <r>
      <rPr>
        <u/>
        <sz val="12"/>
        <rFont val="Arial"/>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</si>
</sst>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0_ ;\-#,##0\ "/>
    <numFmt numFmtId="182" formatCode="&quot;$&quot;\ #,##0"/>
    <numFmt numFmtId="183" formatCode="_-* #,##0.000\ _€_-;\-* #,##0.000\ _€_-;_-* &quot;-&quot;??\ _€_-;_-@_-"/>
    <numFmt numFmtId="184" formatCode="&quot;$&quot;\ #,##0.00"/>
    <numFmt numFmtId="185" formatCode="0.000%"/>
    <numFmt numFmtId="186" formatCode="0.000"/>
    <numFmt numFmtId="187" formatCode="#,##0.0000"/>
  </numFmts>
  <fonts count="8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b/>
      <sz val="11"/>
      <name val="Arial"/>
      <family val="2"/>
    </font>
    <font>
      <sz val="11"/>
      <color rgb="FF000000"/>
      <name val="Calibri"/>
      <family val="2"/>
      <scheme val="minor"/>
    </font>
    <font>
      <b/>
      <u/>
      <sz val="10"/>
      <name val="Arial"/>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sz val="7"/>
      <color indexed="8"/>
      <name val="Arial"/>
      <family val="2"/>
    </font>
    <font>
      <b/>
      <sz val="7"/>
      <name val="Arial"/>
      <family val="2"/>
    </font>
    <font>
      <b/>
      <sz val="20"/>
      <color theme="1"/>
      <name val="Calibri"/>
      <family val="2"/>
      <scheme val="minor"/>
    </font>
    <font>
      <b/>
      <sz val="12"/>
      <color indexed="8"/>
      <name val="Arial"/>
      <family val="2"/>
    </font>
    <font>
      <b/>
      <sz val="8"/>
      <color rgb="FF000000"/>
      <name val="Times New Roman"/>
      <family val="1"/>
    </font>
    <font>
      <b/>
      <sz val="10"/>
      <color theme="1"/>
      <name val="Calibri"/>
      <family val="2"/>
      <scheme val="minor"/>
    </font>
    <font>
      <sz val="12"/>
      <color rgb="FFFF0000"/>
      <name val="Arial"/>
      <family val="2"/>
    </font>
    <font>
      <sz val="12"/>
      <color rgb="FF000000"/>
      <name val="Calibri"/>
      <family val="2"/>
      <scheme val="minor"/>
    </font>
    <font>
      <sz val="11"/>
      <color rgb="FFFF0000"/>
      <name val="Arial"/>
      <family val="2"/>
    </font>
    <font>
      <b/>
      <sz val="12"/>
      <name val="Calibri"/>
      <family val="2"/>
      <scheme val="minor"/>
    </font>
    <font>
      <u/>
      <sz val="12"/>
      <name val="Arial"/>
      <family val="2"/>
    </font>
    <font>
      <sz val="9"/>
      <color rgb="FF00B0F0"/>
      <name val="Arial"/>
      <family val="2"/>
    </font>
    <font>
      <b/>
      <sz val="9"/>
      <color theme="1"/>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thin">
        <color auto="1"/>
      </left>
      <right style="thin">
        <color rgb="FF000000"/>
      </right>
      <top/>
      <bottom/>
      <diagonal/>
    </border>
    <border>
      <left style="thin">
        <color auto="1"/>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auto="1"/>
      </left>
      <right style="thin">
        <color rgb="FF000000"/>
      </right>
      <top/>
      <bottom style="medium">
        <color indexed="64"/>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86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49" fontId="45" fillId="0" borderId="0" applyFill="0" applyBorder="0" applyProtection="0">
      <alignment horizontal="left" vertical="center"/>
    </xf>
    <xf numFmtId="0" fontId="46" fillId="0" borderId="0" applyNumberFormat="0" applyFill="0" applyBorder="0" applyProtection="0">
      <alignment horizontal="left" vertical="center"/>
    </xf>
    <xf numFmtId="0" fontId="46" fillId="0" borderId="0" applyNumberFormat="0" applyFill="0" applyBorder="0" applyProtection="0">
      <alignment horizontal="righ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45" fillId="0" borderId="1" applyNumberFormat="0" applyFill="0" applyProtection="0">
      <alignment horizontal="left" vertical="center"/>
    </xf>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0" fontId="32" fillId="0" borderId="1" applyNumberFormat="0" applyFont="0" applyFill="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7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4" fontId="45" fillId="0" borderId="0" applyFill="0" applyBorder="0" applyProtection="0">
      <alignment horizontal="right" vertical="center"/>
    </xf>
    <xf numFmtId="22" fontId="45" fillId="0" borderId="0" applyFill="0" applyBorder="0" applyProtection="0">
      <alignment horizontal="right" vertical="center"/>
    </xf>
    <xf numFmtId="4" fontId="45" fillId="0" borderId="0" applyFill="0" applyBorder="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4" fontId="45" fillId="0" borderId="1" applyFill="0" applyProtection="0">
      <alignment horizontal="right" vertical="center"/>
    </xf>
    <xf numFmtId="0" fontId="44" fillId="5" borderId="0" applyNumberFormat="0" applyBorder="0" applyAlignment="0" applyProtection="0"/>
    <xf numFmtId="0" fontId="47" fillId="5" borderId="0" applyNumberFormat="0" applyBorder="0" applyAlignment="0" applyProtection="0"/>
    <xf numFmtId="177" fontId="45" fillId="0" borderId="0" applyFill="0" applyBorder="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177" fontId="45" fillId="0" borderId="1" applyFill="0" applyProtection="0">
      <alignment horizontal="right" vertical="center"/>
    </xf>
    <xf numFmtId="0" fontId="46" fillId="2" borderId="0" applyNumberFormat="0" applyBorder="0" applyProtection="0">
      <alignment horizontal="center" vertical="center"/>
    </xf>
    <xf numFmtId="0" fontId="46" fillId="12" borderId="0" applyNumberFormat="0" applyBorder="0" applyProtection="0">
      <alignment horizontal="center" vertical="center" wrapText="1"/>
    </xf>
    <xf numFmtId="0" fontId="45" fillId="12" borderId="0" applyNumberFormat="0" applyBorder="0" applyProtection="0">
      <alignment horizontal="right" vertical="center" wrapText="1"/>
    </xf>
    <xf numFmtId="0" fontId="46" fillId="13" borderId="0" applyNumberFormat="0" applyBorder="0" applyProtection="0">
      <alignment horizontal="center" vertical="center"/>
    </xf>
    <xf numFmtId="0" fontId="46" fillId="14" borderId="0" applyNumberFormat="0" applyBorder="0" applyProtection="0">
      <alignment horizontal="center" vertical="center" wrapText="1"/>
    </xf>
    <xf numFmtId="0" fontId="46" fillId="14" borderId="0" applyNumberFormat="0" applyBorder="0" applyProtection="0">
      <alignment horizontal="righ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0" fontId="4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8"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9" borderId="0" applyNumberFormat="0" applyBorder="0" applyAlignment="0" applyProtection="0"/>
    <xf numFmtId="0" fontId="21" fillId="0" borderId="0"/>
    <xf numFmtId="0" fontId="4" fillId="0" borderId="0"/>
    <xf numFmtId="0" fontId="48" fillId="0" borderId="0"/>
    <xf numFmtId="0" fontId="42" fillId="0" borderId="0"/>
    <xf numFmtId="0" fontId="42" fillId="0" borderId="0"/>
    <xf numFmtId="0" fontId="48" fillId="0" borderId="0"/>
    <xf numFmtId="0" fontId="4" fillId="0" borderId="0"/>
    <xf numFmtId="0" fontId="21" fillId="0" borderId="0"/>
    <xf numFmtId="0" fontId="4" fillId="0" borderId="0"/>
    <xf numFmtId="0" fontId="48" fillId="0" borderId="0"/>
    <xf numFmtId="0" fontId="48" fillId="0" borderId="0"/>
    <xf numFmtId="0" fontId="43" fillId="0" borderId="0"/>
    <xf numFmtId="0" fontId="51" fillId="0" borderId="0"/>
    <xf numFmtId="0" fontId="4" fillId="0" borderId="0"/>
    <xf numFmtId="3" fontId="45" fillId="0" borderId="0" applyFill="0" applyBorder="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3" fontId="45" fillId="0" borderId="1" applyFill="0" applyProtection="0">
      <alignment horizontal="right" vertical="center"/>
    </xf>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43" fillId="0" borderId="0"/>
    <xf numFmtId="44" fontId="21" fillId="0" borderId="0" applyFont="0" applyFill="0" applyBorder="0" applyAlignment="0" applyProtection="0"/>
  </cellStyleXfs>
  <cellXfs count="1095">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34" fillId="0" borderId="0" xfId="0" applyFont="1" applyFill="1"/>
    <xf numFmtId="0" fontId="36" fillId="0" borderId="0" xfId="0" applyFont="1" applyFill="1"/>
    <xf numFmtId="0" fontId="29" fillId="0" borderId="0" xfId="0" applyFont="1" applyFill="1"/>
    <xf numFmtId="0" fontId="0" fillId="0" borderId="1" xfId="0" applyFill="1" applyBorder="1" applyAlignment="1">
      <alignment horizontal="center" vertical="center"/>
    </xf>
    <xf numFmtId="0" fontId="29"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52" fillId="15" borderId="0" xfId="0" applyFont="1" applyFill="1"/>
    <xf numFmtId="4" fontId="52" fillId="15" borderId="0" xfId="0" applyNumberFormat="1" applyFont="1" applyFill="1"/>
    <xf numFmtId="0" fontId="54" fillId="15" borderId="0" xfId="0" applyFont="1" applyFill="1"/>
    <xf numFmtId="0" fontId="30" fillId="15" borderId="0" xfId="0" applyFont="1" applyFill="1" applyProtection="1">
      <protection locked="0"/>
    </xf>
    <xf numFmtId="0" fontId="31" fillId="15" borderId="0" xfId="0" applyFont="1" applyFill="1" applyAlignment="1" applyProtection="1">
      <alignment horizontal="center"/>
      <protection locked="0"/>
    </xf>
    <xf numFmtId="0" fontId="54" fillId="16" borderId="1" xfId="0" applyFont="1" applyFill="1" applyBorder="1" applyAlignment="1">
      <alignment horizontal="center" vertical="center"/>
    </xf>
    <xf numFmtId="0" fontId="16" fillId="18" borderId="1" xfId="0" applyFont="1" applyFill="1" applyBorder="1" applyAlignment="1" applyProtection="1">
      <alignment horizontal="left" vertical="center" wrapText="1"/>
      <protection locked="0"/>
    </xf>
    <xf numFmtId="172" fontId="24" fillId="18" borderId="1" xfId="0" applyNumberFormat="1" applyFont="1" applyFill="1" applyBorder="1" applyAlignment="1">
      <alignment vertical="center"/>
    </xf>
    <xf numFmtId="0" fontId="16" fillId="17" borderId="1" xfId="0" applyFont="1" applyFill="1" applyBorder="1" applyAlignment="1" applyProtection="1">
      <alignment horizontal="left" vertical="center" wrapText="1"/>
      <protection locked="0"/>
    </xf>
    <xf numFmtId="175" fontId="7" fillId="0" borderId="1" xfId="3" applyNumberFormat="1" applyFont="1" applyFill="1" applyBorder="1" applyAlignment="1">
      <alignment vertical="center"/>
    </xf>
    <xf numFmtId="172" fontId="24" fillId="17" borderId="1" xfId="0" applyNumberFormat="1" applyFont="1" applyFill="1" applyBorder="1" applyAlignment="1">
      <alignment vertical="center"/>
    </xf>
    <xf numFmtId="172" fontId="16" fillId="0" borderId="1" xfId="0" applyNumberFormat="1" applyFont="1" applyFill="1" applyBorder="1" applyAlignment="1">
      <alignment horizontal="center" vertical="center"/>
    </xf>
    <xf numFmtId="172" fontId="24" fillId="18" borderId="2" xfId="0" applyNumberFormat="1" applyFont="1" applyFill="1" applyBorder="1" applyAlignment="1">
      <alignment vertical="center"/>
    </xf>
    <xf numFmtId="10" fontId="3" fillId="2" borderId="0" xfId="16" applyNumberFormat="1" applyFont="1" applyFill="1" applyAlignment="1">
      <alignment vertical="center"/>
    </xf>
    <xf numFmtId="10" fontId="23" fillId="0" borderId="1" xfId="16" applyNumberFormat="1" applyFont="1" applyFill="1" applyBorder="1" applyAlignment="1">
      <alignment horizontal="center" vertical="center" wrapText="1"/>
    </xf>
    <xf numFmtId="10" fontId="16" fillId="0" borderId="1" xfId="16" applyNumberFormat="1" applyFont="1" applyFill="1" applyBorder="1" applyAlignment="1">
      <alignment horizontal="center" vertical="center" wrapText="1"/>
    </xf>
    <xf numFmtId="37" fontId="18" fillId="0" borderId="1" xfId="9" applyNumberFormat="1" applyFont="1" applyFill="1" applyBorder="1" applyAlignment="1">
      <alignment horizontal="center" vertical="center"/>
    </xf>
    <xf numFmtId="37" fontId="20" fillId="0" borderId="1" xfId="9" applyNumberFormat="1" applyFont="1" applyFill="1" applyBorder="1" applyAlignment="1">
      <alignment horizontal="center" vertical="center"/>
    </xf>
    <xf numFmtId="0" fontId="18" fillId="0" borderId="1" xfId="0" applyFont="1" applyFill="1" applyBorder="1" applyAlignment="1">
      <alignment horizontal="center" vertical="center"/>
    </xf>
    <xf numFmtId="181" fontId="7" fillId="0" borderId="1" xfId="3" applyNumberFormat="1" applyFont="1" applyFill="1" applyBorder="1" applyAlignment="1">
      <alignment horizontal="center" vertical="center"/>
    </xf>
    <xf numFmtId="169" fontId="7" fillId="0" borderId="1" xfId="3" applyNumberFormat="1" applyFont="1" applyFill="1" applyBorder="1" applyAlignment="1">
      <alignment vertical="center"/>
    </xf>
    <xf numFmtId="3" fontId="19" fillId="0" borderId="1" xfId="10" applyNumberFormat="1" applyFont="1" applyFill="1" applyBorder="1" applyAlignment="1">
      <alignment horizontal="center" vertical="center" wrapText="1"/>
    </xf>
    <xf numFmtId="4" fontId="19" fillId="0" borderId="1" xfId="10" applyNumberFormat="1" applyFont="1" applyFill="1" applyBorder="1" applyAlignment="1">
      <alignment horizontal="center" vertical="center" wrapText="1"/>
    </xf>
    <xf numFmtId="182" fontId="18" fillId="0" borderId="1" xfId="9" applyNumberFormat="1" applyFont="1" applyFill="1" applyBorder="1" applyAlignment="1">
      <alignment horizontal="center" vertical="center"/>
    </xf>
    <xf numFmtId="182" fontId="29" fillId="0" borderId="0" xfId="0" applyNumberFormat="1" applyFont="1" applyFill="1" applyAlignment="1">
      <alignment horizontal="center" vertical="center"/>
    </xf>
    <xf numFmtId="175" fontId="7" fillId="0" borderId="1" xfId="3" applyNumberFormat="1" applyFont="1" applyFill="1" applyBorder="1" applyAlignment="1">
      <alignment horizontal="center" vertical="center"/>
    </xf>
    <xf numFmtId="169" fontId="7" fillId="0" borderId="1" xfId="3"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xf numFmtId="0" fontId="7" fillId="0" borderId="0" xfId="0" applyFont="1" applyFill="1" applyAlignment="1">
      <alignment vertical="center"/>
    </xf>
    <xf numFmtId="0" fontId="20"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0" fontId="5" fillId="17" borderId="14" xfId="0" applyFont="1" applyFill="1" applyBorder="1" applyAlignment="1">
      <alignment horizontal="center" vertical="center" wrapText="1"/>
    </xf>
    <xf numFmtId="0" fontId="29" fillId="4" borderId="1" xfId="0" applyFont="1" applyFill="1" applyBorder="1" applyAlignment="1">
      <alignment horizontal="center" vertical="center"/>
    </xf>
    <xf numFmtId="0" fontId="0" fillId="0" borderId="0" xfId="0" applyAlignment="1">
      <alignment horizontal="center"/>
    </xf>
    <xf numFmtId="4" fontId="20" fillId="0" borderId="1" xfId="0"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0" fontId="5" fillId="17" borderId="13" xfId="0" applyFont="1" applyFill="1" applyBorder="1" applyAlignment="1">
      <alignment vertical="center" wrapText="1"/>
    </xf>
    <xf numFmtId="0" fontId="5" fillId="17" borderId="36" xfId="0" applyFont="1" applyFill="1" applyBorder="1" applyAlignment="1">
      <alignment vertical="center" wrapText="1"/>
    </xf>
    <xf numFmtId="0" fontId="5" fillId="18" borderId="26" xfId="0" applyFont="1" applyFill="1" applyBorder="1" applyAlignment="1">
      <alignment horizontal="center" vertical="center" wrapText="1"/>
    </xf>
    <xf numFmtId="0" fontId="5" fillId="17" borderId="64" xfId="0" applyFont="1" applyFill="1" applyBorder="1" applyAlignment="1">
      <alignment vertical="center" wrapText="1"/>
    </xf>
    <xf numFmtId="0" fontId="5" fillId="18" borderId="53" xfId="0" applyFont="1" applyFill="1" applyBorder="1" applyAlignment="1">
      <alignment vertical="center" wrapText="1"/>
    </xf>
    <xf numFmtId="0" fontId="5" fillId="18" borderId="9"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65"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5" fillId="17" borderId="5" xfId="0" applyFont="1" applyFill="1" applyBorder="1" applyAlignment="1">
      <alignment horizontal="left" vertical="top" wrapText="1"/>
    </xf>
    <xf numFmtId="0" fontId="5" fillId="17" borderId="35" xfId="0" applyFont="1" applyFill="1" applyBorder="1" applyAlignment="1">
      <alignment horizontal="left" vertical="top" wrapText="1"/>
    </xf>
    <xf numFmtId="0" fontId="5" fillId="17" borderId="37" xfId="0" applyFont="1" applyFill="1" applyBorder="1" applyAlignment="1">
      <alignment horizontal="left" vertical="top"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2" fillId="17" borderId="4" xfId="16" applyFont="1" applyFill="1" applyBorder="1" applyAlignment="1">
      <alignment horizontal="center" vertical="center" wrapText="1"/>
    </xf>
    <xf numFmtId="0" fontId="52" fillId="15" borderId="0" xfId="0" applyFont="1" applyFill="1" applyAlignment="1">
      <alignment horizontal="center"/>
    </xf>
    <xf numFmtId="0" fontId="30" fillId="15" borderId="0" xfId="0" applyFont="1" applyFill="1" applyAlignment="1" applyProtection="1">
      <alignment horizontal="center"/>
      <protection locked="0"/>
    </xf>
    <xf numFmtId="0" fontId="68" fillId="18" borderId="18" xfId="0" applyFont="1" applyFill="1" applyBorder="1" applyAlignment="1">
      <alignment horizontal="center" vertical="center"/>
    </xf>
    <xf numFmtId="0" fontId="68" fillId="19" borderId="1" xfId="2867" applyFont="1" applyFill="1" applyBorder="1" applyAlignment="1">
      <alignment horizontal="center" vertical="center" wrapText="1"/>
    </xf>
    <xf numFmtId="0" fontId="68" fillId="19" borderId="11" xfId="2867" applyFont="1" applyFill="1" applyBorder="1" applyAlignment="1">
      <alignment horizontal="center" vertical="center" wrapText="1"/>
    </xf>
    <xf numFmtId="0" fontId="69"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6" xfId="0" applyBorder="1"/>
    <xf numFmtId="0" fontId="68" fillId="19" borderId="1" xfId="2867" applyFont="1" applyFill="1" applyBorder="1" applyAlignment="1">
      <alignment horizontal="center" vertical="top" wrapText="1"/>
    </xf>
    <xf numFmtId="0" fontId="0" fillId="0" borderId="12" xfId="0" applyBorder="1"/>
    <xf numFmtId="0" fontId="68" fillId="19" borderId="4" xfId="2867" applyFont="1" applyFill="1" applyBorder="1" applyAlignment="1">
      <alignment horizontal="center" vertical="center" wrapText="1"/>
    </xf>
    <xf numFmtId="0" fontId="68" fillId="19" borderId="12" xfId="2867" applyFont="1" applyFill="1" applyBorder="1" applyAlignment="1">
      <alignment horizontal="center" vertical="center" wrapText="1"/>
    </xf>
    <xf numFmtId="0" fontId="69" fillId="0" borderId="1" xfId="0" applyFont="1" applyBorder="1"/>
    <xf numFmtId="0" fontId="69" fillId="0" borderId="11" xfId="0" applyFont="1" applyBorder="1"/>
    <xf numFmtId="0" fontId="69" fillId="0" borderId="4" xfId="0" applyFont="1" applyBorder="1"/>
    <xf numFmtId="0" fontId="0" fillId="0" borderId="41" xfId="0" applyBorder="1"/>
    <xf numFmtId="0" fontId="0" fillId="0" borderId="5" xfId="0" applyBorder="1"/>
    <xf numFmtId="0" fontId="0" fillId="0" borderId="21" xfId="0" applyBorder="1"/>
    <xf numFmtId="0" fontId="0" fillId="0" borderId="26" xfId="0" applyBorder="1"/>
    <xf numFmtId="0" fontId="0" fillId="0" borderId="27" xfId="0" applyBorder="1"/>
    <xf numFmtId="0" fontId="66" fillId="17" borderId="1" xfId="0" applyFont="1" applyFill="1" applyBorder="1" applyAlignment="1">
      <alignment horizontal="center" vertical="center" wrapText="1"/>
    </xf>
    <xf numFmtId="42" fontId="5" fillId="0" borderId="0" xfId="2866" applyFont="1" applyFill="1" applyAlignment="1">
      <alignment horizontal="center"/>
    </xf>
    <xf numFmtId="39" fontId="20" fillId="0" borderId="1" xfId="9" applyNumberFormat="1" applyFont="1" applyFill="1" applyBorder="1" applyAlignment="1">
      <alignment horizontal="center" vertical="center"/>
    </xf>
    <xf numFmtId="2" fontId="0" fillId="0" borderId="0" xfId="0" applyNumberFormat="1" applyFill="1"/>
    <xf numFmtId="182" fontId="0" fillId="0" borderId="0" xfId="0" applyNumberFormat="1" applyFill="1" applyAlignment="1">
      <alignment horizontal="center"/>
    </xf>
    <xf numFmtId="0" fontId="0" fillId="0" borderId="1" xfId="0" applyBorder="1" applyAlignment="1">
      <alignment horizontal="left"/>
    </xf>
    <xf numFmtId="41" fontId="0" fillId="0" borderId="1" xfId="0" applyNumberFormat="1" applyBorder="1"/>
    <xf numFmtId="0" fontId="69"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8" fillId="18" borderId="17" xfId="0" applyFont="1" applyFill="1" applyBorder="1" applyAlignment="1">
      <alignment horizontal="center" vertical="center"/>
    </xf>
    <xf numFmtId="0" fontId="68" fillId="19" borderId="3" xfId="2867" applyFont="1" applyFill="1" applyBorder="1" applyAlignment="1">
      <alignment horizontal="center" vertical="center" wrapText="1"/>
    </xf>
    <xf numFmtId="0" fontId="68" fillId="19" borderId="3" xfId="2867" applyFont="1" applyFill="1" applyBorder="1" applyAlignment="1">
      <alignment horizontal="center" vertical="top" wrapText="1"/>
    </xf>
    <xf numFmtId="0" fontId="68" fillId="19" borderId="10" xfId="2867" applyFont="1" applyFill="1" applyBorder="1" applyAlignment="1">
      <alignment horizontal="center" vertical="center" wrapText="1"/>
    </xf>
    <xf numFmtId="0" fontId="68" fillId="18" borderId="20" xfId="0" applyFont="1" applyFill="1" applyBorder="1" applyAlignment="1">
      <alignment horizontal="center" vertical="center"/>
    </xf>
    <xf numFmtId="0" fontId="68" fillId="19" borderId="2" xfId="2867" applyFont="1" applyFill="1" applyBorder="1" applyAlignment="1">
      <alignment horizontal="center" vertical="center" wrapText="1"/>
    </xf>
    <xf numFmtId="0" fontId="68"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9" fillId="0" borderId="1" xfId="0" applyFont="1" applyBorder="1" applyAlignment="1">
      <alignment horizontal="center"/>
    </xf>
    <xf numFmtId="0" fontId="69"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9" fillId="0" borderId="18" xfId="0" applyFont="1" applyBorder="1" applyAlignment="1">
      <alignment vertical="center"/>
    </xf>
    <xf numFmtId="42" fontId="0" fillId="0" borderId="1" xfId="2866" applyFont="1" applyBorder="1"/>
    <xf numFmtId="42" fontId="0" fillId="0" borderId="1" xfId="0" applyNumberFormat="1" applyFont="1" applyBorder="1"/>
    <xf numFmtId="0" fontId="0" fillId="0" borderId="1" xfId="0" applyFont="1" applyBorder="1"/>
    <xf numFmtId="42" fontId="21" fillId="0" borderId="1" xfId="2866" applyFont="1" applyBorder="1"/>
    <xf numFmtId="0" fontId="21" fillId="0" borderId="11" xfId="0" applyFont="1" applyBorder="1"/>
    <xf numFmtId="0" fontId="69" fillId="0" borderId="0" xfId="0" applyFont="1" applyBorder="1" applyAlignment="1">
      <alignment horizontal="center"/>
    </xf>
    <xf numFmtId="0" fontId="69" fillId="0" borderId="1" xfId="0" applyFont="1" applyBorder="1" applyAlignment="1">
      <alignment horizontal="center" wrapText="1"/>
    </xf>
    <xf numFmtId="0" fontId="66" fillId="17" borderId="3" xfId="0" applyFont="1" applyFill="1" applyBorder="1" applyAlignment="1">
      <alignment horizontal="center" vertical="center" wrapText="1"/>
    </xf>
    <xf numFmtId="0" fontId="66" fillId="17" borderId="2" xfId="0" applyFont="1" applyFill="1" applyBorder="1" applyAlignment="1">
      <alignment horizontal="center" vertical="center" wrapText="1"/>
    </xf>
    <xf numFmtId="0" fontId="69" fillId="0" borderId="17" xfId="0" applyFont="1" applyBorder="1"/>
    <xf numFmtId="0" fontId="69" fillId="0" borderId="3" xfId="0" applyFont="1" applyBorder="1"/>
    <xf numFmtId="0" fontId="69" fillId="0" borderId="3" xfId="0" applyFont="1" applyBorder="1" applyAlignment="1">
      <alignment horizontal="center"/>
    </xf>
    <xf numFmtId="0" fontId="69" fillId="0" borderId="10" xfId="0" applyFont="1" applyBorder="1"/>
    <xf numFmtId="0" fontId="0" fillId="0" borderId="1" xfId="0" applyBorder="1" applyAlignment="1">
      <alignment horizontal="center"/>
    </xf>
    <xf numFmtId="0" fontId="68" fillId="19" borderId="16" xfId="2867" applyFont="1" applyFill="1" applyBorder="1" applyAlignment="1">
      <alignment horizontal="center" vertical="center" wrapText="1"/>
    </xf>
    <xf numFmtId="0" fontId="68" fillId="19" borderId="17" xfId="2867" applyFont="1" applyFill="1" applyBorder="1" applyAlignment="1">
      <alignment horizontal="center" vertical="center" wrapText="1"/>
    </xf>
    <xf numFmtId="0" fontId="68" fillId="19" borderId="8" xfId="2867" applyFont="1" applyFill="1" applyBorder="1" applyAlignment="1">
      <alignment horizontal="center" vertical="center" wrapText="1"/>
    </xf>
    <xf numFmtId="4" fontId="52" fillId="15" borderId="0" xfId="0" applyNumberFormat="1" applyFont="1" applyFill="1" applyAlignment="1">
      <alignment horizontal="center" vertical="center"/>
    </xf>
    <xf numFmtId="0" fontId="52" fillId="15" borderId="0" xfId="0" applyFont="1" applyFill="1" applyAlignment="1">
      <alignment horizontal="center" vertical="center"/>
    </xf>
    <xf numFmtId="41" fontId="0" fillId="0" borderId="0" xfId="2865" applyFont="1" applyFill="1" applyAlignment="1">
      <alignment horizontal="center"/>
    </xf>
    <xf numFmtId="10" fontId="23" fillId="0" borderId="2" xfId="16" applyNumberFormat="1" applyFont="1" applyFill="1" applyBorder="1" applyAlignment="1">
      <alignment horizontal="center" vertical="center" wrapText="1"/>
    </xf>
    <xf numFmtId="182" fontId="5" fillId="0" borderId="0" xfId="0" applyNumberFormat="1" applyFont="1" applyFill="1" applyAlignment="1">
      <alignment horizontal="center"/>
    </xf>
    <xf numFmtId="181" fontId="7" fillId="0" borderId="1" xfId="3" applyNumberFormat="1" applyFont="1" applyFill="1" applyBorder="1" applyAlignment="1">
      <alignment vertical="center"/>
    </xf>
    <xf numFmtId="181" fontId="5" fillId="0" borderId="1" xfId="3" applyNumberFormat="1" applyFont="1" applyFill="1" applyBorder="1" applyAlignment="1">
      <alignment horizontal="center" vertical="center"/>
    </xf>
    <xf numFmtId="175" fontId="5" fillId="0" borderId="1" xfId="3" applyNumberFormat="1" applyFont="1" applyFill="1" applyBorder="1" applyAlignment="1">
      <alignment horizontal="center" vertical="center"/>
    </xf>
    <xf numFmtId="0" fontId="35" fillId="3" borderId="12" xfId="0" applyFont="1" applyFill="1" applyBorder="1" applyAlignment="1">
      <alignment horizontal="center" vertical="top" wrapText="1"/>
    </xf>
    <xf numFmtId="0" fontId="2" fillId="17" borderId="49" xfId="16"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9" fillId="0" borderId="18" xfId="0" applyFont="1" applyFill="1" applyBorder="1" applyAlignment="1">
      <alignment vertical="center"/>
    </xf>
    <xf numFmtId="42" fontId="21" fillId="0" borderId="1" xfId="2866" applyFont="1" applyFill="1" applyBorder="1" applyAlignment="1">
      <alignment vertical="center"/>
    </xf>
    <xf numFmtId="42" fontId="0" fillId="0" borderId="1" xfId="0" applyNumberFormat="1" applyFont="1" applyFill="1" applyBorder="1" applyAlignment="1">
      <alignment vertical="center"/>
    </xf>
    <xf numFmtId="42" fontId="0" fillId="0" borderId="1" xfId="2866" applyFont="1" applyFill="1" applyBorder="1" applyAlignment="1">
      <alignment vertical="center"/>
    </xf>
    <xf numFmtId="0" fontId="69" fillId="0" borderId="18" xfId="0" applyFont="1" applyFill="1" applyBorder="1"/>
    <xf numFmtId="0" fontId="69" fillId="0" borderId="1" xfId="0" applyFont="1" applyFill="1" applyBorder="1" applyAlignment="1">
      <alignment horizontal="center" wrapText="1"/>
    </xf>
    <xf numFmtId="0" fontId="69" fillId="0" borderId="1" xfId="0" applyFont="1" applyFill="1" applyBorder="1"/>
    <xf numFmtId="0" fontId="69" fillId="0" borderId="11" xfId="0" applyFont="1" applyFill="1" applyBorder="1"/>
    <xf numFmtId="0" fontId="69" fillId="0" borderId="1" xfId="0" applyFont="1" applyFill="1" applyBorder="1" applyAlignment="1">
      <alignment horizontal="center"/>
    </xf>
    <xf numFmtId="0" fontId="5" fillId="17" borderId="22"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center" vertical="center" wrapText="1"/>
    </xf>
    <xf numFmtId="0" fontId="5" fillId="0" borderId="0" xfId="0" applyFont="1" applyFill="1"/>
    <xf numFmtId="0" fontId="0" fillId="0" borderId="0" xfId="0" applyAlignment="1">
      <alignment horizontal="center"/>
    </xf>
    <xf numFmtId="183" fontId="7" fillId="0" borderId="1" xfId="3" applyNumberFormat="1" applyFont="1" applyFill="1" applyBorder="1" applyAlignment="1">
      <alignment vertical="center"/>
    </xf>
    <xf numFmtId="10" fontId="16" fillId="0" borderId="2" xfId="16"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xf>
    <xf numFmtId="179" fontId="20" fillId="0" borderId="1" xfId="9" applyNumberFormat="1" applyFont="1" applyFill="1" applyBorder="1" applyAlignment="1">
      <alignment horizontal="center" vertical="center"/>
    </xf>
    <xf numFmtId="0" fontId="5" fillId="17" borderId="57"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52"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4" fontId="18" fillId="0" borderId="1" xfId="2866" applyNumberFormat="1" applyFont="1" applyFill="1" applyBorder="1" applyAlignment="1">
      <alignment horizontal="center" vertical="center"/>
    </xf>
    <xf numFmtId="184" fontId="18" fillId="0" borderId="1" xfId="9" applyNumberFormat="1" applyFont="1" applyFill="1" applyBorder="1" applyAlignment="1">
      <alignment horizontal="center" vertical="center"/>
    </xf>
    <xf numFmtId="184" fontId="18" fillId="0" borderId="1" xfId="0" applyNumberFormat="1" applyFont="1" applyFill="1" applyBorder="1" applyAlignment="1">
      <alignment horizontal="center" vertical="center"/>
    </xf>
    <xf numFmtId="184" fontId="16" fillId="18" borderId="1" xfId="0" applyNumberFormat="1" applyFont="1" applyFill="1" applyBorder="1" applyAlignment="1" applyProtection="1">
      <alignment horizontal="left" vertical="center" wrapText="1"/>
      <protection locked="0"/>
    </xf>
    <xf numFmtId="184" fontId="0" fillId="0" borderId="0" xfId="0" applyNumberFormat="1" applyFill="1" applyAlignment="1">
      <alignment horizontal="center" vertical="center"/>
    </xf>
    <xf numFmtId="184" fontId="20" fillId="0" borderId="1" xfId="9" applyNumberFormat="1" applyFont="1" applyFill="1" applyBorder="1" applyAlignment="1">
      <alignment horizontal="center" vertical="center"/>
    </xf>
    <xf numFmtId="184" fontId="29" fillId="0" borderId="0" xfId="0" applyNumberFormat="1" applyFont="1" applyFill="1" applyAlignment="1">
      <alignment horizontal="center" vertical="center"/>
    </xf>
    <xf numFmtId="184" fontId="0" fillId="0" borderId="0" xfId="0" applyNumberFormat="1" applyFont="1" applyFill="1" applyAlignment="1">
      <alignment horizontal="center" vertical="center"/>
    </xf>
    <xf numFmtId="184" fontId="16" fillId="18" borderId="1" xfId="0" applyNumberFormat="1" applyFont="1" applyFill="1" applyBorder="1" applyAlignment="1" applyProtection="1">
      <alignment horizontal="center" vertical="center" wrapText="1"/>
      <protection locked="0"/>
    </xf>
    <xf numFmtId="184" fontId="16" fillId="17" borderId="5" xfId="0" applyNumberFormat="1" applyFont="1" applyFill="1" applyBorder="1" applyAlignment="1" applyProtection="1">
      <alignment horizontal="center" vertical="center" wrapText="1"/>
      <protection locked="0"/>
    </xf>
    <xf numFmtId="184" fontId="0" fillId="0" borderId="0" xfId="0" applyNumberFormat="1" applyFill="1" applyAlignment="1">
      <alignment horizontal="center"/>
    </xf>
    <xf numFmtId="184" fontId="16" fillId="17" borderId="4" xfId="0" applyNumberFormat="1" applyFont="1" applyFill="1" applyBorder="1" applyAlignment="1" applyProtection="1">
      <alignment horizontal="center" vertical="center" wrapText="1"/>
      <protection locked="0"/>
    </xf>
    <xf numFmtId="184" fontId="17" fillId="0" borderId="1" xfId="2866"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xf>
    <xf numFmtId="184" fontId="20" fillId="0" borderId="1" xfId="10" applyNumberFormat="1" applyFont="1" applyFill="1" applyBorder="1" applyAlignment="1">
      <alignment horizontal="center" vertical="center"/>
    </xf>
    <xf numFmtId="184" fontId="19" fillId="0" borderId="1" xfId="2866" applyNumberFormat="1" applyFont="1" applyFill="1" applyBorder="1" applyAlignment="1">
      <alignment horizontal="center" vertical="center" wrapText="1"/>
    </xf>
    <xf numFmtId="184" fontId="17" fillId="0" borderId="1" xfId="0" applyNumberFormat="1" applyFont="1" applyFill="1" applyBorder="1" applyAlignment="1">
      <alignment horizontal="center" vertical="center" wrapText="1"/>
    </xf>
    <xf numFmtId="184" fontId="18" fillId="0" borderId="1" xfId="10"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37" fontId="20" fillId="0" borderId="1" xfId="10" applyNumberFormat="1" applyFont="1" applyFill="1" applyBorder="1" applyAlignment="1">
      <alignment horizontal="center" vertical="center"/>
    </xf>
    <xf numFmtId="0" fontId="0" fillId="0" borderId="0" xfId="0" applyAlignment="1"/>
    <xf numFmtId="184" fontId="19" fillId="0" borderId="1" xfId="0" applyNumberFormat="1" applyFont="1" applyFill="1" applyBorder="1" applyAlignment="1">
      <alignment horizontal="center" vertical="center" wrapText="1"/>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9" fillId="20" borderId="66"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69" fillId="0" borderId="18" xfId="0" applyFont="1" applyFill="1" applyBorder="1" applyAlignment="1">
      <alignment horizontal="left" vertical="center"/>
    </xf>
    <xf numFmtId="42" fontId="0" fillId="20" borderId="4" xfId="0" applyNumberFormat="1" applyFont="1" applyFill="1" applyBorder="1"/>
    <xf numFmtId="0" fontId="69"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9" fillId="0" borderId="1" xfId="24" applyFont="1" applyFill="1" applyBorder="1"/>
    <xf numFmtId="0" fontId="69" fillId="20" borderId="4" xfId="0" applyFont="1" applyFill="1" applyBorder="1" applyAlignment="1">
      <alignment horizontal="center" wrapText="1"/>
    </xf>
    <xf numFmtId="0" fontId="69" fillId="20" borderId="4" xfId="0" applyFont="1" applyFill="1" applyBorder="1"/>
    <xf numFmtId="9" fontId="69" fillId="20" borderId="4" xfId="24" applyFont="1" applyFill="1" applyBorder="1"/>
    <xf numFmtId="2" fontId="69" fillId="0" borderId="1" xfId="0" applyNumberFormat="1" applyFont="1" applyFill="1" applyBorder="1"/>
    <xf numFmtId="0" fontId="69" fillId="20" borderId="4" xfId="0" applyFont="1" applyFill="1" applyBorder="1" applyAlignment="1">
      <alignment horizontal="center"/>
    </xf>
    <xf numFmtId="9" fontId="69"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9"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1"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9" fillId="0" borderId="41" xfId="0" applyFont="1" applyBorder="1" applyAlignment="1"/>
    <xf numFmtId="42" fontId="0" fillId="0" borderId="1" xfId="0" applyNumberFormat="1" applyFont="1" applyBorder="1" applyAlignment="1"/>
    <xf numFmtId="42" fontId="0" fillId="0" borderId="1" xfId="2866" applyFont="1" applyBorder="1" applyAlignment="1"/>
    <xf numFmtId="0" fontId="0" fillId="0" borderId="1" xfId="0" applyFont="1" applyBorder="1" applyAlignment="1"/>
    <xf numFmtId="0" fontId="69" fillId="0" borderId="18" xfId="0" applyFont="1" applyBorder="1" applyAlignment="1"/>
    <xf numFmtId="42" fontId="0" fillId="0" borderId="0" xfId="0" applyNumberFormat="1" applyFill="1" applyAlignment="1"/>
    <xf numFmtId="42" fontId="21" fillId="0" borderId="5" xfId="2866" applyFont="1" applyBorder="1" applyAlignment="1"/>
    <xf numFmtId="0" fontId="21" fillId="0" borderId="21" xfId="0" applyFont="1" applyBorder="1" applyAlignment="1"/>
    <xf numFmtId="42" fontId="0" fillId="0" borderId="0" xfId="0" applyNumberFormat="1" applyAlignment="1"/>
    <xf numFmtId="184" fontId="53" fillId="0" borderId="1" xfId="1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xf>
    <xf numFmtId="0" fontId="4" fillId="2" borderId="0" xfId="16" applyFill="1" applyAlignment="1">
      <alignment horizontal="left"/>
    </xf>
    <xf numFmtId="10" fontId="4" fillId="2" borderId="0" xfId="16" applyNumberFormat="1" applyFill="1" applyAlignment="1">
      <alignment horizontal="left"/>
    </xf>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8" xfId="2865" applyFont="1" applyFill="1" applyBorder="1"/>
    <xf numFmtId="41" fontId="0" fillId="0" borderId="8" xfId="0" applyNumberFormat="1" applyFill="1" applyBorder="1"/>
    <xf numFmtId="41" fontId="0" fillId="0" borderId="70" xfId="2865" applyFont="1" applyFill="1" applyBorder="1"/>
    <xf numFmtId="41" fontId="0" fillId="0" borderId="71" xfId="0" applyNumberFormat="1" applyFill="1" applyBorder="1"/>
    <xf numFmtId="41" fontId="0" fillId="0" borderId="72" xfId="2865" applyFont="1" applyFill="1" applyBorder="1"/>
    <xf numFmtId="0" fontId="0" fillId="0" borderId="38" xfId="0" applyBorder="1"/>
    <xf numFmtId="0" fontId="0" fillId="0" borderId="7" xfId="0" applyBorder="1"/>
    <xf numFmtId="0" fontId="0" fillId="0" borderId="47" xfId="0" applyBorder="1"/>
    <xf numFmtId="2" fontId="18" fillId="0" borderId="1" xfId="10" applyNumberFormat="1" applyFont="1" applyFill="1" applyBorder="1" applyAlignment="1">
      <alignment horizontal="center" vertical="center"/>
    </xf>
    <xf numFmtId="2" fontId="18" fillId="0" borderId="1" xfId="9" applyNumberFormat="1" applyFont="1" applyFill="1" applyBorder="1" applyAlignment="1">
      <alignment horizontal="center" vertical="center"/>
    </xf>
    <xf numFmtId="2" fontId="0" fillId="0" borderId="0" xfId="0" applyNumberFormat="1" applyFill="1" applyAlignment="1">
      <alignment horizontal="center"/>
    </xf>
    <xf numFmtId="2" fontId="0" fillId="0" borderId="0" xfId="0" applyNumberFormat="1" applyAlignment="1">
      <alignment horizontal="center"/>
    </xf>
    <xf numFmtId="0" fontId="69" fillId="0" borderId="66"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9" fillId="20" borderId="18" xfId="0" applyFont="1" applyFill="1" applyBorder="1"/>
    <xf numFmtId="0" fontId="69"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6" xfId="0" applyFill="1" applyBorder="1"/>
    <xf numFmtId="0" fontId="0" fillId="20" borderId="0" xfId="0" applyFill="1" applyAlignment="1">
      <alignment horizontal="center" vertical="center"/>
    </xf>
    <xf numFmtId="42" fontId="0" fillId="0" borderId="4" xfId="0" applyNumberFormat="1" applyFont="1" applyFill="1" applyBorder="1"/>
    <xf numFmtId="0" fontId="69" fillId="0" borderId="12" xfId="0" applyFont="1" applyFill="1" applyBorder="1"/>
    <xf numFmtId="42" fontId="0" fillId="0" borderId="0" xfId="0" applyNumberFormat="1" applyFill="1"/>
    <xf numFmtId="0" fontId="68" fillId="19" borderId="54" xfId="2867" applyFont="1" applyFill="1" applyBorder="1" applyAlignment="1">
      <alignment horizontal="center" vertical="center" wrapText="1"/>
    </xf>
    <xf numFmtId="0" fontId="68" fillId="19" borderId="64" xfId="2867"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9" fillId="0" borderId="0" xfId="0" applyFont="1" applyFill="1" applyBorder="1" applyAlignment="1">
      <alignment horizontal="center" vertical="center"/>
    </xf>
    <xf numFmtId="0" fontId="69" fillId="0" borderId="0" xfId="0" applyFont="1" applyFill="1" applyBorder="1" applyAlignment="1">
      <alignment horizontal="center"/>
    </xf>
    <xf numFmtId="9" fontId="69" fillId="0" borderId="0" xfId="24" applyFont="1" applyFill="1" applyBorder="1"/>
    <xf numFmtId="0" fontId="69"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9" fillId="20" borderId="41" xfId="0" applyFont="1" applyFill="1" applyBorder="1" applyAlignment="1"/>
    <xf numFmtId="42" fontId="21" fillId="20" borderId="5" xfId="2866" applyFont="1" applyFill="1" applyBorder="1" applyAlignment="1"/>
    <xf numFmtId="0" fontId="21" fillId="20" borderId="21" xfId="0" applyFont="1" applyFill="1" applyBorder="1" applyAlignment="1"/>
    <xf numFmtId="42" fontId="0" fillId="20" borderId="1" xfId="0" applyNumberFormat="1" applyFont="1" applyFill="1" applyBorder="1" applyAlignment="1"/>
    <xf numFmtId="42" fontId="0" fillId="20" borderId="1" xfId="2866" applyFont="1" applyFill="1" applyBorder="1" applyAlignment="1"/>
    <xf numFmtId="0" fontId="0" fillId="20" borderId="11" xfId="0" applyFont="1" applyFill="1" applyBorder="1" applyAlignment="1"/>
    <xf numFmtId="0" fontId="69" fillId="20" borderId="1" xfId="0" applyFont="1" applyFill="1" applyBorder="1" applyAlignment="1">
      <alignment horizontal="center" wrapText="1"/>
    </xf>
    <xf numFmtId="0" fontId="69" fillId="20" borderId="1" xfId="0" applyFont="1" applyFill="1" applyBorder="1"/>
    <xf numFmtId="0" fontId="69" fillId="20" borderId="11" xfId="0" applyFont="1" applyFill="1" applyBorder="1"/>
    <xf numFmtId="0" fontId="69" fillId="0" borderId="4" xfId="0" applyFont="1" applyBorder="1" applyAlignment="1">
      <alignment horizontal="center" wrapText="1"/>
    </xf>
    <xf numFmtId="0" fontId="69" fillId="20" borderId="1" xfId="0" applyFont="1" applyFill="1" applyBorder="1" applyAlignment="1">
      <alignment horizontal="center"/>
    </xf>
    <xf numFmtId="0" fontId="69" fillId="20" borderId="18" xfId="0" applyFont="1" applyFill="1" applyBorder="1" applyAlignment="1"/>
    <xf numFmtId="10" fontId="69" fillId="0" borderId="1" xfId="21" applyNumberFormat="1" applyFont="1" applyFill="1" applyBorder="1"/>
    <xf numFmtId="10" fontId="69" fillId="20" borderId="1" xfId="21" applyNumberFormat="1" applyFont="1" applyFill="1" applyBorder="1"/>
    <xf numFmtId="10" fontId="69" fillId="0" borderId="4" xfId="21" applyNumberFormat="1" applyFont="1" applyFill="1" applyBorder="1"/>
    <xf numFmtId="10" fontId="69" fillId="0" borderId="1" xfId="21" applyNumberFormat="1" applyFont="1" applyBorder="1"/>
    <xf numFmtId="10" fontId="69" fillId="0" borderId="4" xfId="21" applyNumberFormat="1" applyFont="1" applyBorder="1"/>
    <xf numFmtId="43" fontId="73" fillId="0" borderId="0" xfId="0" applyNumberFormat="1" applyFont="1" applyFill="1" applyAlignment="1"/>
    <xf numFmtId="182" fontId="16" fillId="18" borderId="1" xfId="0" applyNumberFormat="1" applyFont="1" applyFill="1" applyBorder="1" applyAlignment="1" applyProtection="1">
      <alignment horizontal="center" vertical="center" wrapText="1"/>
      <protection locked="0"/>
    </xf>
    <xf numFmtId="182" fontId="18" fillId="0" borderId="1" xfId="10" applyNumberFormat="1" applyFont="1" applyFill="1" applyBorder="1" applyAlignment="1">
      <alignment horizontal="center" vertical="center"/>
    </xf>
    <xf numFmtId="182" fontId="0" fillId="0" borderId="0" xfId="0" applyNumberFormat="1" applyFont="1" applyFill="1" applyAlignment="1">
      <alignment horizontal="center" vertical="center"/>
    </xf>
    <xf numFmtId="182" fontId="18" fillId="0" borderId="1" xfId="0" applyNumberFormat="1"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22" xfId="0" applyFont="1" applyFill="1" applyBorder="1" applyAlignment="1">
      <alignment horizontal="left" vertical="top" wrapText="1"/>
    </xf>
    <xf numFmtId="0" fontId="5" fillId="18" borderId="20"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16" fillId="17" borderId="17" xfId="0" applyFont="1" applyFill="1" applyBorder="1" applyAlignment="1" applyProtection="1">
      <alignment horizontal="left" vertical="center" wrapText="1"/>
      <protection locked="0"/>
    </xf>
    <xf numFmtId="175" fontId="18" fillId="0" borderId="3" xfId="3" applyNumberFormat="1" applyFont="1" applyFill="1" applyBorder="1" applyAlignment="1">
      <alignment horizontal="center" vertical="center"/>
    </xf>
    <xf numFmtId="37" fontId="18" fillId="0" borderId="3" xfId="9" applyNumberFormat="1" applyFont="1" applyFill="1" applyBorder="1" applyAlignment="1">
      <alignment horizontal="center" vertical="center"/>
    </xf>
    <xf numFmtId="4" fontId="17"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84" fontId="16" fillId="18" borderId="18" xfId="0" applyNumberFormat="1" applyFont="1" applyFill="1" applyBorder="1" applyAlignment="1" applyProtection="1">
      <alignment horizontal="center" vertical="center" wrapText="1"/>
      <protection locked="0"/>
    </xf>
    <xf numFmtId="0" fontId="16" fillId="17" borderId="18" xfId="0" applyFont="1" applyFill="1" applyBorder="1" applyAlignment="1" applyProtection="1">
      <alignment horizontal="left" vertical="center" wrapText="1"/>
      <protection locked="0"/>
    </xf>
    <xf numFmtId="184" fontId="16" fillId="18" borderId="18" xfId="0" applyNumberFormat="1" applyFont="1" applyFill="1" applyBorder="1" applyAlignment="1" applyProtection="1">
      <alignment horizontal="left" vertical="center" wrapText="1"/>
      <protection locked="0"/>
    </xf>
    <xf numFmtId="184" fontId="20" fillId="0" borderId="4" xfId="10" applyNumberFormat="1" applyFont="1" applyFill="1" applyBorder="1" applyAlignment="1">
      <alignment horizontal="center" vertical="center"/>
    </xf>
    <xf numFmtId="184" fontId="20" fillId="0" borderId="4" xfId="9" applyNumberFormat="1" applyFont="1" applyFill="1" applyBorder="1" applyAlignment="1">
      <alignment horizontal="center" vertical="center"/>
    </xf>
    <xf numFmtId="10" fontId="2" fillId="17" borderId="37" xfId="21" applyNumberFormat="1" applyFont="1" applyFill="1" applyBorder="1" applyAlignment="1">
      <alignment horizontal="center" vertical="center" wrapText="1"/>
    </xf>
    <xf numFmtId="185" fontId="24" fillId="17" borderId="1" xfId="0" applyNumberFormat="1" applyFont="1" applyFill="1" applyBorder="1" applyAlignment="1">
      <alignment vertical="center"/>
    </xf>
    <xf numFmtId="41" fontId="0" fillId="0" borderId="0" xfId="0" applyNumberFormat="1" applyFill="1" applyAlignment="1">
      <alignment horizontal="center"/>
    </xf>
    <xf numFmtId="3" fontId="75" fillId="0" borderId="0" xfId="0" applyNumberFormat="1" applyFont="1"/>
    <xf numFmtId="184" fontId="5" fillId="0" borderId="0" xfId="0" applyNumberFormat="1" applyFont="1" applyFill="1" applyAlignment="1">
      <alignment horizontal="center"/>
    </xf>
    <xf numFmtId="0" fontId="25" fillId="0" borderId="3" xfId="0" applyFont="1" applyFill="1" applyBorder="1" applyAlignment="1">
      <alignment horizontal="center" vertical="center"/>
    </xf>
    <xf numFmtId="169" fontId="25" fillId="0" borderId="3" xfId="3" applyNumberFormat="1" applyFont="1" applyFill="1" applyBorder="1" applyAlignment="1">
      <alignment horizontal="center" vertical="center"/>
    </xf>
    <xf numFmtId="175" fontId="25" fillId="0" borderId="3" xfId="3" applyNumberFormat="1" applyFont="1" applyFill="1" applyBorder="1" applyAlignment="1">
      <alignment horizontal="center" vertical="center"/>
    </xf>
    <xf numFmtId="184" fontId="25" fillId="0" borderId="1" xfId="3" applyNumberFormat="1" applyFont="1" applyFill="1" applyBorder="1" applyAlignment="1">
      <alignment horizontal="center" vertical="center"/>
    </xf>
    <xf numFmtId="0" fontId="26" fillId="0" borderId="1" xfId="0" applyFont="1" applyFill="1" applyBorder="1" applyAlignment="1">
      <alignment horizontal="center" vertical="center"/>
    </xf>
    <xf numFmtId="169" fontId="26" fillId="0" borderId="1" xfId="3" applyNumberFormat="1" applyFont="1" applyFill="1" applyBorder="1" applyAlignment="1">
      <alignment horizontal="center" vertical="center"/>
    </xf>
    <xf numFmtId="175" fontId="26" fillId="0" borderId="1" xfId="3" applyNumberFormat="1" applyFont="1" applyFill="1" applyBorder="1" applyAlignment="1">
      <alignment horizontal="center" vertical="center"/>
    </xf>
    <xf numFmtId="184" fontId="26" fillId="0" borderId="4" xfId="3" applyNumberFormat="1" applyFont="1" applyFill="1" applyBorder="1" applyAlignment="1">
      <alignment horizontal="center" vertical="center"/>
    </xf>
    <xf numFmtId="0" fontId="25" fillId="0" borderId="5" xfId="0" applyFont="1" applyFill="1" applyBorder="1" applyAlignment="1">
      <alignment horizontal="center" vertical="center"/>
    </xf>
    <xf numFmtId="169" fontId="25" fillId="0" borderId="5" xfId="3" applyNumberFormat="1" applyFont="1" applyFill="1" applyBorder="1" applyAlignment="1">
      <alignment horizontal="center" vertical="center"/>
    </xf>
    <xf numFmtId="175" fontId="25" fillId="0" borderId="5" xfId="3" applyNumberFormat="1" applyFont="1" applyFill="1" applyBorder="1" applyAlignment="1">
      <alignment horizontal="center" vertical="center"/>
    </xf>
    <xf numFmtId="182" fontId="25" fillId="0" borderId="1" xfId="3" applyNumberFormat="1" applyFont="1" applyFill="1" applyBorder="1" applyAlignment="1">
      <alignment horizontal="center" vertical="center"/>
    </xf>
    <xf numFmtId="184" fontId="25" fillId="0" borderId="1" xfId="2866" applyNumberFormat="1" applyFont="1" applyFill="1" applyBorder="1" applyAlignment="1">
      <alignment horizontal="center" vertical="center"/>
    </xf>
    <xf numFmtId="184" fontId="26" fillId="0" borderId="1" xfId="3" applyNumberFormat="1" applyFont="1" applyFill="1" applyBorder="1" applyAlignment="1">
      <alignment horizontal="center" vertical="center"/>
    </xf>
    <xf numFmtId="184" fontId="25" fillId="0" borderId="1" xfId="0" applyNumberFormat="1" applyFont="1" applyFill="1" applyBorder="1" applyAlignment="1">
      <alignment horizontal="center" vertical="center"/>
    </xf>
    <xf numFmtId="184" fontId="26" fillId="0" borderId="1" xfId="0" applyNumberFormat="1" applyFont="1" applyFill="1" applyBorder="1" applyAlignment="1">
      <alignment horizontal="center" vertical="center"/>
    </xf>
    <xf numFmtId="2" fontId="7" fillId="0" borderId="1" xfId="5" applyNumberFormat="1" applyFont="1" applyFill="1" applyBorder="1" applyAlignment="1">
      <alignment horizontal="center" vertical="center"/>
    </xf>
    <xf numFmtId="0" fontId="5" fillId="17" borderId="22" xfId="0" applyFont="1" applyFill="1" applyBorder="1" applyAlignment="1">
      <alignment horizontal="center" vertical="center" wrapText="1"/>
    </xf>
    <xf numFmtId="0" fontId="77" fillId="0" borderId="0" xfId="0" applyFont="1" applyFill="1" applyAlignment="1">
      <alignment vertical="top" wrapText="1"/>
    </xf>
    <xf numFmtId="0" fontId="0" fillId="0" borderId="0" xfId="0" applyAlignment="1">
      <alignment wrapText="1"/>
    </xf>
    <xf numFmtId="10" fontId="24" fillId="17" borderId="1" xfId="0" applyNumberFormat="1" applyFont="1" applyFill="1" applyBorder="1" applyAlignment="1">
      <alignment vertical="center"/>
    </xf>
    <xf numFmtId="10" fontId="24" fillId="18" borderId="1" xfId="0" applyNumberFormat="1" applyFont="1" applyFill="1" applyBorder="1" applyAlignment="1">
      <alignment vertical="center"/>
    </xf>
    <xf numFmtId="184" fontId="16" fillId="18" borderId="20" xfId="0" applyNumberFormat="1" applyFont="1" applyFill="1" applyBorder="1" applyAlignment="1" applyProtection="1">
      <alignment horizontal="left" vertical="center" wrapText="1"/>
      <protection locked="0"/>
    </xf>
    <xf numFmtId="184" fontId="19" fillId="0" borderId="2" xfId="10" applyNumberFormat="1" applyFont="1" applyFill="1" applyBorder="1" applyAlignment="1">
      <alignment horizontal="center" vertical="center" wrapText="1"/>
    </xf>
    <xf numFmtId="184" fontId="20" fillId="0" borderId="2" xfId="9" applyNumberFormat="1" applyFont="1" applyFill="1" applyBorder="1" applyAlignment="1">
      <alignment horizontal="center" vertical="center"/>
    </xf>
    <xf numFmtId="184" fontId="20" fillId="0" borderId="2" xfId="10" applyNumberFormat="1" applyFont="1" applyFill="1" applyBorder="1" applyAlignment="1">
      <alignment horizontal="center" vertical="center"/>
    </xf>
    <xf numFmtId="184" fontId="19" fillId="0" borderId="2" xfId="2866" applyNumberFormat="1" applyFont="1" applyFill="1" applyBorder="1" applyAlignment="1">
      <alignment horizontal="center" vertical="center" wrapText="1"/>
    </xf>
    <xf numFmtId="184" fontId="26" fillId="0" borderId="2" xfId="3" applyNumberFormat="1" applyFont="1" applyFill="1" applyBorder="1" applyAlignment="1">
      <alignment horizontal="center" vertical="center"/>
    </xf>
    <xf numFmtId="184" fontId="26" fillId="0" borderId="2" xfId="0" applyNumberFormat="1" applyFont="1" applyFill="1" applyBorder="1" applyAlignment="1">
      <alignment horizontal="center" vertical="center"/>
    </xf>
    <xf numFmtId="37" fontId="18" fillId="0" borderId="5" xfId="9" applyNumberFormat="1" applyFont="1" applyFill="1" applyBorder="1" applyAlignment="1">
      <alignment horizontal="center" vertical="center"/>
    </xf>
    <xf numFmtId="0" fontId="16" fillId="17" borderId="3" xfId="0" applyFont="1" applyFill="1" applyBorder="1" applyAlignment="1" applyProtection="1">
      <alignment horizontal="left" vertical="center" wrapText="1"/>
      <protection locked="0"/>
    </xf>
    <xf numFmtId="180" fontId="17" fillId="0" borderId="3" xfId="0" applyNumberFormat="1" applyFont="1" applyFill="1" applyBorder="1" applyAlignment="1">
      <alignment horizontal="center" vertical="center" wrapText="1"/>
    </xf>
    <xf numFmtId="182" fontId="16" fillId="18" borderId="4" xfId="0" applyNumberFormat="1" applyFont="1" applyFill="1" applyBorder="1" applyAlignment="1" applyProtection="1">
      <alignment horizontal="left" vertical="center" wrapText="1"/>
      <protection locked="0"/>
    </xf>
    <xf numFmtId="182" fontId="20" fillId="0" borderId="4" xfId="9" applyNumberFormat="1" applyFont="1" applyFill="1" applyBorder="1" applyAlignment="1">
      <alignment horizontal="center" vertical="center"/>
    </xf>
    <xf numFmtId="182" fontId="20" fillId="0" borderId="4" xfId="0" applyNumberFormat="1" applyFont="1" applyFill="1" applyBorder="1" applyAlignment="1">
      <alignment horizontal="center" vertical="center"/>
    </xf>
    <xf numFmtId="182" fontId="20" fillId="0" borderId="4" xfId="10" applyNumberFormat="1" applyFont="1" applyFill="1" applyBorder="1" applyAlignment="1">
      <alignment horizontal="center" vertical="center"/>
    </xf>
    <xf numFmtId="0" fontId="16" fillId="17" borderId="43" xfId="0" applyFont="1" applyFill="1" applyBorder="1" applyAlignment="1" applyProtection="1">
      <alignment horizontal="left" vertical="center" wrapText="1"/>
      <protection locked="0"/>
    </xf>
    <xf numFmtId="184" fontId="16" fillId="18" borderId="8" xfId="0" applyNumberFormat="1" applyFont="1" applyFill="1" applyBorder="1" applyAlignment="1" applyProtection="1">
      <alignment horizontal="left" vertical="center" wrapText="1"/>
      <protection locked="0"/>
    </xf>
    <xf numFmtId="0" fontId="16" fillId="17" borderId="8" xfId="0" applyFont="1" applyFill="1" applyBorder="1" applyAlignment="1" applyProtection="1">
      <alignment horizontal="left" vertical="center" wrapText="1"/>
      <protection locked="0"/>
    </xf>
    <xf numFmtId="184" fontId="72" fillId="18" borderId="8" xfId="0" applyNumberFormat="1" applyFont="1" applyFill="1" applyBorder="1" applyAlignment="1" applyProtection="1">
      <alignment horizontal="center" vertical="center" wrapText="1"/>
      <protection locked="0"/>
    </xf>
    <xf numFmtId="39" fontId="18" fillId="0" borderId="3" xfId="9" applyNumberFormat="1" applyFont="1" applyFill="1" applyBorder="1" applyAlignment="1">
      <alignment horizontal="center" vertical="center"/>
    </xf>
    <xf numFmtId="179" fontId="18" fillId="0" borderId="3" xfId="9" applyNumberFormat="1" applyFont="1" applyFill="1" applyBorder="1" applyAlignment="1">
      <alignment horizontal="center" vertical="center"/>
    </xf>
    <xf numFmtId="37" fontId="20" fillId="0" borderId="3" xfId="9" applyNumberFormat="1" applyFont="1" applyFill="1" applyBorder="1" applyAlignment="1">
      <alignment horizontal="center" vertical="center"/>
    </xf>
    <xf numFmtId="175" fontId="26" fillId="0" borderId="3" xfId="3" applyNumberFormat="1" applyFont="1" applyFill="1" applyBorder="1" applyAlignment="1">
      <alignment horizontal="center" vertical="center"/>
    </xf>
    <xf numFmtId="0" fontId="5" fillId="17" borderId="22" xfId="0" applyFont="1" applyFill="1" applyBorder="1" applyAlignment="1">
      <alignment horizontal="center" vertical="center" wrapText="1"/>
    </xf>
    <xf numFmtId="4" fontId="17" fillId="0" borderId="5"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0" fontId="0" fillId="0" borderId="0" xfId="0" applyAlignment="1">
      <alignment horizontal="center"/>
    </xf>
    <xf numFmtId="0" fontId="7" fillId="0" borderId="1" xfId="0" applyFont="1" applyFill="1" applyBorder="1" applyAlignment="1">
      <alignment horizontal="left" vertical="top" wrapText="1"/>
    </xf>
    <xf numFmtId="0" fontId="57" fillId="0" borderId="1" xfId="0" applyFont="1" applyFill="1" applyBorder="1" applyAlignment="1">
      <alignment horizontal="center" vertical="center"/>
    </xf>
    <xf numFmtId="175" fontId="7" fillId="0" borderId="1" xfId="3" applyNumberFormat="1" applyFont="1" applyFill="1" applyBorder="1" applyAlignment="1">
      <alignment horizontal="left" vertical="center"/>
    </xf>
    <xf numFmtId="175" fontId="74" fillId="0" borderId="1" xfId="3" applyNumberFormat="1" applyFont="1" applyFill="1" applyBorder="1" applyAlignment="1">
      <alignment vertical="center"/>
    </xf>
    <xf numFmtId="0" fontId="28" fillId="0" borderId="1" xfId="0" applyFont="1" applyFill="1" applyBorder="1" applyAlignment="1">
      <alignment horizontal="left" vertical="top" wrapText="1"/>
    </xf>
    <xf numFmtId="0" fontId="28" fillId="0" borderId="1" xfId="0" applyFont="1" applyFill="1" applyBorder="1" applyAlignment="1">
      <alignment horizontal="center" vertical="center"/>
    </xf>
    <xf numFmtId="41" fontId="7" fillId="0" borderId="1" xfId="2865" applyNumberFormat="1" applyFont="1" applyFill="1" applyBorder="1" applyAlignment="1">
      <alignment horizontal="center" vertical="center"/>
    </xf>
    <xf numFmtId="0" fontId="7" fillId="0" borderId="1" xfId="3" applyNumberFormat="1"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xf>
    <xf numFmtId="175" fontId="5" fillId="0" borderId="1" xfId="3" applyNumberFormat="1" applyFont="1" applyFill="1" applyBorder="1" applyAlignment="1">
      <alignment horizontal="left" vertical="center"/>
    </xf>
    <xf numFmtId="175" fontId="11" fillId="0" borderId="1" xfId="3" applyNumberFormat="1" applyFont="1" applyFill="1" applyBorder="1" applyAlignment="1">
      <alignment vertical="center"/>
    </xf>
    <xf numFmtId="41" fontId="5" fillId="0" borderId="1" xfId="2865" applyNumberFormat="1" applyFont="1" applyFill="1" applyBorder="1" applyAlignment="1">
      <alignment horizontal="center" vertical="center"/>
    </xf>
    <xf numFmtId="0" fontId="5" fillId="0" borderId="1" xfId="3" applyNumberFormat="1" applyFont="1" applyFill="1" applyBorder="1" applyAlignment="1">
      <alignment horizontal="center" vertical="center"/>
    </xf>
    <xf numFmtId="183" fontId="7" fillId="0" borderId="1" xfId="3"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4" fontId="25" fillId="0" borderId="3" xfId="0" applyNumberFormat="1" applyFont="1" applyFill="1" applyBorder="1" applyAlignment="1">
      <alignment horizontal="center" vertical="center"/>
    </xf>
    <xf numFmtId="4" fontId="26" fillId="0" borderId="1" xfId="0" applyNumberFormat="1" applyFont="1" applyFill="1" applyBorder="1" applyAlignment="1">
      <alignment horizontal="center" vertical="center"/>
    </xf>
    <xf numFmtId="1" fontId="26" fillId="0" borderId="1" xfId="0" applyNumberFormat="1" applyFont="1" applyFill="1" applyBorder="1" applyAlignment="1">
      <alignment horizontal="center" vertical="center"/>
    </xf>
    <xf numFmtId="2" fontId="26" fillId="0" borderId="1" xfId="0" applyNumberFormat="1" applyFont="1" applyFill="1" applyBorder="1" applyAlignment="1">
      <alignment horizontal="center" vertical="center"/>
    </xf>
    <xf numFmtId="175" fontId="26" fillId="0" borderId="1" xfId="0" applyNumberFormat="1" applyFont="1" applyFill="1" applyBorder="1" applyAlignment="1">
      <alignment horizontal="center" vertical="center"/>
    </xf>
    <xf numFmtId="182" fontId="53" fillId="0" borderId="1" xfId="10" applyNumberFormat="1" applyFont="1" applyFill="1" applyBorder="1" applyAlignment="1">
      <alignment horizontal="center" vertical="center" wrapText="1"/>
    </xf>
    <xf numFmtId="184" fontId="53" fillId="0" borderId="0" xfId="0" applyNumberFormat="1" applyFont="1" applyFill="1" applyBorder="1" applyAlignment="1">
      <alignment horizontal="center" vertical="center"/>
    </xf>
    <xf numFmtId="184" fontId="53" fillId="0" borderId="0" xfId="218" applyNumberFormat="1" applyFont="1" applyFill="1" applyBorder="1" applyAlignment="1">
      <alignment vertical="center"/>
    </xf>
    <xf numFmtId="42" fontId="19" fillId="0" borderId="4" xfId="2866" applyFont="1" applyFill="1" applyBorder="1" applyAlignment="1">
      <alignment horizontal="center" vertical="center" wrapText="1"/>
    </xf>
    <xf numFmtId="4" fontId="19" fillId="0" borderId="3" xfId="0" applyNumberFormat="1" applyFont="1" applyFill="1" applyBorder="1" applyAlignment="1">
      <alignment horizontal="center" vertical="center" wrapText="1"/>
    </xf>
    <xf numFmtId="39" fontId="20" fillId="0" borderId="3" xfId="9" applyNumberFormat="1" applyFont="1" applyFill="1" applyBorder="1" applyAlignment="1">
      <alignment horizontal="center" vertical="center"/>
    </xf>
    <xf numFmtId="184" fontId="53" fillId="0" borderId="1" xfId="10" applyNumberFormat="1" applyFont="1" applyFill="1" applyBorder="1" applyAlignment="1">
      <alignment vertical="center" wrapText="1"/>
    </xf>
    <xf numFmtId="37" fontId="20" fillId="0" borderId="18" xfId="10" applyNumberFormat="1" applyFont="1" applyFill="1" applyBorder="1" applyAlignment="1">
      <alignment horizontal="center" vertical="center"/>
    </xf>
    <xf numFmtId="184" fontId="20" fillId="0" borderId="66" xfId="10" applyNumberFormat="1" applyFont="1" applyFill="1" applyBorder="1" applyAlignment="1">
      <alignment horizontal="center" vertical="center"/>
    </xf>
    <xf numFmtId="184" fontId="19" fillId="0" borderId="4" xfId="2866"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xf>
    <xf numFmtId="10" fontId="24" fillId="18" borderId="2" xfId="0" applyNumberFormat="1" applyFont="1" applyFill="1" applyBorder="1" applyAlignment="1">
      <alignment vertical="center"/>
    </xf>
    <xf numFmtId="0" fontId="7" fillId="0" borderId="1" xfId="0" applyFont="1" applyFill="1" applyBorder="1" applyAlignment="1">
      <alignment horizontal="center" vertical="center"/>
    </xf>
    <xf numFmtId="43" fontId="5" fillId="0" borderId="0" xfId="0" applyNumberFormat="1" applyFont="1" applyFill="1" applyAlignment="1">
      <alignment horizontal="center"/>
    </xf>
    <xf numFmtId="0" fontId="78" fillId="0" borderId="0" xfId="0" applyFont="1" applyAlignment="1">
      <alignment vertical="center" wrapText="1"/>
    </xf>
    <xf numFmtId="0" fontId="7" fillId="0" borderId="0" xfId="0" applyFont="1" applyFill="1" applyAlignment="1">
      <alignment horizontal="center" vertical="center" wrapText="1"/>
    </xf>
    <xf numFmtId="0" fontId="5" fillId="0" borderId="0" xfId="0" applyFont="1" applyFill="1" applyAlignment="1">
      <alignment wrapText="1"/>
    </xf>
    <xf numFmtId="0" fontId="7" fillId="0" borderId="0" xfId="0" applyFont="1" applyFill="1" applyAlignment="1">
      <alignment vertical="center" wrapText="1"/>
    </xf>
    <xf numFmtId="184"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4"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5" fillId="17" borderId="57" xfId="0" applyFont="1" applyFill="1" applyBorder="1" applyAlignment="1">
      <alignment horizontal="center" vertical="center" wrapText="1"/>
    </xf>
    <xf numFmtId="0" fontId="5" fillId="17" borderId="2" xfId="0"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4" fontId="17" fillId="0" borderId="5" xfId="0" applyNumberFormat="1" applyFont="1" applyFill="1" applyBorder="1" applyAlignment="1">
      <alignment horizontal="center" vertical="center" wrapText="1"/>
    </xf>
    <xf numFmtId="172" fontId="58" fillId="17" borderId="37" xfId="16" applyNumberFormat="1" applyFont="1" applyFill="1" applyBorder="1" applyAlignment="1">
      <alignment vertical="center"/>
    </xf>
    <xf numFmtId="10" fontId="16" fillId="0" borderId="2" xfId="21" applyNumberFormat="1" applyFont="1" applyFill="1" applyBorder="1" applyAlignment="1">
      <alignment horizontal="center" vertical="center"/>
    </xf>
    <xf numFmtId="10" fontId="16" fillId="0" borderId="1" xfId="21" applyNumberFormat="1" applyFont="1" applyFill="1" applyBorder="1" applyAlignment="1">
      <alignment vertical="center"/>
    </xf>
    <xf numFmtId="10" fontId="71" fillId="0" borderId="1" xfId="16"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xf>
    <xf numFmtId="4" fontId="18" fillId="0" borderId="1" xfId="9"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182" fontId="18" fillId="0" borderId="1" xfId="2866" applyNumberFormat="1" applyFont="1" applyFill="1" applyBorder="1" applyAlignment="1">
      <alignment horizontal="center" vertical="center"/>
    </xf>
    <xf numFmtId="182" fontId="17" fillId="0" borderId="1" xfId="2866" applyNumberFormat="1" applyFont="1" applyFill="1" applyBorder="1" applyAlignment="1">
      <alignment horizontal="center" vertical="center" wrapText="1"/>
    </xf>
    <xf numFmtId="37" fontId="18" fillId="0" borderId="3" xfId="10" applyNumberFormat="1" applyFont="1" applyFill="1" applyBorder="1" applyAlignment="1">
      <alignment horizontal="center" vertical="center"/>
    </xf>
    <xf numFmtId="10" fontId="22" fillId="0" borderId="1" xfId="21" applyNumberFormat="1" applyFont="1" applyFill="1" applyBorder="1" applyAlignment="1">
      <alignment horizontal="center" vertical="center" wrapText="1"/>
    </xf>
    <xf numFmtId="10" fontId="76" fillId="0" borderId="2" xfId="21" applyNumberFormat="1" applyFont="1" applyFill="1" applyBorder="1" applyAlignment="1">
      <alignment horizontal="center" vertical="center" wrapText="1"/>
    </xf>
    <xf numFmtId="10" fontId="22" fillId="0" borderId="3" xfId="21" applyNumberFormat="1" applyFont="1" applyFill="1" applyBorder="1" applyAlignment="1">
      <alignment horizontal="center" vertical="center" wrapText="1"/>
    </xf>
    <xf numFmtId="10" fontId="22" fillId="0" borderId="5" xfId="21" applyNumberFormat="1" applyFont="1" applyFill="1" applyBorder="1" applyAlignment="1">
      <alignment horizontal="center" vertical="center" wrapText="1"/>
    </xf>
    <xf numFmtId="10" fontId="22" fillId="0" borderId="37" xfId="21" applyNumberFormat="1" applyFont="1" applyFill="1" applyBorder="1" applyAlignment="1">
      <alignment horizontal="center" vertical="center" wrapText="1"/>
    </xf>
    <xf numFmtId="10" fontId="76" fillId="0" borderId="37" xfId="21" applyNumberFormat="1" applyFont="1" applyFill="1" applyBorder="1" applyAlignment="1">
      <alignment horizontal="center" vertical="center" wrapText="1"/>
    </xf>
    <xf numFmtId="184" fontId="17" fillId="0" borderId="1" xfId="10" applyNumberFormat="1" applyFont="1" applyFill="1" applyBorder="1" applyAlignment="1">
      <alignment horizontal="center" vertical="center" wrapText="1"/>
    </xf>
    <xf numFmtId="184" fontId="19" fillId="0" borderId="1" xfId="10" applyNumberFormat="1" applyFont="1" applyFill="1" applyBorder="1" applyAlignment="1">
      <alignment horizontal="center" vertical="center"/>
    </xf>
    <xf numFmtId="184" fontId="25" fillId="0" borderId="5" xfId="0" applyNumberFormat="1" applyFont="1" applyFill="1" applyBorder="1" applyAlignment="1">
      <alignment horizontal="center"/>
    </xf>
    <xf numFmtId="184" fontId="25" fillId="0" borderId="21" xfId="0" applyNumberFormat="1" applyFont="1" applyFill="1" applyBorder="1" applyAlignment="1">
      <alignment horizontal="center"/>
    </xf>
    <xf numFmtId="184" fontId="19" fillId="0" borderId="1" xfId="10" applyNumberFormat="1" applyFont="1" applyFill="1" applyBorder="1" applyAlignment="1">
      <alignment horizontal="center" vertical="center" wrapText="1"/>
    </xf>
    <xf numFmtId="184" fontId="25" fillId="0" borderId="4" xfId="0" applyNumberFormat="1" applyFont="1" applyFill="1" applyBorder="1" applyAlignment="1">
      <alignment horizontal="center"/>
    </xf>
    <xf numFmtId="184" fontId="25" fillId="0" borderId="12" xfId="0" applyNumberFormat="1" applyFont="1" applyFill="1" applyBorder="1" applyAlignment="1">
      <alignment horizontal="center"/>
    </xf>
    <xf numFmtId="37" fontId="18" fillId="0" borderId="17" xfId="10" applyNumberFormat="1" applyFont="1" applyFill="1" applyBorder="1" applyAlignment="1">
      <alignment horizontal="center" vertical="center"/>
    </xf>
    <xf numFmtId="10" fontId="7" fillId="0" borderId="1" xfId="21" applyNumberFormat="1" applyFont="1" applyFill="1" applyBorder="1" applyAlignment="1">
      <alignment horizontal="center" vertical="center"/>
    </xf>
    <xf numFmtId="1" fontId="5" fillId="0" borderId="1" xfId="5" applyNumberFormat="1" applyFont="1" applyFill="1" applyBorder="1" applyAlignment="1">
      <alignment horizontal="center" vertical="center"/>
    </xf>
    <xf numFmtId="0" fontId="33" fillId="0" borderId="1" xfId="0" applyFont="1" applyFill="1" applyBorder="1" applyAlignment="1">
      <alignment horizontal="justify" vertical="top" wrapText="1"/>
    </xf>
    <xf numFmtId="0" fontId="33" fillId="0" borderId="63" xfId="0" applyFont="1" applyFill="1" applyBorder="1" applyAlignment="1">
      <alignment horizontal="center" vertical="center" wrapText="1"/>
    </xf>
    <xf numFmtId="0" fontId="28" fillId="0" borderId="1" xfId="0" applyFont="1" applyFill="1" applyBorder="1" applyAlignment="1">
      <alignment horizontal="center" vertical="top" wrapText="1"/>
    </xf>
    <xf numFmtId="0" fontId="7" fillId="0" borderId="1" xfId="0" applyFont="1" applyFill="1" applyBorder="1" applyAlignment="1">
      <alignment vertical="center"/>
    </xf>
    <xf numFmtId="1" fontId="7" fillId="0" borderId="1" xfId="0" applyNumberFormat="1" applyFont="1" applyFill="1" applyBorder="1" applyAlignment="1">
      <alignment horizontal="center" vertical="center"/>
    </xf>
    <xf numFmtId="0" fontId="70" fillId="0" borderId="1" xfId="0" applyFont="1" applyFill="1" applyBorder="1" applyAlignment="1">
      <alignment vertical="top" wrapText="1"/>
    </xf>
    <xf numFmtId="0" fontId="7" fillId="0" borderId="1" xfId="0" applyFont="1" applyFill="1" applyBorder="1" applyAlignment="1">
      <alignment horizontal="justify" vertical="top" wrapText="1"/>
    </xf>
    <xf numFmtId="4" fontId="2"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wrapText="1"/>
    </xf>
    <xf numFmtId="0" fontId="33" fillId="0" borderId="1" xfId="0" applyFont="1" applyFill="1" applyBorder="1" applyAlignment="1">
      <alignment horizontal="center" vertical="center" wrapText="1"/>
    </xf>
    <xf numFmtId="0" fontId="0" fillId="0" borderId="0" xfId="0" applyAlignment="1">
      <alignment horizontal="center"/>
    </xf>
    <xf numFmtId="0" fontId="2" fillId="17" borderId="44" xfId="0" applyFont="1" applyFill="1" applyBorder="1" applyAlignment="1">
      <alignment horizontal="center" vertical="center" wrapText="1"/>
    </xf>
    <xf numFmtId="0" fontId="52" fillId="0" borderId="1" xfId="0" applyFont="1" applyBorder="1" applyAlignment="1">
      <alignment horizontal="center" vertical="center"/>
    </xf>
    <xf numFmtId="0" fontId="33" fillId="0" borderId="1" xfId="0" applyFont="1" applyFill="1" applyBorder="1" applyAlignment="1">
      <alignment horizontal="center" vertical="top" wrapText="1"/>
    </xf>
    <xf numFmtId="0" fontId="70" fillId="0" borderId="0" xfId="0" applyFont="1" applyFill="1" applyAlignment="1">
      <alignment vertical="top" wrapText="1"/>
    </xf>
    <xf numFmtId="0" fontId="33" fillId="0" borderId="63" xfId="0" applyFont="1" applyFill="1" applyBorder="1" applyAlignment="1">
      <alignment horizontal="center" vertical="top" wrapText="1"/>
    </xf>
    <xf numFmtId="0" fontId="33" fillId="0" borderId="1" xfId="0" applyFont="1" applyFill="1" applyBorder="1" applyAlignment="1">
      <alignment horizontal="left" vertical="top" wrapText="1"/>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2" fillId="0" borderId="0" xfId="0" applyFont="1"/>
    <xf numFmtId="0" fontId="2" fillId="17" borderId="41" xfId="0" applyFont="1" applyFill="1" applyBorder="1" applyAlignment="1">
      <alignment vertical="center" wrapText="1"/>
    </xf>
    <xf numFmtId="0" fontId="2" fillId="17" borderId="5" xfId="0" applyFont="1" applyFill="1" applyBorder="1" applyAlignment="1">
      <alignment vertical="center" wrapText="1"/>
    </xf>
    <xf numFmtId="0" fontId="2" fillId="17" borderId="5" xfId="19" applyFont="1" applyFill="1" applyBorder="1" applyAlignment="1">
      <alignment vertical="center" wrapText="1"/>
    </xf>
    <xf numFmtId="0" fontId="2" fillId="17" borderId="43"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0" fontId="2" fillId="17" borderId="19" xfId="0" applyFont="1" applyFill="1" applyBorder="1" applyAlignment="1">
      <alignment horizontal="center" vertical="center" wrapText="1"/>
    </xf>
    <xf numFmtId="0" fontId="4" fillId="17" borderId="2" xfId="16"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5" xfId="0" applyFont="1" applyFill="1" applyBorder="1" applyAlignment="1">
      <alignment horizontal="center" vertical="top" wrapText="1"/>
    </xf>
    <xf numFmtId="0" fontId="16" fillId="0" borderId="1" xfId="0" applyFont="1" applyBorder="1" applyAlignment="1" applyProtection="1">
      <alignment horizontal="left" vertical="center" wrapText="1"/>
      <protection locked="0"/>
    </xf>
    <xf numFmtId="3" fontId="17"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4" fontId="17" fillId="0" borderId="3"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84" fontId="16" fillId="0" borderId="1" xfId="0" applyNumberFormat="1" applyFont="1" applyBorder="1" applyAlignment="1" applyProtection="1">
      <alignment horizontal="left" vertical="center" wrapText="1"/>
      <protection locked="0"/>
    </xf>
    <xf numFmtId="184" fontId="17" fillId="0" borderId="1" xfId="0" applyNumberFormat="1" applyFont="1" applyBorder="1" applyAlignment="1">
      <alignment horizontal="center" vertical="center"/>
    </xf>
    <xf numFmtId="184" fontId="17" fillId="0" borderId="1" xfId="2866" applyNumberFormat="1" applyFont="1" applyFill="1" applyBorder="1" applyAlignment="1">
      <alignment horizontal="center" vertical="center"/>
    </xf>
    <xf numFmtId="184" fontId="4" fillId="0" borderId="1" xfId="2868" applyNumberFormat="1" applyFont="1" applyFill="1" applyBorder="1" applyAlignment="1">
      <alignment horizontal="center" vertical="center"/>
    </xf>
    <xf numFmtId="184" fontId="0" fillId="0" borderId="0" xfId="0" applyNumberFormat="1"/>
    <xf numFmtId="1" fontId="18" fillId="0" borderId="1" xfId="0" applyNumberFormat="1" applyFont="1" applyBorder="1" applyAlignment="1">
      <alignment horizontal="center" vertical="center"/>
    </xf>
    <xf numFmtId="0" fontId="17" fillId="0" borderId="1" xfId="0" applyFont="1" applyBorder="1" applyAlignment="1">
      <alignment horizontal="center" vertical="center"/>
    </xf>
    <xf numFmtId="0" fontId="4" fillId="0" borderId="1" xfId="0" applyFont="1" applyBorder="1" applyAlignment="1">
      <alignment horizontal="center" vertical="center"/>
    </xf>
    <xf numFmtId="184" fontId="18" fillId="0" borderId="1" xfId="0" applyNumberFormat="1" applyFont="1" applyBorder="1" applyAlignment="1">
      <alignment horizontal="center" vertical="center"/>
    </xf>
    <xf numFmtId="184" fontId="4" fillId="0" borderId="1" xfId="0" applyNumberFormat="1" applyFont="1" applyBorder="1" applyAlignment="1">
      <alignment horizontal="center" vertical="center"/>
    </xf>
    <xf numFmtId="4" fontId="26"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9" fillId="0" borderId="1" xfId="0" applyFont="1" applyBorder="1" applyAlignment="1">
      <alignment horizontal="center" vertical="center"/>
    </xf>
    <xf numFmtId="184" fontId="15" fillId="0" borderId="1" xfId="0" applyNumberFormat="1" applyFont="1" applyBorder="1" applyAlignment="1">
      <alignment horizontal="center" vertical="center"/>
    </xf>
    <xf numFmtId="184" fontId="19" fillId="0" borderId="1" xfId="0" applyNumberFormat="1" applyFont="1" applyBorder="1" applyAlignment="1">
      <alignment horizontal="center" vertical="center"/>
    </xf>
    <xf numFmtId="184" fontId="2" fillId="0" borderId="1" xfId="0" applyNumberFormat="1" applyFont="1" applyBorder="1" applyAlignment="1">
      <alignment horizontal="center" vertical="center"/>
    </xf>
    <xf numFmtId="184" fontId="19" fillId="0" borderId="1" xfId="2866" applyNumberFormat="1" applyFont="1" applyFill="1" applyBorder="1" applyAlignment="1">
      <alignment horizontal="center" vertical="center"/>
    </xf>
    <xf numFmtId="3" fontId="17"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82" fontId="19" fillId="0" borderId="1" xfId="0" applyNumberFormat="1" applyFont="1" applyBorder="1" applyAlignment="1">
      <alignment horizontal="center" vertical="center"/>
    </xf>
    <xf numFmtId="184" fontId="29" fillId="0" borderId="0" xfId="0" applyNumberFormat="1" applyFont="1"/>
    <xf numFmtId="39" fontId="20" fillId="0" borderId="3" xfId="10" applyNumberFormat="1" applyFont="1" applyFill="1" applyBorder="1" applyAlignment="1">
      <alignment horizontal="center" vertical="center"/>
    </xf>
    <xf numFmtId="182" fontId="16" fillId="0" borderId="1" xfId="0" applyNumberFormat="1" applyFont="1" applyBorder="1" applyAlignment="1" applyProtection="1">
      <alignment horizontal="left" vertical="center" wrapText="1"/>
      <protection locked="0"/>
    </xf>
    <xf numFmtId="182" fontId="17" fillId="0" borderId="1" xfId="0" applyNumberFormat="1" applyFont="1" applyBorder="1" applyAlignment="1">
      <alignment horizontal="center" vertical="center"/>
    </xf>
    <xf numFmtId="182" fontId="4" fillId="0" borderId="1" xfId="2868" applyNumberFormat="1" applyFont="1" applyFill="1" applyBorder="1" applyAlignment="1">
      <alignment horizontal="center" vertical="center"/>
    </xf>
    <xf numFmtId="184" fontId="17" fillId="0" borderId="1" xfId="10" applyNumberFormat="1" applyFont="1" applyFill="1" applyBorder="1" applyAlignment="1">
      <alignment horizontal="center" vertical="center"/>
    </xf>
    <xf numFmtId="42" fontId="17" fillId="0" borderId="1" xfId="2866" applyFont="1" applyFill="1" applyBorder="1" applyAlignment="1">
      <alignment horizontal="center" vertical="center"/>
    </xf>
    <xf numFmtId="182" fontId="0" fillId="0" borderId="0" xfId="0" applyNumberFormat="1"/>
    <xf numFmtId="0" fontId="2" fillId="0" borderId="1" xfId="0" applyFont="1" applyBorder="1" applyAlignment="1">
      <alignment horizontal="center" vertical="center"/>
    </xf>
    <xf numFmtId="39" fontId="20" fillId="0" borderId="1" xfId="10" applyNumberFormat="1" applyFont="1" applyFill="1" applyBorder="1" applyAlignment="1">
      <alignment horizontal="center" vertical="center"/>
    </xf>
    <xf numFmtId="182" fontId="19" fillId="0" borderId="1" xfId="2866" applyNumberFormat="1" applyFont="1" applyFill="1" applyBorder="1" applyAlignment="1">
      <alignment horizontal="center" vertical="center"/>
    </xf>
    <xf numFmtId="42" fontId="19" fillId="0" borderId="1" xfId="2866" applyFont="1" applyFill="1" applyBorder="1" applyAlignment="1">
      <alignment horizontal="center" vertical="center"/>
    </xf>
    <xf numFmtId="182" fontId="19" fillId="0" borderId="1" xfId="0" applyNumberFormat="1" applyFont="1" applyBorder="1" applyAlignment="1">
      <alignment horizontal="center" vertical="center" wrapText="1"/>
    </xf>
    <xf numFmtId="42" fontId="19" fillId="0" borderId="1" xfId="2866" applyFont="1" applyFill="1" applyBorder="1" applyAlignment="1">
      <alignment horizontal="center" vertical="center" wrapText="1"/>
    </xf>
    <xf numFmtId="42" fontId="19" fillId="0" borderId="1" xfId="2868" applyNumberFormat="1" applyFont="1" applyFill="1" applyBorder="1" applyAlignment="1" applyProtection="1">
      <alignment horizontal="center" vertical="center"/>
    </xf>
    <xf numFmtId="4" fontId="17" fillId="0" borderId="1" xfId="0" applyNumberFormat="1" applyFont="1" applyBorder="1" applyAlignment="1">
      <alignment horizontal="center" vertical="center" wrapText="1"/>
    </xf>
    <xf numFmtId="39" fontId="17" fillId="0" borderId="1" xfId="0" applyNumberFormat="1" applyFont="1" applyBorder="1" applyAlignment="1">
      <alignment horizontal="center" vertical="center" wrapText="1"/>
    </xf>
    <xf numFmtId="39" fontId="17" fillId="0" borderId="1" xfId="0" applyNumberFormat="1" applyFont="1" applyBorder="1" applyAlignment="1">
      <alignment horizontal="center" vertical="center"/>
    </xf>
    <xf numFmtId="179" fontId="17"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80" fontId="17" fillId="0" borderId="1" xfId="0" applyNumberFormat="1" applyFont="1" applyBorder="1" applyAlignment="1">
      <alignment horizontal="center" vertical="center"/>
    </xf>
    <xf numFmtId="39" fontId="19" fillId="0" borderId="1" xfId="0" applyNumberFormat="1" applyFont="1" applyBorder="1" applyAlignment="1">
      <alignment horizontal="center" vertical="center" wrapText="1"/>
    </xf>
    <xf numFmtId="180"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84" fontId="17" fillId="0" borderId="1" xfId="0" applyNumberFormat="1" applyFont="1" applyBorder="1" applyAlignment="1">
      <alignment horizontal="center" vertical="center" wrapText="1"/>
    </xf>
    <xf numFmtId="184" fontId="19" fillId="0" borderId="1" xfId="0" applyNumberFormat="1" applyFont="1" applyBorder="1" applyAlignment="1">
      <alignment horizontal="center" vertical="center" wrapText="1"/>
    </xf>
    <xf numFmtId="184" fontId="17" fillId="0" borderId="1" xfId="2866" applyNumberFormat="1" applyFont="1" applyFill="1" applyBorder="1" applyAlignment="1" applyProtection="1">
      <alignment horizontal="center" vertical="center"/>
    </xf>
    <xf numFmtId="184" fontId="16" fillId="0" borderId="1" xfId="0" applyNumberFormat="1" applyFont="1" applyBorder="1" applyAlignment="1" applyProtection="1">
      <alignment horizontal="center" vertical="center" wrapText="1"/>
      <protection locked="0"/>
    </xf>
    <xf numFmtId="184" fontId="0" fillId="0" borderId="0" xfId="0" applyNumberFormat="1" applyAlignment="1">
      <alignment horizontal="center"/>
    </xf>
    <xf numFmtId="184" fontId="53" fillId="0" borderId="1" xfId="2866" applyNumberFormat="1" applyFont="1" applyFill="1" applyBorder="1" applyAlignment="1">
      <alignment horizontal="center" vertical="center"/>
    </xf>
    <xf numFmtId="182" fontId="17" fillId="0" borderId="1" xfId="0" applyNumberFormat="1" applyFont="1" applyBorder="1" applyAlignment="1">
      <alignment horizontal="center" vertical="center" wrapText="1"/>
    </xf>
    <xf numFmtId="179" fontId="19" fillId="0" borderId="1" xfId="0" applyNumberFormat="1" applyFont="1" applyBorder="1" applyAlignment="1">
      <alignment horizontal="center" vertical="center" wrapText="1"/>
    </xf>
    <xf numFmtId="186" fontId="53" fillId="0" borderId="1" xfId="2868" applyNumberFormat="1" applyFont="1" applyFill="1" applyBorder="1" applyAlignment="1">
      <alignment horizontal="center" vertical="center"/>
    </xf>
    <xf numFmtId="187" fontId="17" fillId="0" borderId="1" xfId="0" applyNumberFormat="1" applyFont="1" applyBorder="1" applyAlignment="1">
      <alignment horizontal="center" vertical="center"/>
    </xf>
    <xf numFmtId="42" fontId="17" fillId="0" borderId="1" xfId="2866" applyFont="1" applyFill="1" applyBorder="1" applyAlignment="1">
      <alignment horizontal="center" vertical="center" wrapText="1"/>
    </xf>
    <xf numFmtId="42" fontId="53" fillId="0" borderId="1" xfId="2866" applyFont="1" applyFill="1" applyBorder="1" applyAlignment="1">
      <alignment horizontal="center" vertical="center"/>
    </xf>
    <xf numFmtId="179" fontId="17" fillId="0" borderId="1" xfId="0" applyNumberFormat="1" applyFont="1" applyBorder="1" applyAlignment="1">
      <alignment horizontal="center" vertical="center"/>
    </xf>
    <xf numFmtId="4" fontId="17" fillId="0" borderId="5" xfId="0" applyNumberFormat="1" applyFont="1" applyBorder="1" applyAlignment="1">
      <alignment horizontal="center" vertical="center" wrapText="1"/>
    </xf>
    <xf numFmtId="184" fontId="83" fillId="0" borderId="1" xfId="2868" applyNumberFormat="1" applyFont="1" applyFill="1" applyBorder="1" applyAlignment="1">
      <alignment horizontal="center" vertical="center"/>
    </xf>
    <xf numFmtId="4" fontId="17" fillId="0" borderId="5" xfId="0" applyNumberFormat="1" applyFont="1" applyBorder="1" applyAlignment="1">
      <alignment horizontal="center" wrapText="1"/>
    </xf>
    <xf numFmtId="182" fontId="19" fillId="17" borderId="1" xfId="0" applyNumberFormat="1" applyFont="1" applyFill="1" applyBorder="1" applyAlignment="1">
      <alignment horizontal="left" vertical="center" wrapText="1"/>
    </xf>
    <xf numFmtId="182" fontId="19" fillId="17" borderId="1" xfId="0" applyNumberFormat="1" applyFont="1" applyFill="1" applyBorder="1" applyAlignment="1">
      <alignment horizontal="center" vertical="center" wrapText="1"/>
    </xf>
    <xf numFmtId="184" fontId="19" fillId="17" borderId="1" xfId="0" applyNumberFormat="1" applyFont="1" applyFill="1" applyBorder="1" applyAlignment="1">
      <alignment horizontal="center" vertical="center" wrapText="1"/>
    </xf>
    <xf numFmtId="182" fontId="2" fillId="17" borderId="1" xfId="0" applyNumberFormat="1" applyFont="1" applyFill="1" applyBorder="1" applyAlignment="1">
      <alignment vertical="center" wrapText="1"/>
    </xf>
    <xf numFmtId="0" fontId="19" fillId="17" borderId="1" xfId="0" applyFont="1" applyFill="1" applyBorder="1" applyAlignment="1">
      <alignment horizontal="left" vertical="center" wrapText="1"/>
    </xf>
    <xf numFmtId="42" fontId="19" fillId="17" borderId="1" xfId="0" applyNumberFormat="1" applyFont="1" applyFill="1" applyBorder="1" applyAlignment="1">
      <alignment horizontal="center" vertical="center" wrapText="1"/>
    </xf>
    <xf numFmtId="0" fontId="2" fillId="17" borderId="1" xfId="0" applyFont="1" applyFill="1" applyBorder="1" applyAlignment="1">
      <alignment vertical="center" wrapText="1"/>
    </xf>
    <xf numFmtId="4" fontId="52" fillId="15" borderId="0" xfId="0" applyNumberFormat="1" applyFont="1" applyFill="1" applyAlignment="1">
      <alignment horizontal="center"/>
    </xf>
    <xf numFmtId="0" fontId="52" fillId="0" borderId="0" xfId="0" applyFont="1"/>
    <xf numFmtId="178" fontId="5" fillId="0" borderId="0" xfId="0" applyNumberFormat="1" applyFont="1" applyAlignment="1">
      <alignment horizontal="center"/>
    </xf>
    <xf numFmtId="0" fontId="52" fillId="0" borderId="0" xfId="0" applyFont="1" applyAlignment="1">
      <alignment horizontal="center" vertical="center"/>
    </xf>
    <xf numFmtId="0" fontId="52" fillId="0" borderId="0" xfId="0" applyFont="1" applyAlignment="1">
      <alignment horizontal="center"/>
    </xf>
    <xf numFmtId="0" fontId="19" fillId="0" borderId="0" xfId="0" applyFont="1" applyAlignment="1">
      <alignment horizontal="center" vertical="center" wrapText="1"/>
    </xf>
    <xf numFmtId="4" fontId="52" fillId="0" borderId="0" xfId="0" applyNumberFormat="1" applyFont="1"/>
    <xf numFmtId="4" fontId="52" fillId="0" borderId="0" xfId="0" applyNumberFormat="1" applyFont="1" applyAlignment="1">
      <alignment horizontal="center"/>
    </xf>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2" xfId="0" applyFont="1" applyFill="1" applyBorder="1" applyAlignment="1" applyProtection="1">
      <alignment horizontal="center" vertical="center" wrapText="1"/>
      <protection locked="0"/>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5" fillId="17" borderId="19" xfId="0" applyFont="1" applyFill="1" applyBorder="1" applyAlignment="1" applyProtection="1">
      <alignment horizontal="center" vertical="center" wrapText="1"/>
      <protection locked="0"/>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26" xfId="0" applyFont="1" applyFill="1" applyBorder="1" applyAlignment="1">
      <alignment horizontal="center"/>
    </xf>
    <xf numFmtId="0" fontId="36" fillId="0" borderId="0" xfId="0" applyFont="1" applyFill="1" applyBorder="1" applyAlignment="1">
      <alignment horizontal="center"/>
    </xf>
    <xf numFmtId="0" fontId="36" fillId="0" borderId="28" xfId="0" applyFont="1" applyFill="1" applyBorder="1" applyAlignment="1">
      <alignment horizontal="center"/>
    </xf>
    <xf numFmtId="0" fontId="36" fillId="0" borderId="29" xfId="0" applyFont="1" applyFill="1" applyBorder="1" applyAlignment="1">
      <alignment horizontal="center"/>
    </xf>
    <xf numFmtId="0" fontId="37" fillId="17" borderId="42" xfId="0" applyFont="1" applyFill="1" applyBorder="1" applyAlignment="1">
      <alignment horizontal="center" vertical="center" wrapText="1"/>
    </xf>
    <xf numFmtId="0" fontId="37" fillId="17" borderId="32" xfId="0" applyFont="1" applyFill="1" applyBorder="1" applyAlignment="1">
      <alignment horizontal="center" vertical="center" wrapText="1"/>
    </xf>
    <xf numFmtId="0" fontId="37" fillId="17" borderId="33" xfId="0" applyFont="1" applyFill="1" applyBorder="1" applyAlignment="1">
      <alignment horizontal="center" vertical="center" wrapText="1"/>
    </xf>
    <xf numFmtId="0" fontId="37" fillId="17" borderId="59" xfId="0" applyFont="1" applyFill="1" applyBorder="1" applyAlignment="1">
      <alignment horizontal="center" vertical="center" wrapText="1"/>
    </xf>
    <xf numFmtId="0" fontId="37" fillId="17" borderId="56" xfId="0" applyFont="1" applyFill="1" applyBorder="1" applyAlignment="1">
      <alignment horizontal="center" vertical="center" wrapText="1"/>
    </xf>
    <xf numFmtId="0" fontId="37" fillId="17" borderId="6" xfId="0" applyFont="1" applyFill="1" applyBorder="1" applyAlignment="1">
      <alignment horizontal="center" vertical="center" wrapText="1"/>
    </xf>
    <xf numFmtId="0" fontId="37" fillId="17" borderId="34" xfId="0" applyFont="1" applyFill="1" applyBorder="1" applyAlignment="1">
      <alignment horizontal="center" vertical="center" wrapText="1"/>
    </xf>
    <xf numFmtId="0" fontId="35" fillId="3" borderId="50" xfId="0" applyFont="1" applyFill="1" applyBorder="1" applyAlignment="1">
      <alignment vertical="center" wrapText="1"/>
    </xf>
    <xf numFmtId="0" fontId="35" fillId="3" borderId="51" xfId="0" applyFont="1" applyFill="1" applyBorder="1" applyAlignment="1">
      <alignment vertical="center" wrapText="1"/>
    </xf>
    <xf numFmtId="0" fontId="35" fillId="3" borderId="52" xfId="0" applyFont="1" applyFill="1" applyBorder="1" applyAlignment="1">
      <alignment vertical="center" wrapText="1"/>
    </xf>
    <xf numFmtId="0" fontId="35" fillId="3" borderId="30" xfId="0" applyFont="1" applyFill="1" applyBorder="1" applyAlignment="1">
      <alignment horizontal="left" vertical="center" wrapText="1"/>
    </xf>
    <xf numFmtId="0" fontId="35" fillId="3" borderId="31" xfId="0" applyFont="1" applyFill="1" applyBorder="1" applyAlignment="1">
      <alignment horizontal="left" vertical="center" wrapText="1"/>
    </xf>
    <xf numFmtId="0" fontId="5" fillId="18" borderId="57" xfId="0" applyFont="1" applyFill="1" applyBorder="1" applyAlignment="1">
      <alignment horizontal="center" vertical="center"/>
    </xf>
    <xf numFmtId="0" fontId="5" fillId="18" borderId="2" xfId="0" applyFont="1" applyFill="1" applyBorder="1" applyAlignment="1">
      <alignment horizontal="center" vertical="center"/>
    </xf>
    <xf numFmtId="0" fontId="5" fillId="17" borderId="50" xfId="0" applyFont="1" applyFill="1" applyBorder="1" applyAlignment="1">
      <alignment horizontal="center" vertical="center"/>
    </xf>
    <xf numFmtId="0" fontId="5" fillId="17" borderId="51" xfId="0" applyFont="1" applyFill="1" applyBorder="1" applyAlignment="1">
      <alignment horizontal="center" vertical="center"/>
    </xf>
    <xf numFmtId="0" fontId="5" fillId="17" borderId="52" xfId="0" applyFont="1" applyFill="1" applyBorder="1" applyAlignment="1">
      <alignment horizontal="center" vertical="center"/>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10" fillId="17" borderId="42"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1" fillId="17" borderId="23" xfId="0" applyFont="1" applyFill="1" applyBorder="1" applyAlignment="1">
      <alignment horizontal="center" vertical="center" wrapText="1"/>
    </xf>
    <xf numFmtId="0" fontId="11" fillId="17" borderId="24" xfId="0" applyFont="1" applyFill="1" applyBorder="1" applyAlignment="1">
      <alignment horizontal="center" vertical="center" wrapText="1"/>
    </xf>
    <xf numFmtId="0" fontId="11" fillId="17" borderId="28" xfId="0" applyFont="1" applyFill="1" applyBorder="1" applyAlignment="1">
      <alignment horizontal="center" vertical="center" wrapText="1"/>
    </xf>
    <xf numFmtId="0" fontId="11" fillId="17" borderId="2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1" fillId="17" borderId="50"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1" fillId="17" borderId="25"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1"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61"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0" fillId="0" borderId="36"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33" fillId="0" borderId="7"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0" xfId="0" applyFont="1" applyFill="1" applyBorder="1" applyAlignment="1">
      <alignment horizontal="justify" vertical="top" wrapText="1"/>
    </xf>
    <xf numFmtId="0" fontId="0" fillId="0" borderId="11" xfId="0" applyFont="1" applyFill="1" applyBorder="1" applyAlignment="1">
      <alignment horizontal="justify" vertical="top" wrapText="1"/>
    </xf>
    <xf numFmtId="0" fontId="0" fillId="0" borderId="19" xfId="0" applyFont="1" applyFill="1" applyBorder="1" applyAlignment="1">
      <alignment horizontal="justify"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0" fillId="0" borderId="62" xfId="0" applyFill="1" applyBorder="1" applyAlignment="1">
      <alignment horizontal="center" vertical="center"/>
    </xf>
    <xf numFmtId="0" fontId="59" fillId="0" borderId="75" xfId="0" applyFont="1" applyFill="1" applyBorder="1" applyAlignment="1">
      <alignment horizontal="center" vertical="center" wrapText="1"/>
    </xf>
    <xf numFmtId="0" fontId="59" fillId="0" borderId="74"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76" xfId="0" applyFont="1" applyFill="1" applyBorder="1" applyAlignment="1">
      <alignment horizontal="center" vertical="center" wrapText="1"/>
    </xf>
    <xf numFmtId="0" fontId="59" fillId="0" borderId="77" xfId="0" applyFont="1" applyFill="1" applyBorder="1" applyAlignment="1">
      <alignment horizontal="center" vertical="center" wrapText="1"/>
    </xf>
    <xf numFmtId="0" fontId="59" fillId="0" borderId="79"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9" fillId="17" borderId="6" xfId="0" applyFont="1" applyFill="1" applyBorder="1" applyAlignment="1">
      <alignment horizontal="center" vertical="center" wrapText="1"/>
    </xf>
    <xf numFmtId="0" fontId="39" fillId="17" borderId="56" xfId="0" applyFont="1" applyFill="1" applyBorder="1" applyAlignment="1">
      <alignment horizontal="center" vertical="center" wrapText="1"/>
    </xf>
    <xf numFmtId="0" fontId="39" fillId="17" borderId="60" xfId="0" applyFont="1" applyFill="1" applyBorder="1" applyAlignment="1">
      <alignment horizontal="center" vertical="center" wrapText="1"/>
    </xf>
    <xf numFmtId="0" fontId="35" fillId="3" borderId="50" xfId="0" applyFont="1" applyFill="1" applyBorder="1" applyAlignment="1">
      <alignment horizontal="left" vertical="center"/>
    </xf>
    <xf numFmtId="0" fontId="35" fillId="3" borderId="51" xfId="0" applyFont="1" applyFill="1" applyBorder="1" applyAlignment="1">
      <alignment horizontal="left" vertical="center"/>
    </xf>
    <xf numFmtId="0" fontId="35" fillId="3" borderId="52" xfId="0" applyFont="1" applyFill="1" applyBorder="1" applyAlignment="1">
      <alignment horizontal="left" vertical="center"/>
    </xf>
    <xf numFmtId="0" fontId="5" fillId="17" borderId="38"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4" xfId="0" applyFont="1" applyFill="1" applyBorder="1" applyAlignment="1">
      <alignment horizontal="center" vertical="center"/>
    </xf>
    <xf numFmtId="0" fontId="5" fillId="17" borderId="64" xfId="0" applyFont="1" applyFill="1" applyBorder="1" applyAlignment="1">
      <alignment horizontal="center" vertical="center" wrapText="1"/>
    </xf>
    <xf numFmtId="0" fontId="5" fillId="17" borderId="65"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17" borderId="22" xfId="0" applyFont="1" applyFill="1" applyBorder="1" applyAlignment="1">
      <alignment horizontal="center" vertical="center" wrapText="1"/>
    </xf>
    <xf numFmtId="0" fontId="5" fillId="17" borderId="41"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1" xfId="0" applyFont="1" applyFill="1" applyBorder="1" applyAlignment="1">
      <alignment horizontal="center" vertical="center"/>
    </xf>
    <xf numFmtId="0" fontId="5" fillId="17" borderId="44" xfId="0" applyFont="1" applyFill="1" applyBorder="1" applyAlignment="1">
      <alignment horizontal="center" vertical="center"/>
    </xf>
    <xf numFmtId="0" fontId="5" fillId="17" borderId="48" xfId="0" applyFont="1" applyFill="1" applyBorder="1" applyAlignment="1">
      <alignment horizontal="center" vertical="center"/>
    </xf>
    <xf numFmtId="0" fontId="5" fillId="17" borderId="58" xfId="0" applyFont="1" applyFill="1" applyBorder="1" applyAlignment="1">
      <alignment horizontal="center" vertical="center"/>
    </xf>
    <xf numFmtId="0" fontId="5" fillId="18" borderId="17" xfId="0" applyFont="1" applyFill="1" applyBorder="1" applyAlignment="1">
      <alignment horizontal="center" vertical="center"/>
    </xf>
    <xf numFmtId="0" fontId="5" fillId="18" borderId="38" xfId="0" applyFont="1" applyFill="1" applyBorder="1" applyAlignment="1">
      <alignment horizontal="center" vertical="center"/>
    </xf>
    <xf numFmtId="0" fontId="5" fillId="18" borderId="3" xfId="0" applyFont="1" applyFill="1" applyBorder="1" applyAlignment="1">
      <alignment horizontal="center" vertical="center"/>
    </xf>
    <xf numFmtId="0" fontId="5" fillId="18" borderId="10" xfId="0" applyFont="1" applyFill="1" applyBorder="1" applyAlignment="1">
      <alignment horizontal="center" vertical="center"/>
    </xf>
    <xf numFmtId="0" fontId="5" fillId="17" borderId="25"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9"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0" xfId="0" applyFill="1" applyBorder="1" applyAlignment="1">
      <alignment horizontal="center"/>
    </xf>
    <xf numFmtId="0" fontId="10" fillId="17" borderId="50"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0" fillId="17" borderId="5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3" fontId="17" fillId="0" borderId="22"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17" borderId="55" xfId="0" applyFont="1" applyFill="1" applyBorder="1" applyAlignment="1">
      <alignment horizontal="center" vertical="center" wrapText="1"/>
    </xf>
    <xf numFmtId="0" fontId="5" fillId="17" borderId="56" xfId="0" applyFont="1" applyFill="1" applyBorder="1" applyAlignment="1">
      <alignment horizontal="center" vertical="center" wrapText="1"/>
    </xf>
    <xf numFmtId="0" fontId="5" fillId="17" borderId="43" xfId="0" applyFont="1" applyFill="1" applyBorder="1" applyAlignment="1">
      <alignment horizontal="center" vertical="center" wrapText="1"/>
    </xf>
    <xf numFmtId="0" fontId="5" fillId="17" borderId="44" xfId="0" applyFont="1" applyFill="1" applyBorder="1" applyAlignment="1">
      <alignment horizontal="center" vertical="center" wrapText="1"/>
    </xf>
    <xf numFmtId="0" fontId="5" fillId="17" borderId="45" xfId="0" applyFont="1" applyFill="1" applyBorder="1" applyAlignment="1">
      <alignment horizontal="center" vertical="center" wrapText="1"/>
    </xf>
    <xf numFmtId="0" fontId="4" fillId="0" borderId="1" xfId="0" applyFont="1" applyFill="1" applyBorder="1" applyAlignment="1">
      <alignment horizontal="left" vertical="center" wrapText="1"/>
    </xf>
    <xf numFmtId="3" fontId="17" fillId="0" borderId="13" xfId="0" applyNumberFormat="1" applyFont="1" applyFill="1" applyBorder="1" applyAlignment="1">
      <alignment horizontal="center" vertical="center" wrapText="1"/>
    </xf>
    <xf numFmtId="3" fontId="17" fillId="0" borderId="14" xfId="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184" fontId="3" fillId="17" borderId="26" xfId="0" applyNumberFormat="1" applyFont="1" applyFill="1" applyBorder="1" applyAlignment="1" applyProtection="1">
      <alignment horizontal="center" vertical="center" wrapText="1"/>
      <protection locked="0"/>
    </xf>
    <xf numFmtId="184" fontId="3" fillId="17" borderId="0" xfId="0" applyNumberFormat="1" applyFont="1" applyFill="1" applyBorder="1" applyAlignment="1" applyProtection="1">
      <alignment horizontal="center" vertical="center" wrapText="1"/>
      <protection locked="0"/>
    </xf>
    <xf numFmtId="184" fontId="3" fillId="17" borderId="28" xfId="0" applyNumberFormat="1" applyFont="1" applyFill="1" applyBorder="1" applyAlignment="1" applyProtection="1">
      <alignment horizontal="center" vertical="center" wrapText="1"/>
      <protection locked="0"/>
    </xf>
    <xf numFmtId="184" fontId="3" fillId="17" borderId="29"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59" fillId="0" borderId="10" xfId="0" applyFont="1" applyFill="1" applyBorder="1" applyAlignment="1">
      <alignment horizontal="center" vertical="center" wrapText="1"/>
    </xf>
    <xf numFmtId="0" fontId="59" fillId="0" borderId="11" xfId="0" applyFont="1" applyFill="1" applyBorder="1" applyAlignment="1">
      <alignment horizontal="center" vertical="center" wrapText="1"/>
    </xf>
    <xf numFmtId="0" fontId="59" fillId="0" borderId="12" xfId="0" applyFont="1" applyFill="1" applyBorder="1" applyAlignment="1">
      <alignment horizontal="center" vertical="center" wrapText="1"/>
    </xf>
    <xf numFmtId="184" fontId="25" fillId="17" borderId="0" xfId="0" applyNumberFormat="1" applyFont="1" applyFill="1" applyBorder="1" applyAlignment="1">
      <alignment horizontal="center"/>
    </xf>
    <xf numFmtId="184" fontId="25" fillId="17" borderId="24" xfId="0" applyNumberFormat="1" applyFont="1" applyFill="1" applyBorder="1" applyAlignment="1">
      <alignment horizontal="center"/>
    </xf>
    <xf numFmtId="184" fontId="25" fillId="17" borderId="25" xfId="0" applyNumberFormat="1" applyFont="1" applyFill="1" applyBorder="1" applyAlignment="1">
      <alignment horizontal="center"/>
    </xf>
    <xf numFmtId="184" fontId="25" fillId="17" borderId="9" xfId="0" applyNumberFormat="1" applyFont="1" applyFill="1" applyBorder="1" applyAlignment="1">
      <alignment horizontal="center"/>
    </xf>
    <xf numFmtId="184" fontId="25" fillId="17" borderId="29" xfId="0" applyNumberFormat="1" applyFont="1" applyFill="1" applyBorder="1" applyAlignment="1">
      <alignment horizontal="center"/>
    </xf>
    <xf numFmtId="184" fontId="25" fillId="17" borderId="35" xfId="0" applyNumberFormat="1" applyFont="1" applyFill="1" applyBorder="1" applyAlignment="1">
      <alignment horizontal="center"/>
    </xf>
    <xf numFmtId="0" fontId="33" fillId="0" borderId="5"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33" fillId="0" borderId="5" xfId="0" applyFont="1" applyFill="1" applyBorder="1" applyAlignment="1">
      <alignment horizontal="left" vertical="top" wrapText="1"/>
    </xf>
    <xf numFmtId="0" fontId="33" fillId="0" borderId="1" xfId="0" applyFont="1" applyFill="1" applyBorder="1" applyAlignment="1">
      <alignment horizontal="left" vertical="top"/>
    </xf>
    <xf numFmtId="0" fontId="33" fillId="0" borderId="4" xfId="0" applyFont="1" applyFill="1" applyBorder="1" applyAlignment="1">
      <alignment horizontal="left" vertical="top"/>
    </xf>
    <xf numFmtId="0" fontId="33" fillId="0" borderId="3"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29" fillId="0" borderId="0" xfId="0" applyFont="1" applyFill="1" applyBorder="1" applyAlignment="1">
      <alignment horizontal="center" vertical="center" wrapText="1"/>
    </xf>
    <xf numFmtId="184"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4" fillId="0" borderId="1" xfId="16" applyFont="1" applyFill="1" applyBorder="1" applyAlignment="1">
      <alignment horizontal="center" vertical="center" wrapText="1"/>
    </xf>
    <xf numFmtId="0" fontId="2" fillId="17" borderId="15" xfId="16" applyFont="1" applyFill="1" applyBorder="1" applyAlignment="1">
      <alignment horizontal="center" vertical="center" wrapText="1"/>
    </xf>
    <xf numFmtId="0" fontId="2" fillId="17" borderId="37" xfId="16" applyFont="1" applyFill="1" applyBorder="1" applyAlignment="1">
      <alignment horizontal="center" vertical="center" wrapText="1"/>
    </xf>
    <xf numFmtId="10" fontId="58" fillId="0" borderId="8" xfId="0" applyNumberFormat="1" applyFont="1" applyFill="1" applyBorder="1" applyAlignment="1" applyProtection="1">
      <alignment horizontal="center" vertical="center" wrapText="1"/>
      <protection locked="0"/>
    </xf>
    <xf numFmtId="0" fontId="4" fillId="0" borderId="1" xfId="16" applyFont="1" applyFill="1" applyBorder="1" applyAlignment="1">
      <alignment horizontal="justify" vertical="top" wrapText="1"/>
    </xf>
    <xf numFmtId="0" fontId="15" fillId="0" borderId="1" xfId="0"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10" fontId="58" fillId="0" borderId="1" xfId="21"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4" fillId="0" borderId="18" xfId="16" applyFont="1" applyFill="1" applyBorder="1" applyAlignment="1">
      <alignment horizontal="center" vertical="center" wrapText="1"/>
    </xf>
    <xf numFmtId="0" fontId="4" fillId="0" borderId="1" xfId="16" applyFont="1" applyFill="1" applyBorder="1" applyAlignment="1">
      <alignment horizontal="left" vertical="top" wrapText="1"/>
    </xf>
    <xf numFmtId="0" fontId="4" fillId="0" borderId="1" xfId="16" applyFont="1" applyFill="1" applyBorder="1" applyAlignment="1">
      <alignment horizontal="justify" vertical="center" wrapText="1"/>
    </xf>
    <xf numFmtId="0" fontId="3" fillId="0" borderId="1" xfId="16" applyFont="1" applyFill="1" applyBorder="1" applyAlignment="1">
      <alignment vertical="top" wrapText="1"/>
    </xf>
    <xf numFmtId="10" fontId="58" fillId="0" borderId="1" xfId="0" applyNumberFormat="1" applyFont="1" applyFill="1" applyBorder="1" applyAlignment="1" applyProtection="1">
      <alignment horizontal="center" vertical="center" wrapText="1"/>
      <protection locked="0"/>
    </xf>
    <xf numFmtId="0" fontId="69" fillId="0" borderId="64" xfId="0" applyFont="1" applyFill="1" applyBorder="1" applyAlignment="1">
      <alignment vertical="top" wrapText="1"/>
    </xf>
    <xf numFmtId="0" fontId="69" fillId="0" borderId="21" xfId="0" applyFont="1" applyFill="1" applyBorder="1" applyAlignment="1">
      <alignment vertical="top" wrapText="1"/>
    </xf>
    <xf numFmtId="0" fontId="3" fillId="0" borderId="19" xfId="16" applyFont="1" applyFill="1" applyBorder="1" applyAlignment="1">
      <alignment vertical="top" wrapText="1"/>
    </xf>
    <xf numFmtId="0" fontId="3" fillId="0" borderId="21" xfId="16" applyFont="1" applyFill="1" applyBorder="1" applyAlignment="1">
      <alignment vertical="top" wrapText="1"/>
    </xf>
    <xf numFmtId="0" fontId="4" fillId="0" borderId="2" xfId="16" applyFont="1" applyFill="1" applyBorder="1" applyAlignment="1">
      <alignment horizontal="justify" vertical="top" wrapText="1"/>
    </xf>
    <xf numFmtId="0" fontId="4" fillId="0" borderId="5" xfId="16" applyFont="1" applyFill="1" applyBorder="1" applyAlignment="1">
      <alignment horizontal="justify" vertical="top" wrapText="1"/>
    </xf>
    <xf numFmtId="0" fontId="37" fillId="17" borderId="17"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37" fillId="17" borderId="10" xfId="0" applyFont="1" applyFill="1" applyBorder="1" applyAlignment="1">
      <alignment horizontal="center" vertical="center" wrapText="1"/>
    </xf>
    <xf numFmtId="0" fontId="39" fillId="17" borderId="18"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9" fillId="17" borderId="11" xfId="0"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8"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10" fillId="17" borderId="46"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35" fillId="3" borderId="46" xfId="0" applyFont="1" applyFill="1" applyBorder="1" applyAlignment="1">
      <alignment horizontal="left" vertical="center" wrapText="1"/>
    </xf>
    <xf numFmtId="0" fontId="35" fillId="3" borderId="47" xfId="0" applyFont="1" applyFill="1" applyBorder="1" applyAlignment="1">
      <alignment horizontal="left" vertical="center"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0" fillId="0" borderId="26" xfId="0" applyBorder="1" applyAlignment="1">
      <alignment horizontal="center" vertical="center" wrapText="1"/>
    </xf>
    <xf numFmtId="0" fontId="4" fillId="0" borderId="62" xfId="16" applyBorder="1" applyAlignment="1">
      <alignment horizontal="center" vertical="center"/>
    </xf>
    <xf numFmtId="0" fontId="0" fillId="0" borderId="0" xfId="0" applyBorder="1" applyAlignment="1">
      <alignment horizontal="center" vertical="center" wrapText="1"/>
    </xf>
    <xf numFmtId="0" fontId="4" fillId="0" borderId="1" xfId="16" applyFill="1" applyBorder="1" applyAlignment="1">
      <alignment horizontal="center" vertical="center"/>
    </xf>
    <xf numFmtId="0" fontId="2" fillId="0" borderId="2" xfId="16" applyFont="1" applyFill="1" applyBorder="1" applyAlignment="1">
      <alignment horizontal="center" vertical="center"/>
    </xf>
    <xf numFmtId="0" fontId="2" fillId="0" borderId="5" xfId="16" applyFont="1" applyFill="1" applyBorder="1" applyAlignment="1">
      <alignment horizontal="center" vertical="center"/>
    </xf>
    <xf numFmtId="0" fontId="29" fillId="4" borderId="8"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3" fillId="0" borderId="1" xfId="0" applyFont="1" applyFill="1" applyBorder="1" applyAlignment="1">
      <alignment vertical="top" wrapText="1"/>
    </xf>
    <xf numFmtId="0" fontId="54" fillId="16" borderId="8" xfId="0" applyFont="1" applyFill="1" applyBorder="1" applyAlignment="1">
      <alignment horizontal="center" vertical="center"/>
    </xf>
    <xf numFmtId="0" fontId="54" fillId="16" borderId="6" xfId="0" applyFont="1" applyFill="1" applyBorder="1" applyAlignment="1">
      <alignment horizontal="center" vertical="center"/>
    </xf>
    <xf numFmtId="0" fontId="54" fillId="16" borderId="7" xfId="0" applyFont="1" applyFill="1" applyBorder="1" applyAlignment="1">
      <alignment horizontal="center" vertical="center"/>
    </xf>
    <xf numFmtId="0" fontId="54" fillId="16" borderId="1" xfId="0" applyFont="1" applyFill="1" applyBorder="1" applyAlignment="1">
      <alignment horizontal="center" vertical="center" wrapText="1"/>
    </xf>
    <xf numFmtId="0" fontId="52" fillId="0" borderId="8"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1" xfId="0" applyFont="1" applyBorder="1" applyAlignment="1">
      <alignment horizontal="center" vertical="center"/>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0" fillId="0" borderId="1" xfId="0" applyBorder="1" applyAlignment="1">
      <alignment horizontal="center"/>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5" fillId="17" borderId="1" xfId="0" applyFont="1" applyFill="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22" xfId="0" applyNumberFormat="1" applyFont="1" applyBorder="1" applyAlignment="1">
      <alignment horizontal="center" vertical="center" wrapText="1"/>
    </xf>
    <xf numFmtId="4" fontId="17" fillId="0" borderId="2" xfId="0" applyNumberFormat="1" applyFont="1" applyBorder="1" applyAlignment="1">
      <alignment horizontal="center" wrapText="1"/>
    </xf>
    <xf numFmtId="4" fontId="17" fillId="0" borderId="22" xfId="0" applyNumberFormat="1" applyFont="1" applyBorder="1" applyAlignment="1">
      <alignment horizontal="center" wrapText="1"/>
    </xf>
    <xf numFmtId="4" fontId="17" fillId="0" borderId="2" xfId="0" applyNumberFormat="1" applyFont="1" applyBorder="1" applyAlignment="1">
      <alignment horizontal="center" vertical="top" wrapText="1"/>
    </xf>
    <xf numFmtId="4" fontId="17" fillId="0" borderId="22" xfId="0" applyNumberFormat="1"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0" fontId="8" fillId="0" borderId="1" xfId="0" applyFont="1" applyBorder="1" applyAlignment="1">
      <alignment vertical="center" wrapText="1"/>
    </xf>
    <xf numFmtId="0" fontId="17" fillId="0" borderId="5" xfId="0" applyFont="1" applyBorder="1" applyAlignment="1">
      <alignment horizontal="center" vertical="center" wrapText="1"/>
    </xf>
    <xf numFmtId="0" fontId="53" fillId="0" borderId="82" xfId="0" applyFont="1" applyBorder="1" applyAlignment="1">
      <alignment vertical="center" wrapText="1"/>
    </xf>
    <xf numFmtId="0" fontId="3" fillId="0" borderId="83" xfId="0" applyFont="1" applyBorder="1"/>
    <xf numFmtId="0" fontId="3" fillId="0" borderId="84" xfId="0" applyFont="1" applyBorder="1"/>
    <xf numFmtId="3" fontId="17" fillId="0" borderId="2" xfId="0" applyNumberFormat="1" applyFont="1" applyBorder="1" applyAlignment="1">
      <alignment horizontal="center" vertical="center"/>
    </xf>
    <xf numFmtId="3" fontId="17" fillId="0" borderId="22" xfId="0" applyNumberFormat="1" applyFont="1" applyBorder="1" applyAlignment="1">
      <alignment horizontal="center" vertical="center"/>
    </xf>
    <xf numFmtId="3" fontId="17" fillId="0" borderId="5" xfId="0" applyNumberFormat="1" applyFont="1" applyBorder="1" applyAlignment="1">
      <alignment horizontal="center" vertical="center"/>
    </xf>
    <xf numFmtId="49" fontId="4" fillId="0" borderId="2" xfId="2868" applyNumberFormat="1" applyFont="1" applyFill="1" applyBorder="1" applyAlignment="1">
      <alignment horizontal="center" vertical="center" wrapText="1"/>
    </xf>
    <xf numFmtId="49" fontId="4" fillId="0" borderId="22" xfId="2868" applyNumberFormat="1" applyFont="1" applyFill="1" applyBorder="1" applyAlignment="1">
      <alignment horizontal="center" vertical="center"/>
    </xf>
    <xf numFmtId="49" fontId="4" fillId="0" borderId="5" xfId="2868" applyNumberFormat="1" applyFont="1" applyFill="1" applyBorder="1" applyAlignment="1">
      <alignment horizontal="center" vertical="center"/>
    </xf>
    <xf numFmtId="0" fontId="19" fillId="0" borderId="1" xfId="0" applyFont="1" applyBorder="1" applyAlignment="1">
      <alignment vertical="center" wrapText="1"/>
    </xf>
    <xf numFmtId="3" fontId="17" fillId="0" borderId="1" xfId="0" applyNumberFormat="1" applyFont="1" applyBorder="1" applyAlignment="1">
      <alignment horizontal="center" vertical="center"/>
    </xf>
    <xf numFmtId="0" fontId="17" fillId="0" borderId="1" xfId="0" applyFont="1" applyBorder="1" applyAlignment="1">
      <alignment vertical="top" wrapText="1"/>
    </xf>
    <xf numFmtId="0" fontId="53" fillId="0" borderId="1" xfId="0" applyFont="1" applyBorder="1" applyAlignment="1">
      <alignment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3" fontId="53" fillId="0" borderId="1" xfId="0" applyNumberFormat="1" applyFont="1" applyBorder="1" applyAlignment="1">
      <alignment horizontal="center" vertical="center"/>
    </xf>
    <xf numFmtId="3" fontId="2" fillId="0" borderId="2" xfId="0" applyNumberFormat="1" applyFont="1" applyBorder="1" applyAlignment="1">
      <alignment horizontal="center" vertical="center" wrapText="1"/>
    </xf>
    <xf numFmtId="3" fontId="2" fillId="0" borderId="22"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3" fontId="4" fillId="0" borderId="2" xfId="0" applyNumberFormat="1" applyFont="1" applyBorder="1" applyAlignment="1">
      <alignment horizontal="left" vertical="top" wrapText="1"/>
    </xf>
    <xf numFmtId="3" fontId="4" fillId="0" borderId="22" xfId="0" applyNumberFormat="1" applyFont="1" applyBorder="1" applyAlignment="1">
      <alignment horizontal="left" vertical="top" wrapText="1"/>
    </xf>
    <xf numFmtId="3" fontId="4" fillId="0" borderId="5" xfId="0" applyNumberFormat="1" applyFont="1" applyBorder="1" applyAlignment="1">
      <alignment horizontal="left" vertical="top" wrapText="1"/>
    </xf>
    <xf numFmtId="0" fontId="10" fillId="17" borderId="50" xfId="0" applyFont="1" applyFill="1" applyBorder="1" applyAlignment="1">
      <alignment horizontal="left" vertical="center" wrapText="1"/>
    </xf>
    <xf numFmtId="0" fontId="10" fillId="17" borderId="51" xfId="0" applyFont="1" applyFill="1" applyBorder="1" applyAlignment="1">
      <alignment horizontal="left" vertical="center" wrapText="1"/>
    </xf>
    <xf numFmtId="0" fontId="10" fillId="17" borderId="52" xfId="0" applyFont="1" applyFill="1" applyBorder="1" applyAlignment="1">
      <alignment horizontal="left" vertical="center" wrapText="1"/>
    </xf>
    <xf numFmtId="0" fontId="10" fillId="3" borderId="80"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81" xfId="0" applyFont="1" applyFill="1" applyBorder="1" applyAlignment="1">
      <alignment horizontal="left" vertical="center" wrapText="1"/>
    </xf>
    <xf numFmtId="0" fontId="38" fillId="17" borderId="28" xfId="19" applyFont="1" applyFill="1" applyBorder="1" applyAlignment="1">
      <alignment horizontal="left" vertical="center" wrapText="1"/>
    </xf>
    <xf numFmtId="0" fontId="38" fillId="17" borderId="29" xfId="19" applyFont="1" applyFill="1" applyBorder="1" applyAlignment="1">
      <alignment horizontal="left" vertical="center" wrapText="1"/>
    </xf>
    <xf numFmtId="0" fontId="38" fillId="17" borderId="40" xfId="19" applyFont="1" applyFill="1" applyBorder="1" applyAlignment="1">
      <alignment horizontal="left" vertical="center" wrapText="1"/>
    </xf>
    <xf numFmtId="0" fontId="11" fillId="15" borderId="80" xfId="0" applyFont="1" applyFill="1" applyBorder="1" applyAlignment="1">
      <alignment horizontal="left" vertical="center" wrapText="1"/>
    </xf>
    <xf numFmtId="0" fontId="11" fillId="15" borderId="54" xfId="0" applyFont="1" applyFill="1" applyBorder="1" applyAlignment="1">
      <alignment horizontal="left" vertical="center" wrapText="1"/>
    </xf>
    <xf numFmtId="0" fontId="11" fillId="15" borderId="81" xfId="0" applyFont="1" applyFill="1" applyBorder="1" applyAlignment="1">
      <alignment horizontal="left" vertical="center" wrapText="1"/>
    </xf>
    <xf numFmtId="0" fontId="38" fillId="0" borderId="50" xfId="19" applyFont="1" applyBorder="1" applyAlignment="1">
      <alignment horizontal="center" vertical="center" wrapText="1"/>
    </xf>
    <xf numFmtId="0" fontId="38" fillId="0" borderId="51" xfId="19" applyFont="1" applyBorder="1" applyAlignment="1">
      <alignment horizontal="center" vertical="center" wrapText="1"/>
    </xf>
    <xf numFmtId="0" fontId="38" fillId="0" borderId="52" xfId="19" applyFont="1" applyBorder="1" applyAlignment="1">
      <alignment horizontal="center" vertical="center" wrapText="1"/>
    </xf>
    <xf numFmtId="0" fontId="2" fillId="17" borderId="50" xfId="0" applyFont="1" applyFill="1" applyBorder="1" applyAlignment="1">
      <alignment horizontal="center" vertical="center" wrapText="1"/>
    </xf>
    <xf numFmtId="0" fontId="2" fillId="17" borderId="51" xfId="0" applyFont="1" applyFill="1" applyBorder="1" applyAlignment="1">
      <alignment horizontal="center" vertical="center" wrapText="1"/>
    </xf>
    <xf numFmtId="0" fontId="2" fillId="17" borderId="5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9"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9"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9" xfId="0" applyFont="1" applyFill="1" applyBorder="1" applyAlignment="1">
      <alignment horizontal="left" vertical="center"/>
    </xf>
    <xf numFmtId="0" fontId="10" fillId="17" borderId="50" xfId="0" applyFont="1" applyFill="1" applyBorder="1" applyAlignment="1">
      <alignment horizontal="left" vertical="center"/>
    </xf>
    <xf numFmtId="0" fontId="10" fillId="17" borderId="51" xfId="0" applyFont="1" applyFill="1" applyBorder="1" applyAlignment="1">
      <alignment horizontal="left" vertical="center"/>
    </xf>
    <xf numFmtId="0" fontId="10" fillId="17" borderId="52" xfId="0" applyFont="1" applyFill="1" applyBorder="1" applyAlignment="1">
      <alignment horizontal="left" vertical="center"/>
    </xf>
    <xf numFmtId="0" fontId="10" fillId="3" borderId="80" xfId="0" applyFont="1" applyFill="1" applyBorder="1" applyAlignment="1">
      <alignment horizontal="left" vertical="center"/>
    </xf>
    <xf numFmtId="0" fontId="10" fillId="3" borderId="54" xfId="0" applyFont="1" applyFill="1" applyBorder="1" applyAlignment="1">
      <alignment horizontal="left" vertical="center"/>
    </xf>
    <xf numFmtId="0" fontId="10" fillId="3" borderId="81" xfId="0" applyFont="1" applyFill="1" applyBorder="1" applyAlignment="1">
      <alignment horizontal="left" vertical="center"/>
    </xf>
    <xf numFmtId="0" fontId="52" fillId="0" borderId="8" xfId="0" applyFont="1" applyFill="1" applyBorder="1" applyAlignment="1">
      <alignment horizontal="center" vertical="center" wrapText="1"/>
    </xf>
    <xf numFmtId="0" fontId="52" fillId="0" borderId="6" xfId="0" applyFont="1" applyFill="1" applyBorder="1" applyAlignment="1">
      <alignment horizontal="center" vertical="center" wrapText="1"/>
    </xf>
    <xf numFmtId="0" fontId="52"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67" fillId="18" borderId="42" xfId="0" applyFont="1" applyFill="1" applyBorder="1" applyAlignment="1">
      <alignment horizontal="center"/>
    </xf>
    <xf numFmtId="0" fontId="67" fillId="18" borderId="32" xfId="0" applyFont="1" applyFill="1" applyBorder="1" applyAlignment="1">
      <alignment horizontal="center"/>
    </xf>
    <xf numFmtId="0" fontId="67" fillId="18" borderId="33" xfId="0" applyFont="1" applyFill="1" applyBorder="1" applyAlignment="1">
      <alignment horizontal="center"/>
    </xf>
    <xf numFmtId="0" fontId="67" fillId="18" borderId="42" xfId="0" applyFont="1" applyFill="1" applyBorder="1" applyAlignment="1">
      <alignment horizontal="center" vertical="center"/>
    </xf>
    <xf numFmtId="0" fontId="67" fillId="18" borderId="32" xfId="0" applyFont="1" applyFill="1" applyBorder="1" applyAlignment="1">
      <alignment horizontal="center" vertical="center"/>
    </xf>
    <xf numFmtId="0" fontId="67" fillId="18" borderId="33" xfId="0" applyFont="1" applyFill="1" applyBorder="1" applyAlignment="1">
      <alignment horizontal="center" vertical="center"/>
    </xf>
    <xf numFmtId="184" fontId="0" fillId="0" borderId="3" xfId="9" applyNumberFormat="1" applyFont="1" applyBorder="1" applyAlignment="1">
      <alignment horizontal="center" vertical="center"/>
    </xf>
    <xf numFmtId="184" fontId="0" fillId="0" borderId="1" xfId="9" applyNumberFormat="1" applyFont="1" applyBorder="1" applyAlignment="1">
      <alignment horizontal="center" vertical="center"/>
    </xf>
    <xf numFmtId="184" fontId="0" fillId="0" borderId="4" xfId="9" applyNumberFormat="1" applyFont="1" applyBorder="1" applyAlignment="1">
      <alignment horizontal="center" vertical="center"/>
    </xf>
    <xf numFmtId="0" fontId="0" fillId="20" borderId="68" xfId="0" applyFill="1" applyBorder="1" applyAlignment="1">
      <alignment horizontal="center" vertical="center"/>
    </xf>
    <xf numFmtId="0" fontId="0" fillId="20" borderId="70" xfId="0" applyFill="1" applyBorder="1" applyAlignment="1">
      <alignment horizontal="center" vertical="center"/>
    </xf>
    <xf numFmtId="0" fontId="0" fillId="20" borderId="72" xfId="0" applyFill="1" applyBorder="1" applyAlignment="1">
      <alignment horizontal="center" vertical="center"/>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49" xfId="0" applyBorder="1" applyAlignment="1">
      <alignment horizontal="center" vertical="center"/>
    </xf>
    <xf numFmtId="0" fontId="54" fillId="16" borderId="8" xfId="0" applyFont="1" applyFill="1" applyBorder="1" applyAlignment="1">
      <alignment horizontal="center" vertical="center" wrapText="1"/>
    </xf>
    <xf numFmtId="0" fontId="54" fillId="16" borderId="6" xfId="0" applyFont="1" applyFill="1" applyBorder="1" applyAlignment="1">
      <alignment horizontal="center" vertical="center" wrapText="1"/>
    </xf>
    <xf numFmtId="0" fontId="0" fillId="4" borderId="3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7" xfId="0" applyFill="1" applyBorder="1" applyAlignment="1">
      <alignment horizontal="center" vertical="center" wrapText="1"/>
    </xf>
    <xf numFmtId="0" fontId="0" fillId="0" borderId="36" xfId="0" applyBorder="1" applyAlignment="1">
      <alignment horizontal="center"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69" fillId="0" borderId="36" xfId="0" applyFont="1" applyBorder="1" applyAlignment="1">
      <alignment horizontal="center" wrapText="1"/>
    </xf>
    <xf numFmtId="0" fontId="69" fillId="0" borderId="22" xfId="0" applyFont="1" applyBorder="1" applyAlignment="1">
      <alignment horizontal="center" wrapText="1"/>
    </xf>
    <xf numFmtId="0" fontId="69" fillId="0" borderId="37" xfId="0" applyFont="1" applyBorder="1" applyAlignment="1">
      <alignment horizontal="center" wrapText="1"/>
    </xf>
    <xf numFmtId="0" fontId="69" fillId="0" borderId="36" xfId="0" applyFont="1" applyBorder="1" applyAlignment="1">
      <alignment horizontal="center" vertical="center"/>
    </xf>
    <xf numFmtId="0" fontId="69" fillId="0" borderId="22" xfId="0" applyFont="1" applyBorder="1" applyAlignment="1">
      <alignment horizontal="center" vertical="center"/>
    </xf>
    <xf numFmtId="0" fontId="69" fillId="0" borderId="37" xfId="0" applyFont="1" applyBorder="1" applyAlignment="1">
      <alignment horizontal="center" vertical="center"/>
    </xf>
    <xf numFmtId="0" fontId="67" fillId="18" borderId="23" xfId="0" applyFont="1" applyFill="1" applyBorder="1" applyAlignment="1">
      <alignment horizontal="center"/>
    </xf>
    <xf numFmtId="0" fontId="67" fillId="18" borderId="24" xfId="0" applyFont="1" applyFill="1" applyBorder="1" applyAlignment="1">
      <alignment horizontal="center"/>
    </xf>
    <xf numFmtId="0" fontId="67" fillId="18" borderId="39" xfId="0" applyFont="1" applyFill="1" applyBorder="1" applyAlignment="1">
      <alignment horizontal="center"/>
    </xf>
    <xf numFmtId="0" fontId="0" fillId="0" borderId="2" xfId="0" applyBorder="1" applyAlignment="1">
      <alignment horizontal="center" vertical="center" wrapText="1"/>
    </xf>
    <xf numFmtId="0" fontId="69" fillId="0" borderId="36" xfId="0" applyFont="1" applyBorder="1" applyAlignment="1">
      <alignment horizontal="center" vertical="top" wrapText="1"/>
    </xf>
    <xf numFmtId="0" fontId="69" fillId="0" borderId="22" xfId="0" applyFont="1" applyBorder="1" applyAlignment="1">
      <alignment horizontal="center" vertical="top" wrapText="1"/>
    </xf>
    <xf numFmtId="0" fontId="69" fillId="0" borderId="37"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7" xfId="0" applyNumberFormat="1" applyBorder="1" applyAlignment="1">
      <alignment horizontal="center" vertical="center" wrapText="1"/>
    </xf>
    <xf numFmtId="0" fontId="0" fillId="0" borderId="2" xfId="0" applyBorder="1" applyAlignment="1">
      <alignment horizontal="center" vertical="center"/>
    </xf>
    <xf numFmtId="0" fontId="0" fillId="0" borderId="55" xfId="0" applyBorder="1" applyAlignment="1">
      <alignment horizontal="center" vertical="center" wrapText="1"/>
    </xf>
    <xf numFmtId="0" fontId="0" fillId="0" borderId="62" xfId="0" applyBorder="1" applyAlignment="1">
      <alignment horizontal="center" vertical="center" wrapText="1"/>
    </xf>
    <xf numFmtId="0" fontId="0" fillId="0" borderId="67"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7" fillId="18" borderId="17" xfId="0" applyFont="1" applyFill="1" applyBorder="1" applyAlignment="1">
      <alignment horizontal="center" vertical="center"/>
    </xf>
    <xf numFmtId="0" fontId="67" fillId="18" borderId="3" xfId="0" applyFont="1" applyFill="1" applyBorder="1" applyAlignment="1">
      <alignment horizontal="center" vertical="center"/>
    </xf>
    <xf numFmtId="0" fontId="67" fillId="18" borderId="10" xfId="0" applyFont="1" applyFill="1" applyBorder="1" applyAlignment="1">
      <alignment horizontal="center" vertical="center"/>
    </xf>
    <xf numFmtId="0" fontId="67" fillId="18" borderId="24" xfId="0" applyFont="1" applyFill="1" applyBorder="1" applyAlignment="1">
      <alignment horizontal="center" vertical="center"/>
    </xf>
    <xf numFmtId="0" fontId="67" fillId="18" borderId="39" xfId="0" applyFont="1" applyFill="1" applyBorder="1" applyAlignment="1">
      <alignment horizontal="center" vertical="center"/>
    </xf>
    <xf numFmtId="0" fontId="3" fillId="0" borderId="2" xfId="0" applyFont="1" applyBorder="1" applyAlignment="1">
      <alignment horizontal="center" vertical="center" wrapText="1"/>
    </xf>
    <xf numFmtId="0" fontId="69" fillId="0" borderId="13"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7" xfId="0" applyNumberFormat="1" applyFill="1" applyBorder="1" applyAlignment="1">
      <alignment horizontal="center" vertical="center"/>
    </xf>
    <xf numFmtId="42" fontId="0" fillId="0" borderId="69" xfId="0" applyNumberFormat="1" applyFill="1" applyBorder="1" applyAlignment="1">
      <alignment horizontal="center" vertical="center"/>
    </xf>
    <xf numFmtId="0" fontId="0" fillId="0" borderId="67" xfId="0" applyFill="1" applyBorder="1" applyAlignment="1">
      <alignment horizontal="center" vertical="center"/>
    </xf>
    <xf numFmtId="0" fontId="0" fillId="0" borderId="53" xfId="0" applyFill="1" applyBorder="1" applyAlignment="1">
      <alignment horizontal="center"/>
    </xf>
    <xf numFmtId="0" fontId="0" fillId="0" borderId="61" xfId="0" applyFill="1" applyBorder="1" applyAlignment="1">
      <alignment horizontal="center"/>
    </xf>
    <xf numFmtId="0" fontId="0" fillId="0" borderId="73" xfId="0" applyFill="1" applyBorder="1" applyAlignment="1">
      <alignment horizontal="center"/>
    </xf>
    <xf numFmtId="0" fontId="69" fillId="0" borderId="13" xfId="0" applyFont="1" applyBorder="1" applyAlignment="1">
      <alignment horizontal="center" vertical="center"/>
    </xf>
    <xf numFmtId="0" fontId="69" fillId="0" borderId="14" xfId="0" applyFont="1" applyBorder="1" applyAlignment="1">
      <alignment horizontal="center" vertical="center"/>
    </xf>
    <xf numFmtId="42" fontId="0" fillId="0" borderId="36"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6" xfId="0" applyBorder="1" applyAlignment="1">
      <alignment horizontal="center"/>
    </xf>
    <xf numFmtId="0" fontId="0" fillId="0" borderId="22"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36" xfId="0" applyFill="1" applyBorder="1" applyAlignment="1">
      <alignment horizontal="center"/>
    </xf>
    <xf numFmtId="0" fontId="0" fillId="0" borderId="22" xfId="0" applyFill="1" applyBorder="1" applyAlignment="1">
      <alignment horizontal="center"/>
    </xf>
    <xf numFmtId="0" fontId="0" fillId="0" borderId="37" xfId="0" applyFill="1" applyBorder="1" applyAlignment="1">
      <alignment horizontal="center"/>
    </xf>
    <xf numFmtId="0" fontId="0" fillId="0" borderId="64" xfId="0" applyFill="1" applyBorder="1" applyAlignment="1">
      <alignment horizontal="center"/>
    </xf>
    <xf numFmtId="0" fontId="0" fillId="0" borderId="65" xfId="0" applyFill="1" applyBorder="1" applyAlignment="1">
      <alignment horizontal="center"/>
    </xf>
    <xf numFmtId="0" fontId="0" fillId="0" borderId="49" xfId="0" applyFill="1" applyBorder="1" applyAlignment="1">
      <alignment horizontal="center"/>
    </xf>
    <xf numFmtId="0" fontId="69" fillId="0" borderId="15" xfId="0" applyFont="1" applyBorder="1" applyAlignment="1">
      <alignment horizontal="center" vertical="center"/>
    </xf>
    <xf numFmtId="42" fontId="0" fillId="0" borderId="36" xfId="2866" applyFont="1" applyBorder="1" applyAlignment="1">
      <alignment horizontal="center" vertical="center"/>
    </xf>
    <xf numFmtId="42" fontId="0" fillId="0" borderId="22" xfId="2866" applyFont="1" applyBorder="1" applyAlignment="1">
      <alignment horizontal="center" vertical="center"/>
    </xf>
    <xf numFmtId="42" fontId="0" fillId="0" borderId="37" xfId="2866" applyFont="1" applyBorder="1" applyAlignment="1">
      <alignment horizontal="center" vertical="center"/>
    </xf>
    <xf numFmtId="0" fontId="0" fillId="0" borderId="37" xfId="0" applyBorder="1" applyAlignment="1">
      <alignment horizontal="center"/>
    </xf>
    <xf numFmtId="0" fontId="0" fillId="0" borderId="49" xfId="0" applyBorder="1" applyAlignment="1">
      <alignment horizontal="center"/>
    </xf>
    <xf numFmtId="0" fontId="66" fillId="17" borderId="50" xfId="0" applyFont="1" applyFill="1" applyBorder="1" applyAlignment="1">
      <alignment horizontal="left" vertical="center"/>
    </xf>
    <xf numFmtId="0" fontId="66" fillId="17" borderId="52" xfId="0" applyFont="1" applyFill="1" applyBorder="1" applyAlignment="1">
      <alignment horizontal="left" vertical="center"/>
    </xf>
    <xf numFmtId="0" fontId="29" fillId="0" borderId="29" xfId="0" applyFont="1" applyBorder="1" applyAlignment="1">
      <alignment horizontal="left" vertical="center"/>
    </xf>
    <xf numFmtId="0" fontId="29" fillId="0" borderId="40" xfId="0" applyFont="1" applyBorder="1" applyAlignment="1">
      <alignment horizontal="left" vertical="center"/>
    </xf>
    <xf numFmtId="42" fontId="0" fillId="0" borderId="36"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7" xfId="2866" applyFont="1" applyBorder="1" applyAlignment="1">
      <alignment horizontal="center" vertical="center" wrapText="1"/>
    </xf>
    <xf numFmtId="0" fontId="0" fillId="0" borderId="36" xfId="0" applyBorder="1" applyAlignment="1">
      <alignment horizontal="center" wrapText="1"/>
    </xf>
    <xf numFmtId="0" fontId="0" fillId="0" borderId="22" xfId="0" applyBorder="1" applyAlignment="1">
      <alignment horizontal="center" wrapText="1"/>
    </xf>
    <xf numFmtId="0" fontId="0" fillId="0" borderId="37" xfId="0" applyBorder="1" applyAlignment="1">
      <alignment horizontal="center" wrapText="1"/>
    </xf>
    <xf numFmtId="0" fontId="0" fillId="0" borderId="39"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40" xfId="0" applyBorder="1" applyAlignment="1">
      <alignment horizontal="center"/>
    </xf>
    <xf numFmtId="0" fontId="63" fillId="17" borderId="17" xfId="0" applyFont="1" applyFill="1" applyBorder="1" applyAlignment="1">
      <alignment horizontal="center" vertical="center"/>
    </xf>
    <xf numFmtId="0" fontId="63" fillId="17" borderId="3" xfId="0" applyFont="1" applyFill="1" applyBorder="1" applyAlignment="1">
      <alignment horizontal="center" vertical="center"/>
    </xf>
    <xf numFmtId="0" fontId="63" fillId="17" borderId="10" xfId="0" applyFont="1" applyFill="1" applyBorder="1" applyAlignment="1">
      <alignment horizontal="center" vertical="center"/>
    </xf>
    <xf numFmtId="0" fontId="64" fillId="17" borderId="18" xfId="0" applyFont="1" applyFill="1" applyBorder="1" applyAlignment="1">
      <alignment horizontal="center" vertical="center" wrapText="1"/>
    </xf>
    <xf numFmtId="0" fontId="64" fillId="17" borderId="1" xfId="0" applyFont="1" applyFill="1" applyBorder="1" applyAlignment="1">
      <alignment horizontal="center" vertical="center"/>
    </xf>
    <xf numFmtId="0" fontId="64" fillId="17" borderId="2" xfId="0" applyFont="1" applyFill="1" applyBorder="1" applyAlignment="1">
      <alignment horizontal="center" vertical="center"/>
    </xf>
    <xf numFmtId="0" fontId="64" fillId="17" borderId="19" xfId="0" applyFont="1" applyFill="1" applyBorder="1" applyAlignment="1">
      <alignment horizontal="center" vertical="center"/>
    </xf>
    <xf numFmtId="0" fontId="65" fillId="0" borderId="46" xfId="0" applyFont="1" applyBorder="1" applyAlignment="1">
      <alignment horizontal="center"/>
    </xf>
    <xf numFmtId="0" fontId="65" fillId="0" borderId="30" xfId="0" applyFont="1" applyBorder="1" applyAlignment="1">
      <alignment horizontal="center"/>
    </xf>
    <xf numFmtId="0" fontId="64" fillId="0" borderId="50" xfId="0" applyFont="1" applyBorder="1" applyAlignment="1">
      <alignment horizontal="center"/>
    </xf>
    <xf numFmtId="0" fontId="64" fillId="0" borderId="51" xfId="0" applyFont="1" applyBorder="1" applyAlignment="1">
      <alignment horizontal="center"/>
    </xf>
    <xf numFmtId="0" fontId="64" fillId="0" borderId="52" xfId="0" applyFont="1" applyBorder="1" applyAlignment="1">
      <alignment horizontal="center"/>
    </xf>
    <xf numFmtId="0" fontId="66" fillId="17" borderId="23" xfId="0" applyFont="1" applyFill="1" applyBorder="1" applyAlignment="1">
      <alignment horizontal="left" vertical="center"/>
    </xf>
    <xf numFmtId="0" fontId="66" fillId="17" borderId="39" xfId="0" applyFont="1" applyFill="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9" fillId="0" borderId="1" xfId="0" applyFont="1" applyBorder="1" applyAlignment="1">
      <alignment horizontal="center" vertical="center"/>
    </xf>
    <xf numFmtId="0" fontId="69" fillId="0" borderId="4" xfId="0" applyFont="1" applyBorder="1" applyAlignment="1">
      <alignment horizontal="center" vertical="center"/>
    </xf>
    <xf numFmtId="0" fontId="0" fillId="4" borderId="2" xfId="0" applyFill="1" applyBorder="1" applyAlignment="1">
      <alignment horizontal="center" vertical="center" wrapText="1"/>
    </xf>
    <xf numFmtId="0" fontId="69" fillId="0" borderId="2" xfId="0" applyFont="1" applyBorder="1" applyAlignment="1">
      <alignment horizontal="center" vertical="center"/>
    </xf>
    <xf numFmtId="0" fontId="69" fillId="0" borderId="1" xfId="0" applyFont="1" applyBorder="1" applyAlignment="1">
      <alignment horizontal="center" wrapText="1"/>
    </xf>
    <xf numFmtId="0" fontId="69" fillId="0" borderId="4" xfId="0" applyFont="1" applyBorder="1" applyAlignment="1">
      <alignment horizontal="center" wrapText="1"/>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0]" xfId="2865" builtinId="6"/>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Moneda_Hoja1" xfId="2868" xr:uid="{31D172A1-BEDA-4390-9436-F67B370AE72B}"/>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7"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75DBFF"/>
      <color rgb="FF669900"/>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414799</xdr:colOff>
      <xdr:row>1</xdr:row>
      <xdr:rowOff>46088</xdr:rowOff>
    </xdr:from>
    <xdr:to>
      <xdr:col>4</xdr:col>
      <xdr:colOff>230445</xdr:colOff>
      <xdr:row>2</xdr:row>
      <xdr:rowOff>722056</xdr:rowOff>
    </xdr:to>
    <xdr:pic>
      <xdr:nvPicPr>
        <xdr:cNvPr id="3" name="Imagen 2">
          <a:extLst>
            <a:ext uri="{FF2B5EF4-FFF2-40B4-BE49-F238E27FC236}">
              <a16:creationId xmlns:a16="http://schemas.microsoft.com/office/drawing/2014/main" id="{78300B8D-A2C9-4164-A25C-92B956A6FA1C}"/>
            </a:ext>
          </a:extLst>
        </xdr:cNvPr>
        <xdr:cNvPicPr>
          <a:picLocks noChangeAspect="1"/>
        </xdr:cNvPicPr>
      </xdr:nvPicPr>
      <xdr:blipFill>
        <a:blip xmlns:r="http://schemas.openxmlformats.org/officeDocument/2006/relationships" r:embed="rId1"/>
        <a:stretch>
          <a:fillRect/>
        </a:stretch>
      </xdr:blipFill>
      <xdr:spPr>
        <a:xfrm>
          <a:off x="414799" y="245806"/>
          <a:ext cx="2918952" cy="10754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708980</xdr:colOff>
      <xdr:row>0</xdr:row>
      <xdr:rowOff>330872</xdr:rowOff>
    </xdr:from>
    <xdr:to>
      <xdr:col>4</xdr:col>
      <xdr:colOff>207066</xdr:colOff>
      <xdr:row>2</xdr:row>
      <xdr:rowOff>48081</xdr:rowOff>
    </xdr:to>
    <xdr:pic>
      <xdr:nvPicPr>
        <xdr:cNvPr id="3" name="Imagen 2">
          <a:extLst>
            <a:ext uri="{FF2B5EF4-FFF2-40B4-BE49-F238E27FC236}">
              <a16:creationId xmlns:a16="http://schemas.microsoft.com/office/drawing/2014/main" id="{39893C75-88A0-4C13-959D-A71FCC223B17}"/>
            </a:ext>
          </a:extLst>
        </xdr:cNvPr>
        <xdr:cNvPicPr>
          <a:picLocks noChangeAspect="1"/>
        </xdr:cNvPicPr>
      </xdr:nvPicPr>
      <xdr:blipFill>
        <a:blip xmlns:r="http://schemas.openxmlformats.org/officeDocument/2006/relationships" r:embed="rId1"/>
        <a:stretch>
          <a:fillRect/>
        </a:stretch>
      </xdr:blipFill>
      <xdr:spPr>
        <a:xfrm>
          <a:off x="708980" y="330872"/>
          <a:ext cx="2686890" cy="1373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116161</xdr:rowOff>
    </xdr:from>
    <xdr:to>
      <xdr:col>2</xdr:col>
      <xdr:colOff>1022537</xdr:colOff>
      <xdr:row>2</xdr:row>
      <xdr:rowOff>453020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1"/>
          <a:ext cx="2550384" cy="1695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268445</xdr:colOff>
      <xdr:row>2</xdr:row>
      <xdr:rowOff>0</xdr:rowOff>
    </xdr:to>
    <xdr:pic>
      <xdr:nvPicPr>
        <xdr:cNvPr id="2" name="Imagen 1">
          <a:extLst>
            <a:ext uri="{FF2B5EF4-FFF2-40B4-BE49-F238E27FC236}">
              <a16:creationId xmlns:a16="http://schemas.microsoft.com/office/drawing/2014/main" id="{E36590F5-144B-41EA-A4BE-A17E3E804FE8}"/>
            </a:ext>
          </a:extLst>
        </xdr:cNvPr>
        <xdr:cNvPicPr>
          <a:picLocks noChangeAspect="1"/>
        </xdr:cNvPicPr>
      </xdr:nvPicPr>
      <xdr:blipFill>
        <a:blip xmlns:r="http://schemas.openxmlformats.org/officeDocument/2006/relationships" r:embed="rId1"/>
        <a:stretch>
          <a:fillRect/>
        </a:stretch>
      </xdr:blipFill>
      <xdr:spPr>
        <a:xfrm>
          <a:off x="0" y="0"/>
          <a:ext cx="2554445"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ecretaria%20de%20Ambiente%20de%20Bogota\7769%20Documentos\PAA\Modificaciones%20al%20PAA\MODIFICACION%20AL%20PAA%207769%20-%20INTERVENCIONES%20031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ecretaria%20de%20Ambiente%20de%20Bogota\7769%20Documentos\PREDIS\NOVIEMBRE\EXPORT%20COMPROMISOS%20VIGENCIA%20%2030-11-2020%20AJUST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UARIOS\Documents\0810-2021\Abril\CargueSegplan-Marzo31\776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01">
          <cell r="V201">
            <v>4457593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40">
          <cell r="AI1740">
            <v>991130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SPI"/>
    </sheetNames>
    <sheetDataSet>
      <sheetData sheetId="0" refreshError="1">
        <row r="14">
          <cell r="Z14">
            <v>46.28</v>
          </cell>
          <cell r="DU14">
            <v>46.64</v>
          </cell>
        </row>
        <row r="15">
          <cell r="DU15">
            <v>0.12</v>
          </cell>
        </row>
        <row r="17">
          <cell r="Z17">
            <v>1.48</v>
          </cell>
        </row>
        <row r="18">
          <cell r="AB18">
            <v>0.1</v>
          </cell>
        </row>
      </sheetData>
      <sheetData sheetId="1" refreshError="1">
        <row r="10">
          <cell r="U10">
            <v>56</v>
          </cell>
        </row>
        <row r="11">
          <cell r="U11">
            <v>11297816000</v>
          </cell>
          <cell r="X11">
            <v>11617816000</v>
          </cell>
          <cell r="DR11">
            <v>252325000</v>
          </cell>
        </row>
        <row r="13">
          <cell r="U13">
            <v>644531002</v>
          </cell>
          <cell r="V13">
            <v>644531002</v>
          </cell>
          <cell r="W13">
            <v>17458000</v>
          </cell>
          <cell r="DR13">
            <v>53788787</v>
          </cell>
        </row>
        <row r="16">
          <cell r="U16">
            <v>50</v>
          </cell>
        </row>
        <row r="17">
          <cell r="U17">
            <v>5009181000</v>
          </cell>
          <cell r="X17">
            <v>4689181000</v>
          </cell>
          <cell r="DR17">
            <v>0</v>
          </cell>
        </row>
        <row r="19">
          <cell r="W19">
            <v>35590000</v>
          </cell>
          <cell r="DR19">
            <v>78066267</v>
          </cell>
        </row>
        <row r="22">
          <cell r="U22">
            <v>590</v>
          </cell>
        </row>
        <row r="23">
          <cell r="U23">
            <v>8798867000</v>
          </cell>
          <cell r="X23">
            <v>8798867000</v>
          </cell>
          <cell r="DR23">
            <v>10695000</v>
          </cell>
        </row>
        <row r="25">
          <cell r="W25">
            <v>56095900</v>
          </cell>
          <cell r="DR25">
            <v>103138869</v>
          </cell>
        </row>
        <row r="28">
          <cell r="U28">
            <v>0.73</v>
          </cell>
        </row>
        <row r="29">
          <cell r="U29">
            <v>251240000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29"/>
  <sheetViews>
    <sheetView topLeftCell="A2" zoomScale="62" zoomScaleNormal="62" zoomScaleSheetLayoutView="70" zoomScalePageLayoutView="60" workbookViewId="0">
      <selection activeCell="G7" sqref="G7:EL7"/>
    </sheetView>
  </sheetViews>
  <sheetFormatPr baseColWidth="10" defaultColWidth="10.85546875" defaultRowHeight="15" x14ac:dyDescent="0.25"/>
  <cols>
    <col min="1" max="1" width="8.7109375" style="1" customWidth="1"/>
    <col min="2" max="2" width="9.85546875" style="1" customWidth="1"/>
    <col min="3" max="3" width="8.85546875" style="1" customWidth="1"/>
    <col min="4" max="4" width="19.140625" style="1" customWidth="1"/>
    <col min="5" max="5" width="7.42578125" style="1" customWidth="1"/>
    <col min="6" max="6" width="14.42578125" style="1" customWidth="1"/>
    <col min="7" max="7" width="12.85546875" style="1" customWidth="1"/>
    <col min="8" max="8" width="10.42578125" style="1" customWidth="1"/>
    <col min="9" max="9" width="16.28515625" style="17" hidden="1" customWidth="1"/>
    <col min="10" max="10" width="15.42578125" style="22" customWidth="1"/>
    <col min="11" max="11" width="15.42578125" style="22" hidden="1" customWidth="1"/>
    <col min="12" max="12" width="12.7109375" style="21" hidden="1" customWidth="1"/>
    <col min="13" max="13" width="15.42578125" style="22" hidden="1" customWidth="1"/>
    <col min="14" max="14" width="14.7109375" style="22" hidden="1" customWidth="1"/>
    <col min="15" max="15" width="14.85546875" style="22" hidden="1" customWidth="1"/>
    <col min="16" max="16" width="13.28515625" style="22" hidden="1" customWidth="1"/>
    <col min="17" max="17" width="14.140625" style="22" hidden="1" customWidth="1"/>
    <col min="18" max="19" width="12.7109375" style="22" hidden="1" customWidth="1"/>
    <col min="20" max="20" width="17.28515625" style="22" hidden="1" customWidth="1"/>
    <col min="21" max="21" width="13.42578125" style="22" hidden="1" customWidth="1"/>
    <col min="22" max="22" width="11.7109375" style="22" customWidth="1"/>
    <col min="23" max="23" width="15.85546875" style="22" customWidth="1"/>
    <col min="24" max="24" width="17.140625" style="22" customWidth="1"/>
    <col min="25" max="25" width="13" style="22" customWidth="1"/>
    <col min="26" max="26" width="12.7109375" style="22" customWidth="1"/>
    <col min="27" max="27" width="14.28515625" style="22" customWidth="1"/>
    <col min="28" max="28" width="14" style="22" customWidth="1"/>
    <col min="29" max="29" width="14.5703125" style="22" customWidth="1"/>
    <col min="30" max="30" width="16.42578125" style="22" customWidth="1"/>
    <col min="31" max="31" width="23.140625" style="22" hidden="1" customWidth="1"/>
    <col min="32" max="32" width="20.42578125" style="22" hidden="1" customWidth="1"/>
    <col min="33" max="33" width="23.140625" style="22" hidden="1" customWidth="1"/>
    <col min="34" max="34" width="21.140625" style="22" hidden="1" customWidth="1"/>
    <col min="35" max="35" width="23.140625" style="22" hidden="1" customWidth="1"/>
    <col min="36" max="36" width="20.7109375" style="22" hidden="1" customWidth="1"/>
    <col min="37" max="37" width="23.140625" style="22" hidden="1" customWidth="1"/>
    <col min="38" max="38" width="20.42578125" style="22" hidden="1" customWidth="1"/>
    <col min="39" max="39" width="17.7109375" style="22" hidden="1" customWidth="1"/>
    <col min="40" max="40" width="21.140625" style="22" hidden="1" customWidth="1"/>
    <col min="41" max="41" width="17.7109375" style="21" hidden="1" customWidth="1"/>
    <col min="42" max="42" width="15.140625" style="22" hidden="1" customWidth="1"/>
    <col min="43" max="43" width="17.5703125" style="22" hidden="1" customWidth="1"/>
    <col min="44" max="44" width="14.42578125" style="22" hidden="1" customWidth="1"/>
    <col min="45" max="45" width="17.5703125" style="21" hidden="1" customWidth="1"/>
    <col min="46" max="46" width="14.42578125" style="22" hidden="1" customWidth="1"/>
    <col min="47" max="47" width="17.5703125" style="21" hidden="1" customWidth="1"/>
    <col min="48" max="48" width="12.7109375" style="21" customWidth="1"/>
    <col min="49" max="49" width="15.42578125" style="22" customWidth="1"/>
    <col min="50" max="72" width="12.7109375" style="22" hidden="1" customWidth="1"/>
    <col min="73" max="73" width="16.140625" style="21" hidden="1" customWidth="1"/>
    <col min="74" max="74" width="15.28515625" style="22" customWidth="1"/>
    <col min="75" max="97" width="12.7109375" style="22" hidden="1" customWidth="1"/>
    <col min="98" max="98" width="12.7109375" style="21" hidden="1" customWidth="1"/>
    <col min="99" max="99" width="12.7109375" style="22" customWidth="1"/>
    <col min="100" max="119" width="12.7109375" style="22" hidden="1" customWidth="1"/>
    <col min="120" max="120" width="19.85546875" style="22" hidden="1" customWidth="1"/>
    <col min="121" max="121" width="15.85546875" style="22" hidden="1" customWidth="1"/>
    <col min="122" max="122" width="19.85546875" style="22" hidden="1" customWidth="1"/>
    <col min="123" max="123" width="20.28515625" style="22" hidden="1" customWidth="1"/>
    <col min="124" max="124" width="11.85546875" style="1" customWidth="1"/>
    <col min="125" max="125" width="11.7109375" style="1" customWidth="1"/>
    <col min="126" max="126" width="13.28515625" style="1" customWidth="1"/>
    <col min="127" max="128" width="6" style="1" hidden="1" customWidth="1"/>
    <col min="129" max="129" width="5.7109375" style="1" hidden="1" customWidth="1"/>
    <col min="130" max="130" width="5.28515625" style="1" hidden="1" customWidth="1"/>
    <col min="131" max="131" width="6.28515625" style="1" hidden="1" customWidth="1"/>
    <col min="132" max="133" width="6" style="1" hidden="1" customWidth="1"/>
    <col min="134" max="134" width="6.140625" style="1" hidden="1" customWidth="1"/>
    <col min="135" max="135" width="5.140625" style="1" hidden="1" customWidth="1"/>
    <col min="136" max="136" width="14.42578125" style="1" customWidth="1"/>
    <col min="137" max="137" width="10.7109375" style="1" customWidth="1"/>
    <col min="138" max="138" width="98.7109375" style="1" customWidth="1"/>
    <col min="139" max="139" width="11.5703125" style="1" customWidth="1"/>
    <col min="140" max="140" width="9.7109375" style="1" customWidth="1"/>
    <col min="141" max="141" width="32.42578125" style="1" customWidth="1"/>
    <col min="142" max="142" width="16.42578125" style="1" customWidth="1"/>
    <col min="143" max="143" width="79.42578125" style="1" customWidth="1"/>
    <col min="144" max="144" width="10.85546875" style="1" customWidth="1"/>
    <col min="145" max="16384" width="10.85546875" style="1"/>
  </cols>
  <sheetData>
    <row r="1" spans="1:144" ht="15.75"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4"/>
      <c r="DV1" s="4"/>
      <c r="DW1" s="4"/>
      <c r="DX1" s="4"/>
      <c r="DY1" s="4"/>
      <c r="DZ1" s="4"/>
      <c r="EA1" s="4"/>
      <c r="EB1" s="4"/>
      <c r="EC1" s="4"/>
      <c r="ED1" s="4"/>
      <c r="EE1" s="4"/>
      <c r="EF1" s="4"/>
      <c r="EG1" s="4"/>
      <c r="EH1" s="4"/>
      <c r="EI1" s="4"/>
      <c r="EJ1" s="4"/>
      <c r="EK1" s="4"/>
      <c r="EL1" s="4"/>
    </row>
    <row r="2" spans="1:144" s="25" customFormat="1" ht="31.5" x14ac:dyDescent="0.5">
      <c r="A2" s="631"/>
      <c r="B2" s="632"/>
      <c r="C2" s="632"/>
      <c r="D2" s="632"/>
      <c r="E2" s="632"/>
      <c r="F2" s="632"/>
      <c r="G2" s="637" t="s">
        <v>46</v>
      </c>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8"/>
      <c r="EB2" s="638"/>
      <c r="EC2" s="638"/>
      <c r="ED2" s="638"/>
      <c r="EE2" s="638"/>
      <c r="EF2" s="638"/>
      <c r="EG2" s="638"/>
      <c r="EH2" s="638"/>
      <c r="EI2" s="638"/>
      <c r="EJ2" s="638"/>
      <c r="EK2" s="638"/>
      <c r="EL2" s="639"/>
    </row>
    <row r="3" spans="1:144" s="25" customFormat="1" ht="62.25" customHeight="1" thickBot="1" x14ac:dyDescent="0.55000000000000004">
      <c r="A3" s="633"/>
      <c r="B3" s="634"/>
      <c r="C3" s="634"/>
      <c r="D3" s="634"/>
      <c r="E3" s="634"/>
      <c r="F3" s="634"/>
      <c r="G3" s="640" t="s">
        <v>156</v>
      </c>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1"/>
      <c r="CC3" s="641"/>
      <c r="CD3" s="641"/>
      <c r="CE3" s="641"/>
      <c r="CF3" s="641"/>
      <c r="CG3" s="641"/>
      <c r="CH3" s="641"/>
      <c r="CI3" s="641"/>
      <c r="CJ3" s="641"/>
      <c r="CK3" s="641"/>
      <c r="CL3" s="641"/>
      <c r="CM3" s="641"/>
      <c r="CN3" s="641"/>
      <c r="CO3" s="641"/>
      <c r="CP3" s="641"/>
      <c r="CQ3" s="641"/>
      <c r="CR3" s="641"/>
      <c r="CS3" s="641"/>
      <c r="CT3" s="641"/>
      <c r="CU3" s="641"/>
      <c r="CV3" s="641"/>
      <c r="CW3" s="641"/>
      <c r="CX3" s="641"/>
      <c r="CY3" s="641"/>
      <c r="CZ3" s="641"/>
      <c r="DA3" s="641"/>
      <c r="DB3" s="641"/>
      <c r="DC3" s="641"/>
      <c r="DD3" s="641"/>
      <c r="DE3" s="641"/>
      <c r="DF3" s="641"/>
      <c r="DG3" s="641"/>
      <c r="DH3" s="641"/>
      <c r="DI3" s="641"/>
      <c r="DJ3" s="641"/>
      <c r="DK3" s="641"/>
      <c r="DL3" s="641"/>
      <c r="DM3" s="641"/>
      <c r="DN3" s="641"/>
      <c r="DO3" s="641"/>
      <c r="DP3" s="641"/>
      <c r="DQ3" s="641"/>
      <c r="DR3" s="641"/>
      <c r="DS3" s="641"/>
      <c r="DT3" s="641"/>
      <c r="DU3" s="642"/>
      <c r="DV3" s="642"/>
      <c r="DW3" s="642"/>
      <c r="DX3" s="642"/>
      <c r="DY3" s="642"/>
      <c r="DZ3" s="642"/>
      <c r="EA3" s="642"/>
      <c r="EB3" s="642"/>
      <c r="EC3" s="642"/>
      <c r="ED3" s="642"/>
      <c r="EE3" s="642"/>
      <c r="EF3" s="642"/>
      <c r="EG3" s="642"/>
      <c r="EH3" s="642"/>
      <c r="EI3" s="642"/>
      <c r="EJ3" s="642"/>
      <c r="EK3" s="642"/>
      <c r="EL3" s="643"/>
    </row>
    <row r="4" spans="1:144" s="24" customFormat="1" ht="27" thickBot="1" x14ac:dyDescent="0.45">
      <c r="A4" s="635"/>
      <c r="B4" s="636"/>
      <c r="C4" s="636"/>
      <c r="D4" s="636"/>
      <c r="E4" s="636"/>
      <c r="F4" s="636"/>
      <c r="G4" s="644" t="s">
        <v>77</v>
      </c>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6"/>
      <c r="DU4" s="647" t="s">
        <v>157</v>
      </c>
      <c r="DV4" s="647"/>
      <c r="DW4" s="647"/>
      <c r="DX4" s="647"/>
      <c r="DY4" s="647"/>
      <c r="DZ4" s="647"/>
      <c r="EA4" s="647"/>
      <c r="EB4" s="647"/>
      <c r="EC4" s="647"/>
      <c r="ED4" s="647"/>
      <c r="EE4" s="647"/>
      <c r="EF4" s="647"/>
      <c r="EG4" s="647"/>
      <c r="EH4" s="647"/>
      <c r="EI4" s="647"/>
      <c r="EJ4" s="647"/>
      <c r="EK4" s="647"/>
      <c r="EL4" s="648"/>
    </row>
    <row r="5" spans="1:144" ht="18.75" thickBot="1" x14ac:dyDescent="0.3">
      <c r="A5" s="657" t="s">
        <v>0</v>
      </c>
      <c r="B5" s="658"/>
      <c r="C5" s="658"/>
      <c r="D5" s="658"/>
      <c r="E5" s="658"/>
      <c r="F5" s="658"/>
      <c r="G5" s="665" t="s">
        <v>135</v>
      </c>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6"/>
      <c r="DU5" s="666"/>
      <c r="DV5" s="666"/>
      <c r="DW5" s="666"/>
      <c r="DX5" s="666"/>
      <c r="DY5" s="666"/>
      <c r="DZ5" s="666"/>
      <c r="EA5" s="666"/>
      <c r="EB5" s="666"/>
      <c r="EC5" s="666"/>
      <c r="ED5" s="666"/>
      <c r="EE5" s="666"/>
      <c r="EF5" s="666"/>
      <c r="EG5" s="666"/>
      <c r="EH5" s="666"/>
      <c r="EI5" s="666"/>
      <c r="EJ5" s="666"/>
      <c r="EK5" s="666"/>
      <c r="EL5" s="667"/>
    </row>
    <row r="6" spans="1:144" ht="18.75" thickBot="1" x14ac:dyDescent="0.3">
      <c r="A6" s="657" t="s">
        <v>2</v>
      </c>
      <c r="B6" s="658"/>
      <c r="C6" s="658"/>
      <c r="D6" s="658"/>
      <c r="E6" s="658"/>
      <c r="F6" s="658"/>
      <c r="G6" s="665" t="s">
        <v>137</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66"/>
      <c r="CE6" s="666"/>
      <c r="CF6" s="666"/>
      <c r="CG6" s="666"/>
      <c r="CH6" s="666"/>
      <c r="CI6" s="666"/>
      <c r="CJ6" s="666"/>
      <c r="CK6" s="666"/>
      <c r="CL6" s="666"/>
      <c r="CM6" s="666"/>
      <c r="CN6" s="666"/>
      <c r="CO6" s="666"/>
      <c r="CP6" s="666"/>
      <c r="CQ6" s="666"/>
      <c r="CR6" s="666"/>
      <c r="CS6" s="666"/>
      <c r="CT6" s="666"/>
      <c r="CU6" s="666"/>
      <c r="CV6" s="666"/>
      <c r="CW6" s="666"/>
      <c r="CX6" s="666"/>
      <c r="CY6" s="666"/>
      <c r="CZ6" s="666"/>
      <c r="DA6" s="666"/>
      <c r="DB6" s="666"/>
      <c r="DC6" s="666"/>
      <c r="DD6" s="666"/>
      <c r="DE6" s="666"/>
      <c r="DF6" s="666"/>
      <c r="DG6" s="666"/>
      <c r="DH6" s="666"/>
      <c r="DI6" s="666"/>
      <c r="DJ6" s="666"/>
      <c r="DK6" s="666"/>
      <c r="DL6" s="666"/>
      <c r="DM6" s="666"/>
      <c r="DN6" s="666"/>
      <c r="DO6" s="666"/>
      <c r="DP6" s="666"/>
      <c r="DQ6" s="666"/>
      <c r="DR6" s="666"/>
      <c r="DS6" s="666"/>
      <c r="DT6" s="666"/>
      <c r="DU6" s="666"/>
      <c r="DV6" s="666"/>
      <c r="DW6" s="666"/>
      <c r="DX6" s="666"/>
      <c r="DY6" s="666"/>
      <c r="DZ6" s="666"/>
      <c r="EA6" s="666"/>
      <c r="EB6" s="666"/>
      <c r="EC6" s="666"/>
      <c r="ED6" s="666"/>
      <c r="EE6" s="666"/>
      <c r="EF6" s="666"/>
      <c r="EG6" s="666"/>
      <c r="EH6" s="666"/>
      <c r="EI6" s="666"/>
      <c r="EJ6" s="666"/>
      <c r="EK6" s="666"/>
      <c r="EL6" s="667"/>
    </row>
    <row r="7" spans="1:144" ht="18.75" thickBot="1" x14ac:dyDescent="0.3">
      <c r="A7" s="657" t="s">
        <v>99</v>
      </c>
      <c r="B7" s="658"/>
      <c r="C7" s="658"/>
      <c r="D7" s="658"/>
      <c r="E7" s="658"/>
      <c r="F7" s="658"/>
      <c r="G7" s="665" t="s">
        <v>155</v>
      </c>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c r="DJ7" s="666"/>
      <c r="DK7" s="666"/>
      <c r="DL7" s="666"/>
      <c r="DM7" s="666"/>
      <c r="DN7" s="666"/>
      <c r="DO7" s="666"/>
      <c r="DP7" s="666"/>
      <c r="DQ7" s="666"/>
      <c r="DR7" s="666"/>
      <c r="DS7" s="666"/>
      <c r="DT7" s="666"/>
      <c r="DU7" s="666"/>
      <c r="DV7" s="666"/>
      <c r="DW7" s="666"/>
      <c r="DX7" s="666"/>
      <c r="DY7" s="666"/>
      <c r="DZ7" s="666"/>
      <c r="EA7" s="666"/>
      <c r="EB7" s="666"/>
      <c r="EC7" s="666"/>
      <c r="ED7" s="666"/>
      <c r="EE7" s="666"/>
      <c r="EF7" s="666"/>
      <c r="EG7" s="666"/>
      <c r="EH7" s="666"/>
      <c r="EI7" s="666"/>
      <c r="EJ7" s="666"/>
      <c r="EK7" s="666"/>
      <c r="EL7" s="667"/>
    </row>
    <row r="8" spans="1:144" ht="18.75" thickBot="1" x14ac:dyDescent="0.3">
      <c r="A8" s="657" t="s">
        <v>1</v>
      </c>
      <c r="B8" s="658"/>
      <c r="C8" s="658"/>
      <c r="D8" s="658"/>
      <c r="E8" s="658"/>
      <c r="F8" s="658"/>
      <c r="G8" s="668" t="s">
        <v>120</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69"/>
      <c r="BR8" s="669"/>
      <c r="BS8" s="669"/>
      <c r="BT8" s="669"/>
      <c r="BU8" s="669"/>
      <c r="BV8" s="669"/>
      <c r="BW8" s="669"/>
      <c r="BX8" s="669"/>
      <c r="BY8" s="669"/>
      <c r="BZ8" s="669"/>
      <c r="CA8" s="669"/>
      <c r="CB8" s="669"/>
      <c r="CC8" s="669"/>
      <c r="CD8" s="669"/>
      <c r="CE8" s="669"/>
      <c r="CF8" s="669"/>
      <c r="CG8" s="669"/>
      <c r="CH8" s="669"/>
      <c r="CI8" s="669"/>
      <c r="CJ8" s="669"/>
      <c r="CK8" s="669"/>
      <c r="CL8" s="669"/>
      <c r="CM8" s="669"/>
      <c r="CN8" s="669"/>
      <c r="CO8" s="669"/>
      <c r="CP8" s="669"/>
      <c r="CQ8" s="669"/>
      <c r="CR8" s="669"/>
      <c r="CS8" s="669"/>
      <c r="CT8" s="669"/>
      <c r="CU8" s="669"/>
      <c r="CV8" s="669"/>
      <c r="CW8" s="669"/>
      <c r="CX8" s="669"/>
      <c r="CY8" s="669"/>
      <c r="CZ8" s="669"/>
      <c r="DA8" s="669"/>
      <c r="DB8" s="669"/>
      <c r="DC8" s="669"/>
      <c r="DD8" s="669"/>
      <c r="DE8" s="669"/>
      <c r="DF8" s="669"/>
      <c r="DG8" s="669"/>
      <c r="DH8" s="669"/>
      <c r="DI8" s="669"/>
      <c r="DJ8" s="669"/>
      <c r="DK8" s="669"/>
      <c r="DL8" s="669"/>
      <c r="DM8" s="669"/>
      <c r="DN8" s="669"/>
      <c r="DO8" s="669"/>
      <c r="DP8" s="669"/>
      <c r="DQ8" s="669"/>
      <c r="DR8" s="669"/>
      <c r="DS8" s="669"/>
      <c r="DT8" s="669"/>
      <c r="DU8" s="669"/>
      <c r="DV8" s="669"/>
      <c r="DW8" s="669"/>
      <c r="DX8" s="669"/>
      <c r="DY8" s="669"/>
      <c r="DZ8" s="669"/>
      <c r="EA8" s="669"/>
      <c r="EB8" s="669"/>
      <c r="EC8" s="669"/>
      <c r="ED8" s="669"/>
      <c r="EE8" s="669"/>
      <c r="EF8" s="669"/>
      <c r="EG8" s="669"/>
      <c r="EH8" s="669"/>
      <c r="EI8" s="669"/>
      <c r="EJ8" s="669"/>
      <c r="EK8" s="669"/>
      <c r="EL8" s="670"/>
    </row>
    <row r="9" spans="1:144" ht="18.75" thickBot="1" x14ac:dyDescent="0.3">
      <c r="A9" s="81"/>
      <c r="B9" s="80"/>
      <c r="C9" s="80"/>
      <c r="D9" s="80"/>
      <c r="E9" s="80"/>
      <c r="F9" s="80"/>
      <c r="G9" s="64"/>
      <c r="H9" s="64"/>
      <c r="I9" s="64"/>
      <c r="J9" s="64"/>
      <c r="K9" s="64"/>
      <c r="L9" s="64"/>
      <c r="M9" s="64"/>
      <c r="N9" s="64"/>
      <c r="O9" s="64"/>
      <c r="P9" s="64"/>
      <c r="Q9" s="64"/>
      <c r="R9" s="64"/>
      <c r="S9" s="64"/>
      <c r="T9" s="181"/>
      <c r="U9" s="64"/>
      <c r="V9" s="64"/>
      <c r="W9" s="64"/>
      <c r="X9" s="181"/>
      <c r="Y9" s="64"/>
      <c r="Z9" s="64"/>
      <c r="AA9" s="64"/>
      <c r="AB9" s="64"/>
      <c r="AC9" s="181"/>
      <c r="AD9" s="64"/>
      <c r="AE9" s="64"/>
      <c r="AF9" s="64"/>
      <c r="AG9" s="64"/>
      <c r="AH9" s="64"/>
      <c r="AI9" s="64"/>
      <c r="AJ9" s="64"/>
      <c r="AK9" s="64"/>
      <c r="AL9" s="64"/>
      <c r="AM9" s="64"/>
      <c r="AN9" s="64"/>
      <c r="AO9" s="64"/>
      <c r="AP9" s="64"/>
      <c r="AQ9" s="64"/>
      <c r="AR9" s="64"/>
      <c r="AS9" s="64"/>
      <c r="AT9" s="64"/>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row>
    <row r="10" spans="1:144" s="2" customFormat="1" ht="16.5" thickBot="1" x14ac:dyDescent="0.3">
      <c r="A10" s="671" t="s">
        <v>158</v>
      </c>
      <c r="B10" s="672"/>
      <c r="C10" s="672"/>
      <c r="D10" s="672"/>
      <c r="E10" s="672"/>
      <c r="F10" s="672"/>
      <c r="G10" s="672"/>
      <c r="H10" s="672"/>
      <c r="I10" s="672"/>
      <c r="J10" s="672"/>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0"/>
      <c r="CN10" s="660"/>
      <c r="CO10" s="660"/>
      <c r="CP10" s="660"/>
      <c r="CQ10" s="660"/>
      <c r="CR10" s="660"/>
      <c r="CS10" s="660"/>
      <c r="CT10" s="660"/>
      <c r="CU10" s="660"/>
      <c r="CV10" s="660"/>
      <c r="CW10" s="660"/>
      <c r="CX10" s="660"/>
      <c r="CY10" s="660"/>
      <c r="CZ10" s="660"/>
      <c r="DA10" s="660"/>
      <c r="DB10" s="660"/>
      <c r="DC10" s="660"/>
      <c r="DD10" s="660"/>
      <c r="DE10" s="660"/>
      <c r="DF10" s="660"/>
      <c r="DG10" s="660"/>
      <c r="DH10" s="660"/>
      <c r="DI10" s="660"/>
      <c r="DJ10" s="660"/>
      <c r="DK10" s="660"/>
      <c r="DL10" s="660"/>
      <c r="DM10" s="660"/>
      <c r="DN10" s="660"/>
      <c r="DO10" s="660"/>
      <c r="DP10" s="660"/>
      <c r="DQ10" s="660"/>
      <c r="DR10" s="660"/>
      <c r="DS10" s="660"/>
      <c r="DT10" s="660"/>
      <c r="DU10" s="660"/>
      <c r="DV10" s="660"/>
      <c r="DW10" s="660"/>
      <c r="DX10" s="660"/>
      <c r="DY10" s="660"/>
      <c r="DZ10" s="660"/>
      <c r="EA10" s="660"/>
      <c r="EB10" s="660"/>
      <c r="EC10" s="660"/>
      <c r="ED10" s="660"/>
      <c r="EE10" s="673"/>
      <c r="EF10" s="628" t="s">
        <v>172</v>
      </c>
      <c r="EG10" s="628" t="s">
        <v>173</v>
      </c>
      <c r="EH10" s="622" t="s">
        <v>174</v>
      </c>
      <c r="EI10" s="622" t="s">
        <v>175</v>
      </c>
      <c r="EJ10" s="622" t="s">
        <v>176</v>
      </c>
      <c r="EK10" s="622" t="s">
        <v>177</v>
      </c>
      <c r="EL10" s="625" t="s">
        <v>178</v>
      </c>
    </row>
    <row r="11" spans="1:144" s="3" customFormat="1" ht="15.75" thickBot="1" x14ac:dyDescent="0.25">
      <c r="A11" s="659" t="s">
        <v>170</v>
      </c>
      <c r="B11" s="660"/>
      <c r="C11" s="660"/>
      <c r="D11" s="660"/>
      <c r="E11" s="660"/>
      <c r="F11" s="660"/>
      <c r="G11" s="660"/>
      <c r="H11" s="660"/>
      <c r="I11" s="660"/>
      <c r="J11" s="660"/>
      <c r="K11" s="651"/>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2"/>
      <c r="AY11" s="652"/>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2"/>
      <c r="BZ11" s="652"/>
      <c r="CA11" s="652"/>
      <c r="CB11" s="652"/>
      <c r="CC11" s="652"/>
      <c r="CD11" s="652"/>
      <c r="CE11" s="652"/>
      <c r="CF11" s="652"/>
      <c r="CG11" s="652"/>
      <c r="CH11" s="652"/>
      <c r="CI11" s="652"/>
      <c r="CJ11" s="652"/>
      <c r="CK11" s="652"/>
      <c r="CL11" s="652"/>
      <c r="CM11" s="652"/>
      <c r="CN11" s="652"/>
      <c r="CO11" s="652"/>
      <c r="CP11" s="652"/>
      <c r="CQ11" s="652"/>
      <c r="CR11" s="652"/>
      <c r="CS11" s="652"/>
      <c r="CT11" s="652"/>
      <c r="CU11" s="652"/>
      <c r="CV11" s="652"/>
      <c r="CW11" s="652"/>
      <c r="CX11" s="652"/>
      <c r="CY11" s="652"/>
      <c r="CZ11" s="652"/>
      <c r="DA11" s="652"/>
      <c r="DB11" s="652"/>
      <c r="DC11" s="652"/>
      <c r="DD11" s="652"/>
      <c r="DE11" s="652"/>
      <c r="DF11" s="652"/>
      <c r="DG11" s="652"/>
      <c r="DH11" s="652"/>
      <c r="DI11" s="652"/>
      <c r="DJ11" s="652"/>
      <c r="DK11" s="652"/>
      <c r="DL11" s="652"/>
      <c r="DM11" s="652"/>
      <c r="DN11" s="652"/>
      <c r="DO11" s="652"/>
      <c r="DP11" s="652"/>
      <c r="DQ11" s="652"/>
      <c r="DR11" s="652"/>
      <c r="DS11" s="653"/>
      <c r="DT11" s="649" t="s">
        <v>171</v>
      </c>
      <c r="DU11" s="650"/>
      <c r="DV11" s="650"/>
      <c r="DW11" s="650"/>
      <c r="DX11" s="650"/>
      <c r="DY11" s="650"/>
      <c r="DZ11" s="650"/>
      <c r="EA11" s="650"/>
      <c r="EB11" s="650"/>
      <c r="EC11" s="650"/>
      <c r="ED11" s="650"/>
      <c r="EE11" s="650"/>
      <c r="EF11" s="629"/>
      <c r="EG11" s="629"/>
      <c r="EH11" s="623"/>
      <c r="EI11" s="623"/>
      <c r="EJ11" s="623"/>
      <c r="EK11" s="623"/>
      <c r="EL11" s="626"/>
    </row>
    <row r="12" spans="1:144" s="3" customFormat="1" ht="15.75" thickBot="1" x14ac:dyDescent="0.25">
      <c r="A12" s="661"/>
      <c r="B12" s="662"/>
      <c r="C12" s="662"/>
      <c r="D12" s="662"/>
      <c r="E12" s="662"/>
      <c r="F12" s="662"/>
      <c r="G12" s="662"/>
      <c r="H12" s="662"/>
      <c r="I12" s="662"/>
      <c r="J12" s="662"/>
      <c r="K12" s="651" t="s">
        <v>87</v>
      </c>
      <c r="L12" s="652"/>
      <c r="M12" s="652"/>
      <c r="N12" s="652"/>
      <c r="O12" s="652"/>
      <c r="P12" s="652"/>
      <c r="Q12" s="652"/>
      <c r="R12" s="652"/>
      <c r="S12" s="652"/>
      <c r="T12" s="652"/>
      <c r="U12" s="652"/>
      <c r="V12" s="652"/>
      <c r="W12" s="653"/>
      <c r="X12" s="651" t="s">
        <v>88</v>
      </c>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3"/>
      <c r="AW12" s="651" t="s">
        <v>108</v>
      </c>
      <c r="AX12" s="652"/>
      <c r="AY12" s="652"/>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3"/>
      <c r="BV12" s="651" t="s">
        <v>109</v>
      </c>
      <c r="BW12" s="652"/>
      <c r="BX12" s="652"/>
      <c r="BY12" s="652"/>
      <c r="BZ12" s="652"/>
      <c r="CA12" s="652"/>
      <c r="CB12" s="652"/>
      <c r="CC12" s="652"/>
      <c r="CD12" s="652"/>
      <c r="CE12" s="652"/>
      <c r="CF12" s="652"/>
      <c r="CG12" s="652"/>
      <c r="CH12" s="652"/>
      <c r="CI12" s="652"/>
      <c r="CJ12" s="652"/>
      <c r="CK12" s="652"/>
      <c r="CL12" s="652"/>
      <c r="CM12" s="652"/>
      <c r="CN12" s="652"/>
      <c r="CO12" s="652"/>
      <c r="CP12" s="652"/>
      <c r="CQ12" s="652"/>
      <c r="CR12" s="652"/>
      <c r="CS12" s="652"/>
      <c r="CT12" s="653"/>
      <c r="CU12" s="651" t="s">
        <v>112</v>
      </c>
      <c r="CV12" s="652"/>
      <c r="CW12" s="652"/>
      <c r="CX12" s="652"/>
      <c r="CY12" s="652"/>
      <c r="CZ12" s="652"/>
      <c r="DA12" s="652"/>
      <c r="DB12" s="652"/>
      <c r="DC12" s="652"/>
      <c r="DD12" s="652"/>
      <c r="DE12" s="652"/>
      <c r="DF12" s="652"/>
      <c r="DG12" s="652"/>
      <c r="DH12" s="652"/>
      <c r="DI12" s="652"/>
      <c r="DJ12" s="652"/>
      <c r="DK12" s="652"/>
      <c r="DL12" s="652"/>
      <c r="DM12" s="652"/>
      <c r="DN12" s="652"/>
      <c r="DO12" s="652"/>
      <c r="DP12" s="652"/>
      <c r="DQ12" s="652"/>
      <c r="DR12" s="652"/>
      <c r="DS12" s="653"/>
      <c r="DT12" s="654" t="s">
        <v>58</v>
      </c>
      <c r="DU12" s="654" t="s">
        <v>78</v>
      </c>
      <c r="DV12" s="654" t="s">
        <v>3</v>
      </c>
      <c r="DW12" s="654" t="s">
        <v>79</v>
      </c>
      <c r="DX12" s="654" t="s">
        <v>80</v>
      </c>
      <c r="DY12" s="654" t="s">
        <v>4</v>
      </c>
      <c r="DZ12" s="654" t="s">
        <v>81</v>
      </c>
      <c r="EA12" s="654" t="s">
        <v>82</v>
      </c>
      <c r="EB12" s="654" t="s">
        <v>83</v>
      </c>
      <c r="EC12" s="654" t="s">
        <v>84</v>
      </c>
      <c r="ED12" s="654" t="s">
        <v>85</v>
      </c>
      <c r="EE12" s="676" t="s">
        <v>5</v>
      </c>
      <c r="EF12" s="678"/>
      <c r="EG12" s="629"/>
      <c r="EH12" s="623"/>
      <c r="EI12" s="623"/>
      <c r="EJ12" s="623"/>
      <c r="EK12" s="623"/>
      <c r="EL12" s="626"/>
    </row>
    <row r="13" spans="1:144" s="3" customFormat="1" ht="76.5" x14ac:dyDescent="0.2">
      <c r="A13" s="70" t="s">
        <v>160</v>
      </c>
      <c r="B13" s="70" t="s">
        <v>161</v>
      </c>
      <c r="C13" s="71" t="s">
        <v>162</v>
      </c>
      <c r="D13" s="71" t="s">
        <v>163</v>
      </c>
      <c r="E13" s="71" t="s">
        <v>164</v>
      </c>
      <c r="F13" s="71" t="s">
        <v>165</v>
      </c>
      <c r="G13" s="71" t="s">
        <v>166</v>
      </c>
      <c r="H13" s="71" t="s">
        <v>167</v>
      </c>
      <c r="I13" s="73" t="s">
        <v>168</v>
      </c>
      <c r="J13" s="74" t="s">
        <v>169</v>
      </c>
      <c r="K13" s="72" t="s">
        <v>159</v>
      </c>
      <c r="L13" s="65" t="s">
        <v>54</v>
      </c>
      <c r="M13" s="75" t="s">
        <v>89</v>
      </c>
      <c r="N13" s="76" t="s">
        <v>55</v>
      </c>
      <c r="O13" s="75" t="s">
        <v>90</v>
      </c>
      <c r="P13" s="76" t="s">
        <v>56</v>
      </c>
      <c r="Q13" s="77" t="s">
        <v>91</v>
      </c>
      <c r="R13" s="76" t="s">
        <v>86</v>
      </c>
      <c r="S13" s="77" t="s">
        <v>92</v>
      </c>
      <c r="T13" s="179" t="s">
        <v>57</v>
      </c>
      <c r="U13" s="77" t="s">
        <v>93</v>
      </c>
      <c r="V13" s="76" t="s">
        <v>72</v>
      </c>
      <c r="W13" s="78" t="s">
        <v>94</v>
      </c>
      <c r="X13" s="79" t="s">
        <v>41</v>
      </c>
      <c r="Y13" s="76" t="s">
        <v>48</v>
      </c>
      <c r="Z13" s="77" t="s">
        <v>95</v>
      </c>
      <c r="AA13" s="77" t="s">
        <v>49</v>
      </c>
      <c r="AB13" s="400" t="s">
        <v>96</v>
      </c>
      <c r="AC13" s="427" t="s">
        <v>50</v>
      </c>
      <c r="AD13" s="77" t="s">
        <v>97</v>
      </c>
      <c r="AE13" s="76" t="s">
        <v>51</v>
      </c>
      <c r="AF13" s="77" t="s">
        <v>98</v>
      </c>
      <c r="AG13" s="76" t="s">
        <v>52</v>
      </c>
      <c r="AH13" s="77" t="s">
        <v>100</v>
      </c>
      <c r="AI13" s="76" t="s">
        <v>53</v>
      </c>
      <c r="AJ13" s="77" t="s">
        <v>101</v>
      </c>
      <c r="AK13" s="76" t="s">
        <v>54</v>
      </c>
      <c r="AL13" s="77" t="s">
        <v>102</v>
      </c>
      <c r="AM13" s="76" t="s">
        <v>55</v>
      </c>
      <c r="AN13" s="77" t="s">
        <v>103</v>
      </c>
      <c r="AO13" s="76" t="s">
        <v>56</v>
      </c>
      <c r="AP13" s="77" t="s">
        <v>104</v>
      </c>
      <c r="AQ13" s="76" t="s">
        <v>86</v>
      </c>
      <c r="AR13" s="77" t="s">
        <v>105</v>
      </c>
      <c r="AS13" s="76" t="s">
        <v>57</v>
      </c>
      <c r="AT13" s="77" t="s">
        <v>106</v>
      </c>
      <c r="AU13" s="76" t="s">
        <v>72</v>
      </c>
      <c r="AV13" s="78" t="s">
        <v>107</v>
      </c>
      <c r="AW13" s="79" t="s">
        <v>41</v>
      </c>
      <c r="AX13" s="76" t="s">
        <v>48</v>
      </c>
      <c r="AY13" s="77" t="s">
        <v>95</v>
      </c>
      <c r="AZ13" s="76" t="s">
        <v>49</v>
      </c>
      <c r="BA13" s="77" t="s">
        <v>96</v>
      </c>
      <c r="BB13" s="76" t="s">
        <v>50</v>
      </c>
      <c r="BC13" s="77" t="s">
        <v>97</v>
      </c>
      <c r="BD13" s="76" t="s">
        <v>51</v>
      </c>
      <c r="BE13" s="77" t="s">
        <v>98</v>
      </c>
      <c r="BF13" s="76" t="s">
        <v>52</v>
      </c>
      <c r="BG13" s="77" t="s">
        <v>100</v>
      </c>
      <c r="BH13" s="76" t="s">
        <v>53</v>
      </c>
      <c r="BI13" s="77" t="s">
        <v>101</v>
      </c>
      <c r="BJ13" s="76" t="s">
        <v>54</v>
      </c>
      <c r="BK13" s="77" t="s">
        <v>102</v>
      </c>
      <c r="BL13" s="76" t="s">
        <v>55</v>
      </c>
      <c r="BM13" s="77" t="s">
        <v>103</v>
      </c>
      <c r="BN13" s="76" t="s">
        <v>56</v>
      </c>
      <c r="BO13" s="77" t="s">
        <v>104</v>
      </c>
      <c r="BP13" s="76" t="s">
        <v>86</v>
      </c>
      <c r="BQ13" s="77" t="s">
        <v>105</v>
      </c>
      <c r="BR13" s="76" t="s">
        <v>57</v>
      </c>
      <c r="BS13" s="77" t="s">
        <v>106</v>
      </c>
      <c r="BT13" s="76" t="s">
        <v>72</v>
      </c>
      <c r="BU13" s="78" t="s">
        <v>110</v>
      </c>
      <c r="BV13" s="79" t="s">
        <v>41</v>
      </c>
      <c r="BW13" s="76" t="s">
        <v>48</v>
      </c>
      <c r="BX13" s="77" t="s">
        <v>95</v>
      </c>
      <c r="BY13" s="76" t="s">
        <v>49</v>
      </c>
      <c r="BZ13" s="77" t="s">
        <v>96</v>
      </c>
      <c r="CA13" s="76" t="s">
        <v>50</v>
      </c>
      <c r="CB13" s="77" t="s">
        <v>97</v>
      </c>
      <c r="CC13" s="76" t="s">
        <v>51</v>
      </c>
      <c r="CD13" s="77" t="s">
        <v>98</v>
      </c>
      <c r="CE13" s="76" t="s">
        <v>52</v>
      </c>
      <c r="CF13" s="77" t="s">
        <v>100</v>
      </c>
      <c r="CG13" s="76" t="s">
        <v>53</v>
      </c>
      <c r="CH13" s="77" t="s">
        <v>101</v>
      </c>
      <c r="CI13" s="76" t="s">
        <v>54</v>
      </c>
      <c r="CJ13" s="77" t="s">
        <v>102</v>
      </c>
      <c r="CK13" s="76" t="s">
        <v>55</v>
      </c>
      <c r="CL13" s="77" t="s">
        <v>103</v>
      </c>
      <c r="CM13" s="76" t="s">
        <v>56</v>
      </c>
      <c r="CN13" s="77" t="s">
        <v>104</v>
      </c>
      <c r="CO13" s="76" t="s">
        <v>86</v>
      </c>
      <c r="CP13" s="77" t="s">
        <v>105</v>
      </c>
      <c r="CQ13" s="76" t="s">
        <v>57</v>
      </c>
      <c r="CR13" s="77" t="s">
        <v>106</v>
      </c>
      <c r="CS13" s="76" t="s">
        <v>72</v>
      </c>
      <c r="CT13" s="78" t="s">
        <v>111</v>
      </c>
      <c r="CU13" s="79" t="s">
        <v>41</v>
      </c>
      <c r="CV13" s="76" t="s">
        <v>48</v>
      </c>
      <c r="CW13" s="77" t="s">
        <v>95</v>
      </c>
      <c r="CX13" s="76" t="s">
        <v>49</v>
      </c>
      <c r="CY13" s="77" t="s">
        <v>96</v>
      </c>
      <c r="CZ13" s="76" t="s">
        <v>50</v>
      </c>
      <c r="DA13" s="77" t="s">
        <v>97</v>
      </c>
      <c r="DB13" s="76" t="s">
        <v>51</v>
      </c>
      <c r="DC13" s="77" t="s">
        <v>98</v>
      </c>
      <c r="DD13" s="76" t="s">
        <v>52</v>
      </c>
      <c r="DE13" s="77" t="s">
        <v>100</v>
      </c>
      <c r="DF13" s="76" t="s">
        <v>53</v>
      </c>
      <c r="DG13" s="77" t="s">
        <v>101</v>
      </c>
      <c r="DH13" s="76" t="s">
        <v>54</v>
      </c>
      <c r="DI13" s="77" t="s">
        <v>102</v>
      </c>
      <c r="DJ13" s="76" t="s">
        <v>55</v>
      </c>
      <c r="DK13" s="77" t="s">
        <v>103</v>
      </c>
      <c r="DL13" s="76" t="s">
        <v>56</v>
      </c>
      <c r="DM13" s="77" t="s">
        <v>104</v>
      </c>
      <c r="DN13" s="76" t="s">
        <v>86</v>
      </c>
      <c r="DO13" s="77" t="s">
        <v>105</v>
      </c>
      <c r="DP13" s="76" t="s">
        <v>57</v>
      </c>
      <c r="DQ13" s="77" t="s">
        <v>106</v>
      </c>
      <c r="DR13" s="76" t="s">
        <v>72</v>
      </c>
      <c r="DS13" s="78" t="s">
        <v>113</v>
      </c>
      <c r="DT13" s="655"/>
      <c r="DU13" s="655"/>
      <c r="DV13" s="655"/>
      <c r="DW13" s="655"/>
      <c r="DX13" s="655"/>
      <c r="DY13" s="655"/>
      <c r="DZ13" s="655"/>
      <c r="EA13" s="655"/>
      <c r="EB13" s="655"/>
      <c r="EC13" s="655"/>
      <c r="ED13" s="655"/>
      <c r="EE13" s="677"/>
      <c r="EF13" s="679"/>
      <c r="EG13" s="630"/>
      <c r="EH13" s="624"/>
      <c r="EI13" s="624"/>
      <c r="EJ13" s="624"/>
      <c r="EK13" s="624"/>
      <c r="EL13" s="627"/>
    </row>
    <row r="14" spans="1:144" s="61" customFormat="1" ht="95.1" customHeight="1" x14ac:dyDescent="0.2">
      <c r="A14" s="663">
        <v>2</v>
      </c>
      <c r="B14" s="663">
        <v>28</v>
      </c>
      <c r="C14" s="464">
        <v>202</v>
      </c>
      <c r="D14" s="512" t="s">
        <v>126</v>
      </c>
      <c r="E14" s="464">
        <v>217</v>
      </c>
      <c r="F14" s="431" t="s">
        <v>129</v>
      </c>
      <c r="G14" s="432" t="s">
        <v>122</v>
      </c>
      <c r="H14" s="433" t="s">
        <v>152</v>
      </c>
      <c r="I14" s="434">
        <v>75</v>
      </c>
      <c r="J14" s="42">
        <v>75</v>
      </c>
      <c r="K14" s="42">
        <v>46</v>
      </c>
      <c r="L14" s="42">
        <v>46</v>
      </c>
      <c r="M14" s="52">
        <v>0</v>
      </c>
      <c r="N14" s="42">
        <v>46</v>
      </c>
      <c r="O14" s="53">
        <v>44.02</v>
      </c>
      <c r="P14" s="42">
        <v>46</v>
      </c>
      <c r="Q14" s="53">
        <v>44.39</v>
      </c>
      <c r="R14" s="42">
        <v>46</v>
      </c>
      <c r="S14" s="53">
        <v>44.87</v>
      </c>
      <c r="T14" s="58">
        <v>46</v>
      </c>
      <c r="U14" s="53">
        <v>45.54</v>
      </c>
      <c r="V14" s="58">
        <v>46</v>
      </c>
      <c r="W14" s="399">
        <v>45.92</v>
      </c>
      <c r="X14" s="58">
        <f>INVERSIÓN!U10</f>
        <v>56</v>
      </c>
      <c r="Y14" s="58">
        <v>56</v>
      </c>
      <c r="Z14" s="53">
        <f>W14+0.36</f>
        <v>46.28</v>
      </c>
      <c r="AA14" s="58">
        <v>56</v>
      </c>
      <c r="AB14" s="53">
        <v>46.64</v>
      </c>
      <c r="AC14" s="58">
        <v>56</v>
      </c>
      <c r="AD14" s="53">
        <v>47.02</v>
      </c>
      <c r="AE14" s="58"/>
      <c r="AF14" s="42"/>
      <c r="AG14" s="58"/>
      <c r="AH14" s="42"/>
      <c r="AI14" s="58"/>
      <c r="AJ14" s="42"/>
      <c r="AK14" s="58"/>
      <c r="AL14" s="42"/>
      <c r="AM14" s="58"/>
      <c r="AN14" s="42"/>
      <c r="AO14" s="58"/>
      <c r="AP14" s="42"/>
      <c r="AQ14" s="58"/>
      <c r="AR14" s="42"/>
      <c r="AS14" s="58"/>
      <c r="AT14" s="42"/>
      <c r="AU14" s="58"/>
      <c r="AV14" s="53">
        <v>47.02</v>
      </c>
      <c r="AW14" s="42">
        <f>INVERSIÓN!AT10</f>
        <v>66</v>
      </c>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f>INVERSIÓN!BS10</f>
        <v>74</v>
      </c>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f>INVERSIÓN!CR10</f>
        <v>75</v>
      </c>
      <c r="CV14" s="42"/>
      <c r="CW14" s="42"/>
      <c r="CX14" s="42"/>
      <c r="CY14" s="42"/>
      <c r="CZ14" s="42"/>
      <c r="DA14" s="42"/>
      <c r="DB14" s="42"/>
      <c r="DC14" s="42"/>
      <c r="DD14" s="42"/>
      <c r="DE14" s="42"/>
      <c r="DF14" s="42"/>
      <c r="DG14" s="42"/>
      <c r="DH14" s="42"/>
      <c r="DI14" s="42"/>
      <c r="DJ14" s="42"/>
      <c r="DK14" s="42"/>
      <c r="DL14" s="42"/>
      <c r="DM14" s="42"/>
      <c r="DN14" s="42"/>
      <c r="DO14" s="42"/>
      <c r="DP14" s="58"/>
      <c r="DQ14" s="42"/>
      <c r="DR14" s="42"/>
      <c r="DS14" s="42"/>
      <c r="DT14" s="59">
        <f>+Z14</f>
        <v>46.28</v>
      </c>
      <c r="DU14" s="53">
        <v>46.64</v>
      </c>
      <c r="DV14" s="59">
        <f>+AD14</f>
        <v>47.02</v>
      </c>
      <c r="DW14" s="59"/>
      <c r="DX14" s="58"/>
      <c r="DY14" s="58"/>
      <c r="DZ14" s="58"/>
      <c r="EA14" s="59"/>
      <c r="EB14" s="59"/>
      <c r="EC14" s="59"/>
      <c r="ED14" s="58"/>
      <c r="EE14" s="58"/>
      <c r="EF14" s="504">
        <f>DV14/AA14</f>
        <v>0.83964285714285725</v>
      </c>
      <c r="EG14" s="504">
        <f>AD14/J14</f>
        <v>0.62693333333333334</v>
      </c>
      <c r="EH14" s="506" t="s">
        <v>437</v>
      </c>
      <c r="EI14" s="516" t="s">
        <v>154</v>
      </c>
      <c r="EJ14" s="516" t="s">
        <v>154</v>
      </c>
      <c r="EK14" s="520" t="s">
        <v>412</v>
      </c>
      <c r="EL14" s="520" t="s">
        <v>385</v>
      </c>
      <c r="EM14" s="466"/>
      <c r="EN14" s="60"/>
    </row>
    <row r="15" spans="1:144" s="61" customFormat="1" ht="95.1" customHeight="1" x14ac:dyDescent="0.2">
      <c r="A15" s="663"/>
      <c r="B15" s="663"/>
      <c r="C15" s="664">
        <v>216</v>
      </c>
      <c r="D15" s="656" t="s">
        <v>127</v>
      </c>
      <c r="E15" s="464">
        <v>231</v>
      </c>
      <c r="F15" s="435" t="s">
        <v>130</v>
      </c>
      <c r="G15" s="436" t="s">
        <v>121</v>
      </c>
      <c r="H15" s="433" t="s">
        <v>124</v>
      </c>
      <c r="I15" s="434">
        <v>370</v>
      </c>
      <c r="J15" s="437">
        <v>370</v>
      </c>
      <c r="K15" s="399">
        <v>5</v>
      </c>
      <c r="L15" s="160">
        <v>5</v>
      </c>
      <c r="M15" s="160">
        <v>0</v>
      </c>
      <c r="N15" s="42">
        <v>5</v>
      </c>
      <c r="O15" s="160">
        <v>0</v>
      </c>
      <c r="P15" s="42">
        <v>5</v>
      </c>
      <c r="Q15" s="53">
        <v>0.24</v>
      </c>
      <c r="R15" s="42">
        <v>5</v>
      </c>
      <c r="S15" s="53">
        <v>1.54</v>
      </c>
      <c r="T15" s="58">
        <v>5</v>
      </c>
      <c r="U15" s="184">
        <v>2.5379999999999998</v>
      </c>
      <c r="V15" s="58">
        <v>5</v>
      </c>
      <c r="W15" s="399">
        <v>5.49</v>
      </c>
      <c r="X15" s="58">
        <v>50</v>
      </c>
      <c r="Y15" s="58">
        <v>50</v>
      </c>
      <c r="Z15" s="53">
        <v>0.12</v>
      </c>
      <c r="AA15" s="58">
        <v>50</v>
      </c>
      <c r="AB15" s="59">
        <f>+Z15</f>
        <v>0.12</v>
      </c>
      <c r="AC15" s="58">
        <v>50</v>
      </c>
      <c r="AD15" s="53">
        <v>0.12</v>
      </c>
      <c r="AE15" s="58"/>
      <c r="AF15" s="42"/>
      <c r="AG15" s="58"/>
      <c r="AH15" s="42"/>
      <c r="AI15" s="58"/>
      <c r="AJ15" s="42"/>
      <c r="AK15" s="58"/>
      <c r="AL15" s="42"/>
      <c r="AM15" s="58"/>
      <c r="AN15" s="42"/>
      <c r="AO15" s="58"/>
      <c r="AP15" s="42"/>
      <c r="AQ15" s="58"/>
      <c r="AR15" s="42"/>
      <c r="AS15" s="58"/>
      <c r="AT15" s="42"/>
      <c r="AU15" s="58"/>
      <c r="AV15" s="53">
        <f>+AB15</f>
        <v>0.12</v>
      </c>
      <c r="AW15" s="42">
        <v>150</v>
      </c>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v>135</v>
      </c>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53">
        <v>30</v>
      </c>
      <c r="CV15" s="42"/>
      <c r="CW15" s="42"/>
      <c r="CX15" s="42"/>
      <c r="CY15" s="42"/>
      <c r="CZ15" s="42"/>
      <c r="DA15" s="42"/>
      <c r="DB15" s="42"/>
      <c r="DC15" s="42"/>
      <c r="DD15" s="42"/>
      <c r="DE15" s="42"/>
      <c r="DF15" s="42"/>
      <c r="DG15" s="42"/>
      <c r="DH15" s="42"/>
      <c r="DI15" s="42"/>
      <c r="DJ15" s="42"/>
      <c r="DK15" s="42"/>
      <c r="DL15" s="42"/>
      <c r="DM15" s="42"/>
      <c r="DN15" s="42"/>
      <c r="DO15" s="42"/>
      <c r="DP15" s="58"/>
      <c r="DQ15" s="42"/>
      <c r="DR15" s="42"/>
      <c r="DS15" s="42"/>
      <c r="DT15" s="59">
        <f>+Z15</f>
        <v>0.12</v>
      </c>
      <c r="DU15" s="438">
        <f>+AB15</f>
        <v>0.12</v>
      </c>
      <c r="DV15" s="59">
        <v>0.12</v>
      </c>
      <c r="DW15" s="58"/>
      <c r="DX15" s="58"/>
      <c r="DY15" s="58"/>
      <c r="DZ15" s="52"/>
      <c r="EA15" s="52"/>
      <c r="EB15" s="59"/>
      <c r="EC15" s="59"/>
      <c r="ED15" s="58"/>
      <c r="EE15" s="58"/>
      <c r="EF15" s="504">
        <f>DV15/AA15</f>
        <v>2.3999999999999998E-3</v>
      </c>
      <c r="EG15" s="504">
        <f>(W15+AV15)/J15</f>
        <v>1.5162162162162164E-2</v>
      </c>
      <c r="EH15" s="521" t="s">
        <v>442</v>
      </c>
      <c r="EI15" s="516" t="s">
        <v>154</v>
      </c>
      <c r="EJ15" s="516" t="s">
        <v>154</v>
      </c>
      <c r="EK15" s="522" t="s">
        <v>413</v>
      </c>
      <c r="EL15" s="522" t="s">
        <v>400</v>
      </c>
      <c r="EM15" s="467"/>
      <c r="EN15" s="60"/>
    </row>
    <row r="16" spans="1:144" s="182" customFormat="1" ht="95.1" customHeight="1" x14ac:dyDescent="0.2">
      <c r="A16" s="663"/>
      <c r="B16" s="663"/>
      <c r="C16" s="664"/>
      <c r="D16" s="656"/>
      <c r="E16" s="464">
        <v>232</v>
      </c>
      <c r="F16" s="439" t="s">
        <v>150</v>
      </c>
      <c r="G16" s="440" t="s">
        <v>123</v>
      </c>
      <c r="H16" s="441" t="s">
        <v>124</v>
      </c>
      <c r="I16" s="442">
        <v>450000</v>
      </c>
      <c r="J16" s="443">
        <v>450000</v>
      </c>
      <c r="K16" s="443">
        <v>6080</v>
      </c>
      <c r="L16" s="161">
        <v>6080</v>
      </c>
      <c r="M16" s="161">
        <v>0</v>
      </c>
      <c r="N16" s="162">
        <v>6080</v>
      </c>
      <c r="O16" s="161">
        <v>0</v>
      </c>
      <c r="P16" s="162">
        <v>6080</v>
      </c>
      <c r="Q16" s="162">
        <v>204</v>
      </c>
      <c r="R16" s="162">
        <f>+P16</f>
        <v>6080</v>
      </c>
      <c r="S16" s="162">
        <f>838+204</f>
        <v>1042</v>
      </c>
      <c r="T16" s="162">
        <f>+R16</f>
        <v>6080</v>
      </c>
      <c r="U16" s="162">
        <v>1729</v>
      </c>
      <c r="V16" s="162">
        <f>+T16</f>
        <v>6080</v>
      </c>
      <c r="W16" s="505">
        <v>2900</v>
      </c>
      <c r="X16" s="162">
        <f>60800+3180</f>
        <v>63980</v>
      </c>
      <c r="Y16" s="162">
        <f>60800+3180</f>
        <v>63980</v>
      </c>
      <c r="Z16" s="162">
        <v>85</v>
      </c>
      <c r="AA16" s="162">
        <v>63980</v>
      </c>
      <c r="AB16" s="438">
        <v>85</v>
      </c>
      <c r="AC16" s="162">
        <v>63980</v>
      </c>
      <c r="AD16" s="162">
        <v>85</v>
      </c>
      <c r="AE16" s="162"/>
      <c r="AF16" s="162"/>
      <c r="AG16" s="162"/>
      <c r="AH16" s="162"/>
      <c r="AI16" s="162"/>
      <c r="AJ16" s="162"/>
      <c r="AK16" s="162"/>
      <c r="AL16" s="162"/>
      <c r="AM16" s="162"/>
      <c r="AN16" s="162"/>
      <c r="AO16" s="162"/>
      <c r="AP16" s="162"/>
      <c r="AQ16" s="162"/>
      <c r="AR16" s="162"/>
      <c r="AS16" s="162"/>
      <c r="AT16" s="162"/>
      <c r="AU16" s="162"/>
      <c r="AV16" s="162">
        <f>+Z16</f>
        <v>85</v>
      </c>
      <c r="AW16" s="162">
        <v>182400</v>
      </c>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v>164150</v>
      </c>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v>36570</v>
      </c>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f>+Z16</f>
        <v>85</v>
      </c>
      <c r="DU16" s="444">
        <v>85</v>
      </c>
      <c r="DV16" s="162">
        <v>85</v>
      </c>
      <c r="DW16" s="162"/>
      <c r="DX16" s="162"/>
      <c r="DY16" s="162"/>
      <c r="DZ16" s="161"/>
      <c r="EA16" s="161"/>
      <c r="EB16" s="162"/>
      <c r="EC16" s="162"/>
      <c r="ED16" s="162"/>
      <c r="EE16" s="162"/>
      <c r="EF16" s="504">
        <f>DV16/AA16</f>
        <v>1.3285401688027509E-3</v>
      </c>
      <c r="EG16" s="504">
        <f>(W16+AV16)/J16</f>
        <v>6.6333333333333331E-3</v>
      </c>
      <c r="EH16" s="506" t="s">
        <v>421</v>
      </c>
      <c r="EI16" s="516" t="s">
        <v>154</v>
      </c>
      <c r="EJ16" s="516" t="s">
        <v>154</v>
      </c>
      <c r="EK16" s="522" t="s">
        <v>413</v>
      </c>
      <c r="EL16" s="507" t="s">
        <v>400</v>
      </c>
      <c r="EM16" s="468"/>
      <c r="EN16" s="60"/>
    </row>
    <row r="17" spans="1:144" s="61" customFormat="1" ht="95.1" customHeight="1" x14ac:dyDescent="0.2">
      <c r="A17" s="663"/>
      <c r="B17" s="663"/>
      <c r="C17" s="464">
        <v>214</v>
      </c>
      <c r="D17" s="508" t="s">
        <v>131</v>
      </c>
      <c r="E17" s="464">
        <v>229</v>
      </c>
      <c r="F17" s="431" t="s">
        <v>132</v>
      </c>
      <c r="G17" s="464" t="s">
        <v>121</v>
      </c>
      <c r="H17" s="433" t="s">
        <v>125</v>
      </c>
      <c r="I17" s="58">
        <v>590</v>
      </c>
      <c r="J17" s="58">
        <v>590</v>
      </c>
      <c r="K17" s="58">
        <v>54</v>
      </c>
      <c r="L17" s="58">
        <v>54</v>
      </c>
      <c r="M17" s="52">
        <v>0</v>
      </c>
      <c r="N17" s="58">
        <v>54</v>
      </c>
      <c r="O17" s="52">
        <v>0</v>
      </c>
      <c r="P17" s="58">
        <v>54</v>
      </c>
      <c r="Q17" s="59">
        <v>4.1100000000000003</v>
      </c>
      <c r="R17" s="58">
        <v>54</v>
      </c>
      <c r="S17" s="59">
        <v>4.24</v>
      </c>
      <c r="T17" s="58">
        <f>+R17</f>
        <v>54</v>
      </c>
      <c r="U17" s="445">
        <v>4.8070000000000004</v>
      </c>
      <c r="V17" s="58">
        <f>+T17</f>
        <v>54</v>
      </c>
      <c r="W17" s="399">
        <v>5.24</v>
      </c>
      <c r="X17" s="58">
        <v>590</v>
      </c>
      <c r="Y17" s="58">
        <v>590</v>
      </c>
      <c r="Z17" s="59">
        <v>1.48</v>
      </c>
      <c r="AA17" s="59">
        <v>590</v>
      </c>
      <c r="AB17" s="59">
        <v>1.48</v>
      </c>
      <c r="AC17" s="59">
        <v>590</v>
      </c>
      <c r="AD17" s="59">
        <v>1.48</v>
      </c>
      <c r="AE17" s="59"/>
      <c r="AF17" s="59"/>
      <c r="AG17" s="59"/>
      <c r="AH17" s="59"/>
      <c r="AI17" s="59"/>
      <c r="AJ17" s="59"/>
      <c r="AK17" s="59"/>
      <c r="AL17" s="59"/>
      <c r="AM17" s="59"/>
      <c r="AN17" s="59"/>
      <c r="AO17" s="59"/>
      <c r="AP17" s="59"/>
      <c r="AQ17" s="59"/>
      <c r="AR17" s="59"/>
      <c r="AS17" s="59"/>
      <c r="AT17" s="59"/>
      <c r="AU17" s="59"/>
      <c r="AV17" s="59">
        <f>+Z17</f>
        <v>1.48</v>
      </c>
      <c r="AW17" s="58">
        <v>590</v>
      </c>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v>590</v>
      </c>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v>590</v>
      </c>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9">
        <f>+Z17</f>
        <v>1.48</v>
      </c>
      <c r="DU17" s="59">
        <f>+AB17</f>
        <v>1.48</v>
      </c>
      <c r="DV17" s="59">
        <v>1.48</v>
      </c>
      <c r="DW17" s="58"/>
      <c r="DX17" s="58"/>
      <c r="DY17" s="58"/>
      <c r="DZ17" s="52"/>
      <c r="EA17" s="52"/>
      <c r="EB17" s="59"/>
      <c r="EC17" s="59"/>
      <c r="ED17" s="58"/>
      <c r="EE17" s="58"/>
      <c r="EF17" s="504">
        <f>DV17/AA17</f>
        <v>2.5084745762711863E-3</v>
      </c>
      <c r="EG17" s="504">
        <f>(V17+DV17)/2414</f>
        <v>2.2982601491300745E-2</v>
      </c>
      <c r="EH17" s="506" t="s">
        <v>443</v>
      </c>
      <c r="EI17" s="516" t="s">
        <v>154</v>
      </c>
      <c r="EJ17" s="516" t="s">
        <v>154</v>
      </c>
      <c r="EK17" s="522" t="s">
        <v>414</v>
      </c>
      <c r="EL17" s="507" t="s">
        <v>426</v>
      </c>
      <c r="EM17" s="401"/>
      <c r="EN17" s="60"/>
    </row>
    <row r="18" spans="1:144" s="62" customFormat="1" ht="95.1" customHeight="1" x14ac:dyDescent="0.25">
      <c r="A18" s="663"/>
      <c r="B18" s="663"/>
      <c r="C18" s="464">
        <v>211</v>
      </c>
      <c r="D18" s="508" t="s">
        <v>133</v>
      </c>
      <c r="E18" s="509">
        <v>226</v>
      </c>
      <c r="F18" s="431" t="s">
        <v>134</v>
      </c>
      <c r="G18" s="432" t="s">
        <v>123</v>
      </c>
      <c r="H18" s="58" t="s">
        <v>124</v>
      </c>
      <c r="I18" s="464">
        <v>4</v>
      </c>
      <c r="J18" s="464">
        <v>4</v>
      </c>
      <c r="K18" s="464">
        <v>0.27</v>
      </c>
      <c r="L18" s="464">
        <v>0.27</v>
      </c>
      <c r="M18" s="464">
        <v>0</v>
      </c>
      <c r="N18" s="464">
        <v>0.27</v>
      </c>
      <c r="O18" s="464">
        <v>0.02</v>
      </c>
      <c r="P18" s="464">
        <v>0.27</v>
      </c>
      <c r="Q18" s="464">
        <v>0.05</v>
      </c>
      <c r="R18" s="464">
        <f>+P18</f>
        <v>0.27</v>
      </c>
      <c r="S18" s="464">
        <v>0.14000000000000001</v>
      </c>
      <c r="T18" s="464">
        <f>+R18</f>
        <v>0.27</v>
      </c>
      <c r="U18" s="446">
        <v>0.2</v>
      </c>
      <c r="V18" s="464">
        <f>+T18</f>
        <v>0.27</v>
      </c>
      <c r="W18" s="446">
        <v>0.26</v>
      </c>
      <c r="X18" s="464">
        <v>0.74</v>
      </c>
      <c r="Y18" s="464">
        <v>0.74</v>
      </c>
      <c r="Z18" s="464">
        <v>0.05</v>
      </c>
      <c r="AA18" s="464">
        <v>0.74</v>
      </c>
      <c r="AB18" s="446">
        <v>0.1</v>
      </c>
      <c r="AC18" s="464">
        <v>0.74</v>
      </c>
      <c r="AD18" s="464">
        <v>0.14000000000000001</v>
      </c>
      <c r="AE18" s="464"/>
      <c r="AF18" s="464"/>
      <c r="AG18" s="464"/>
      <c r="AH18" s="464"/>
      <c r="AI18" s="464"/>
      <c r="AJ18" s="464"/>
      <c r="AK18" s="464"/>
      <c r="AL18" s="464"/>
      <c r="AM18" s="464"/>
      <c r="AN18" s="464"/>
      <c r="AO18" s="464"/>
      <c r="AP18" s="464"/>
      <c r="AQ18" s="464"/>
      <c r="AR18" s="464"/>
      <c r="AS18" s="464"/>
      <c r="AT18" s="464"/>
      <c r="AU18" s="464"/>
      <c r="AV18" s="446">
        <f>+AD18</f>
        <v>0.14000000000000001</v>
      </c>
      <c r="AW18" s="510">
        <v>1</v>
      </c>
      <c r="AX18" s="464"/>
      <c r="AY18" s="464"/>
      <c r="AZ18" s="464"/>
      <c r="BA18" s="464"/>
      <c r="BB18" s="464"/>
      <c r="BC18" s="464"/>
      <c r="BD18" s="464"/>
      <c r="BE18" s="464"/>
      <c r="BF18" s="464"/>
      <c r="BG18" s="464"/>
      <c r="BH18" s="464"/>
      <c r="BI18" s="464"/>
      <c r="BJ18" s="464"/>
      <c r="BK18" s="464"/>
      <c r="BL18" s="464"/>
      <c r="BM18" s="464"/>
      <c r="BN18" s="464"/>
      <c r="BO18" s="464"/>
      <c r="BP18" s="464"/>
      <c r="BQ18" s="464"/>
      <c r="BR18" s="464"/>
      <c r="BS18" s="464"/>
      <c r="BT18" s="464"/>
      <c r="BU18" s="464"/>
      <c r="BV18" s="464">
        <v>1</v>
      </c>
      <c r="BW18" s="464"/>
      <c r="BX18" s="464"/>
      <c r="BY18" s="464"/>
      <c r="BZ18" s="464"/>
      <c r="CA18" s="464"/>
      <c r="CB18" s="464"/>
      <c r="CC18" s="464"/>
      <c r="CD18" s="464"/>
      <c r="CE18" s="464"/>
      <c r="CF18" s="464"/>
      <c r="CG18" s="464"/>
      <c r="CH18" s="464"/>
      <c r="CI18" s="464"/>
      <c r="CJ18" s="464"/>
      <c r="CK18" s="464"/>
      <c r="CL18" s="464"/>
      <c r="CM18" s="464"/>
      <c r="CN18" s="464"/>
      <c r="CO18" s="464"/>
      <c r="CP18" s="464"/>
      <c r="CQ18" s="464"/>
      <c r="CR18" s="464"/>
      <c r="CS18" s="464"/>
      <c r="CT18" s="464"/>
      <c r="CU18" s="464">
        <v>1</v>
      </c>
      <c r="CV18" s="464"/>
      <c r="CW18" s="464"/>
      <c r="CX18" s="464"/>
      <c r="CY18" s="464"/>
      <c r="CZ18" s="464"/>
      <c r="DA18" s="464"/>
      <c r="DB18" s="464"/>
      <c r="DC18" s="464"/>
      <c r="DD18" s="464"/>
      <c r="DE18" s="464"/>
      <c r="DF18" s="464"/>
      <c r="DG18" s="464"/>
      <c r="DH18" s="464"/>
      <c r="DI18" s="464"/>
      <c r="DJ18" s="464"/>
      <c r="DK18" s="464"/>
      <c r="DL18" s="464"/>
      <c r="DM18" s="464"/>
      <c r="DN18" s="464"/>
      <c r="DO18" s="464"/>
      <c r="DP18" s="464"/>
      <c r="DQ18" s="464"/>
      <c r="DR18" s="464"/>
      <c r="DS18" s="464"/>
      <c r="DT18" s="464">
        <f>+Z18</f>
        <v>0.05</v>
      </c>
      <c r="DU18" s="446">
        <f>+AB18</f>
        <v>0.1</v>
      </c>
      <c r="DV18" s="464">
        <v>0.14000000000000001</v>
      </c>
      <c r="DW18" s="464"/>
      <c r="DX18" s="464"/>
      <c r="DY18" s="464"/>
      <c r="DZ18" s="464"/>
      <c r="EA18" s="464"/>
      <c r="EB18" s="464"/>
      <c r="EC18" s="464"/>
      <c r="ED18" s="464"/>
      <c r="EE18" s="464"/>
      <c r="EF18" s="504">
        <f>DV18/AA18</f>
        <v>0.1891891891891892</v>
      </c>
      <c r="EG18" s="504">
        <f>(W18+AD18)/J18</f>
        <v>0.1</v>
      </c>
      <c r="EH18" s="511" t="s">
        <v>432</v>
      </c>
      <c r="EI18" s="516" t="s">
        <v>154</v>
      </c>
      <c r="EJ18" s="516" t="s">
        <v>154</v>
      </c>
      <c r="EK18" s="523" t="s">
        <v>415</v>
      </c>
      <c r="EL18" s="516" t="s">
        <v>399</v>
      </c>
      <c r="EM18" s="469"/>
      <c r="EN18" s="60"/>
    </row>
    <row r="19" spans="1:144" x14ac:dyDescent="0.25">
      <c r="EK19" s="402"/>
    </row>
    <row r="20" spans="1:144" ht="26.25" x14ac:dyDescent="0.4">
      <c r="D20" s="28" t="s">
        <v>42</v>
      </c>
      <c r="I20" s="22"/>
      <c r="L20" s="22"/>
      <c r="X20" s="380"/>
      <c r="Y20" s="299"/>
      <c r="Z20" s="357"/>
      <c r="AB20" s="299"/>
      <c r="AC20" s="475"/>
      <c r="AD20" s="475"/>
      <c r="AO20" s="22"/>
      <c r="AS20" s="22"/>
      <c r="AU20" s="22"/>
      <c r="AV20" s="22"/>
      <c r="BU20" s="22"/>
      <c r="CT20" s="22"/>
    </row>
    <row r="21" spans="1:144" customFormat="1" x14ac:dyDescent="0.25">
      <c r="D21" s="66" t="s">
        <v>43</v>
      </c>
      <c r="E21" s="674" t="s">
        <v>44</v>
      </c>
      <c r="F21" s="674"/>
      <c r="G21" s="674"/>
      <c r="H21" s="674"/>
      <c r="I21" s="674"/>
      <c r="J21" s="674"/>
      <c r="K21" s="674"/>
      <c r="L21" s="675" t="s">
        <v>45</v>
      </c>
      <c r="M21" s="675"/>
      <c r="N21" s="675"/>
      <c r="O21" s="675"/>
      <c r="P21" s="675"/>
      <c r="Q21" s="675"/>
      <c r="R21" s="675"/>
      <c r="S21" s="67"/>
      <c r="T21" s="180"/>
      <c r="U21" s="67"/>
      <c r="V21" s="67"/>
      <c r="W21" s="67"/>
      <c r="X21" s="183"/>
      <c r="Y21" s="300"/>
      <c r="Z21" s="67"/>
      <c r="AA21" s="67"/>
      <c r="AB21" s="67"/>
      <c r="AC21" s="430"/>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ED21" s="1"/>
      <c r="EK21" s="402"/>
    </row>
    <row r="22" spans="1:144" customFormat="1" ht="78" customHeight="1" x14ac:dyDescent="0.25">
      <c r="D22" s="27">
        <v>12</v>
      </c>
      <c r="E22" s="682" t="s">
        <v>179</v>
      </c>
      <c r="F22" s="682"/>
      <c r="G22" s="682"/>
      <c r="H22" s="682"/>
      <c r="I22" s="682"/>
      <c r="J22" s="682"/>
      <c r="K22" s="682"/>
      <c r="L22" s="683" t="s">
        <v>180</v>
      </c>
      <c r="M22" s="683"/>
      <c r="N22" s="683"/>
      <c r="O22" s="683"/>
      <c r="P22" s="683"/>
      <c r="Q22" s="683"/>
      <c r="R22" s="683"/>
      <c r="S22" s="67"/>
      <c r="T22" s="180"/>
      <c r="U22" s="67"/>
      <c r="V22" s="67"/>
      <c r="W22" s="67"/>
      <c r="X22" s="680"/>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row>
    <row r="23" spans="1:144" customFormat="1" x14ac:dyDescent="0.25">
      <c r="D23" s="27">
        <v>13</v>
      </c>
      <c r="E23" s="682" t="s">
        <v>181</v>
      </c>
      <c r="F23" s="682"/>
      <c r="G23" s="682"/>
      <c r="H23" s="682"/>
      <c r="I23" s="682"/>
      <c r="J23" s="682"/>
      <c r="K23" s="682"/>
      <c r="L23" s="683" t="s">
        <v>182</v>
      </c>
      <c r="M23" s="683"/>
      <c r="N23" s="683"/>
      <c r="O23" s="683"/>
      <c r="P23" s="683"/>
      <c r="Q23" s="683"/>
      <c r="R23" s="683"/>
      <c r="S23" s="67"/>
      <c r="T23" s="180"/>
      <c r="U23" s="67"/>
      <c r="V23" s="67"/>
      <c r="W23" s="67"/>
      <c r="X23" s="183"/>
      <c r="Y23" s="67"/>
      <c r="Z23" s="67"/>
      <c r="AA23" s="67"/>
      <c r="AB23" s="67"/>
      <c r="AC23" s="430"/>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row>
    <row r="25" spans="1:144" x14ac:dyDescent="0.25">
      <c r="AD25" s="299"/>
      <c r="AV25" s="299"/>
    </row>
    <row r="26" spans="1:144" x14ac:dyDescent="0.25">
      <c r="EC26" s="114"/>
    </row>
    <row r="29" spans="1:144" x14ac:dyDescent="0.25">
      <c r="AB29" s="475"/>
    </row>
  </sheetData>
  <mergeCells count="53">
    <mergeCell ref="X22:AV22"/>
    <mergeCell ref="E22:K22"/>
    <mergeCell ref="L22:R22"/>
    <mergeCell ref="E23:K23"/>
    <mergeCell ref="L23:R23"/>
    <mergeCell ref="E21:K21"/>
    <mergeCell ref="L21:R21"/>
    <mergeCell ref="DX12:DX13"/>
    <mergeCell ref="EE12:EE13"/>
    <mergeCell ref="EF10:EF13"/>
    <mergeCell ref="K12:W12"/>
    <mergeCell ref="DT12:DT13"/>
    <mergeCell ref="DU12:DU13"/>
    <mergeCell ref="DV12:DV13"/>
    <mergeCell ref="DW12:DW13"/>
    <mergeCell ref="DZ12:DZ13"/>
    <mergeCell ref="EA12:EA13"/>
    <mergeCell ref="EB12:EB13"/>
    <mergeCell ref="K11:DS11"/>
    <mergeCell ref="EC12:EC13"/>
    <mergeCell ref="ED12:ED13"/>
    <mergeCell ref="D15:D16"/>
    <mergeCell ref="A5:F5"/>
    <mergeCell ref="A6:F6"/>
    <mergeCell ref="A7:F7"/>
    <mergeCell ref="A8:F8"/>
    <mergeCell ref="A11:J12"/>
    <mergeCell ref="A14:A18"/>
    <mergeCell ref="B14:B18"/>
    <mergeCell ref="C15:C16"/>
    <mergeCell ref="G5:EL5"/>
    <mergeCell ref="G6:EL6"/>
    <mergeCell ref="G7:EL7"/>
    <mergeCell ref="G8:EL8"/>
    <mergeCell ref="A10:J10"/>
    <mergeCell ref="K10:EE10"/>
    <mergeCell ref="EJ10:EJ13"/>
    <mergeCell ref="EK10:EK13"/>
    <mergeCell ref="EL10:EL13"/>
    <mergeCell ref="EG10:EG13"/>
    <mergeCell ref="EH10:EH13"/>
    <mergeCell ref="A2:F4"/>
    <mergeCell ref="G2:EL2"/>
    <mergeCell ref="G3:EL3"/>
    <mergeCell ref="G4:DT4"/>
    <mergeCell ref="DU4:EL4"/>
    <mergeCell ref="EI10:EI13"/>
    <mergeCell ref="DT11:EE11"/>
    <mergeCell ref="X12:AV12"/>
    <mergeCell ref="AW12:BU12"/>
    <mergeCell ref="BV12:CT12"/>
    <mergeCell ref="CU12:DS12"/>
    <mergeCell ref="DY12:DY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49"/>
  <sheetViews>
    <sheetView topLeftCell="V33" zoomScale="73" zoomScaleNormal="73" zoomScaleSheetLayoutView="40" zoomScalePageLayoutView="73" workbookViewId="0">
      <selection activeCell="AS34" sqref="AS34"/>
    </sheetView>
  </sheetViews>
  <sheetFormatPr baseColWidth="10" defaultColWidth="10.85546875" defaultRowHeight="15.75" x14ac:dyDescent="0.25"/>
  <cols>
    <col min="1" max="1" width="16.5703125" style="1" customWidth="1"/>
    <col min="2" max="2" width="12" style="1" customWidth="1"/>
    <col min="3" max="3" width="13.7109375" style="1" customWidth="1"/>
    <col min="4" max="4" width="5.7109375" style="6" customWidth="1"/>
    <col min="5" max="5" width="6.42578125" style="6" customWidth="1"/>
    <col min="6" max="6" width="22.140625" style="20" customWidth="1"/>
    <col min="7" max="7" width="23.140625" style="7" bestFit="1" customWidth="1"/>
    <col min="8" max="8" width="21.7109375" style="7" hidden="1" customWidth="1"/>
    <col min="9" max="9" width="18.85546875" style="7" hidden="1" customWidth="1"/>
    <col min="10" max="10" width="15.140625" style="7" hidden="1" customWidth="1"/>
    <col min="11" max="11" width="18.85546875" style="7" hidden="1" customWidth="1"/>
    <col min="12" max="12" width="16" style="7" hidden="1" customWidth="1"/>
    <col min="13" max="13" width="18.85546875" style="7" hidden="1" customWidth="1"/>
    <col min="14" max="14" width="16" style="7" hidden="1" customWidth="1"/>
    <col min="15" max="15" width="18.85546875" style="7" hidden="1" customWidth="1"/>
    <col min="16" max="16" width="18" style="7" hidden="1" customWidth="1"/>
    <col min="17" max="17" width="7.140625" style="7" hidden="1" customWidth="1"/>
    <col min="18" max="18" width="19.28515625" style="7" bestFit="1" customWidth="1"/>
    <col min="19" max="19" width="21.140625" style="7" customWidth="1"/>
    <col min="20" max="20" width="21.42578125" style="7" bestFit="1" customWidth="1"/>
    <col min="21" max="22" width="22.7109375" style="7" bestFit="1" customWidth="1"/>
    <col min="23" max="23" width="18.85546875" style="7" bestFit="1" customWidth="1"/>
    <col min="24" max="24" width="22.7109375" style="7" bestFit="1" customWidth="1"/>
    <col min="25" max="25" width="19.28515625" style="7" bestFit="1" customWidth="1"/>
    <col min="26" max="26" width="22.42578125" style="7" bestFit="1" customWidth="1"/>
    <col min="27" max="27" width="22.5703125" style="7" customWidth="1"/>
    <col min="28" max="28" width="18.28515625" style="7" hidden="1" customWidth="1"/>
    <col min="29" max="29" width="15.140625" style="7" hidden="1" customWidth="1"/>
    <col min="30" max="30" width="18.28515625" style="7" hidden="1" customWidth="1"/>
    <col min="31" max="31" width="15.140625" style="7" hidden="1" customWidth="1"/>
    <col min="32" max="32" width="18.28515625" style="7" hidden="1" customWidth="1"/>
    <col min="33" max="33" width="15.140625" style="7" hidden="1" customWidth="1"/>
    <col min="34" max="34" width="18.28515625" style="7" hidden="1" customWidth="1"/>
    <col min="35" max="35" width="15.140625" style="7" hidden="1" customWidth="1"/>
    <col min="36" max="36" width="14.42578125" style="7" hidden="1" customWidth="1"/>
    <col min="37" max="37" width="15.140625" style="7" hidden="1" customWidth="1"/>
    <col min="38" max="38" width="14.42578125" style="7" hidden="1" customWidth="1"/>
    <col min="39" max="39" width="15.140625" style="7" hidden="1" customWidth="1"/>
    <col min="40" max="40" width="14.42578125" style="7" hidden="1" customWidth="1"/>
    <col min="41" max="41" width="15.140625" style="7" hidden="1" customWidth="1"/>
    <col min="42" max="42" width="14.42578125" style="7" hidden="1" customWidth="1"/>
    <col min="43" max="43" width="15.140625" style="7" hidden="1" customWidth="1"/>
    <col min="44" max="44" width="14.42578125" style="7" hidden="1" customWidth="1"/>
    <col min="45" max="45" width="23.42578125" style="7" customWidth="1"/>
    <col min="46" max="46" width="22.7109375" style="7" bestFit="1" customWidth="1"/>
    <col min="47" max="62" width="18.28515625" style="7" hidden="1" customWidth="1"/>
    <col min="63" max="70" width="15.7109375" style="7" hidden="1" customWidth="1"/>
    <col min="71" max="71" width="22.42578125" style="7" bestFit="1" customWidth="1"/>
    <col min="72" max="84" width="18.28515625" style="7" hidden="1" customWidth="1"/>
    <col min="85" max="94" width="15.7109375" style="7" hidden="1" customWidth="1"/>
    <col min="95" max="95" width="13.7109375" style="7" hidden="1" customWidth="1"/>
    <col min="96" max="96" width="22.42578125" style="7" bestFit="1" customWidth="1"/>
    <col min="97" max="114" width="16.28515625" style="7" hidden="1" customWidth="1"/>
    <col min="115" max="115" width="18.85546875" style="7" hidden="1" customWidth="1"/>
    <col min="116" max="116" width="15.140625" style="7" hidden="1" customWidth="1"/>
    <col min="117" max="117" width="18.85546875" style="7" hidden="1" customWidth="1"/>
    <col min="118" max="118" width="15.140625" style="7" hidden="1" customWidth="1"/>
    <col min="119" max="119" width="18.28515625" style="7" hidden="1" customWidth="1"/>
    <col min="120" max="120" width="13" style="7" hidden="1" customWidth="1"/>
    <col min="121" max="121" width="18.85546875" style="1" bestFit="1" customWidth="1"/>
    <col min="122" max="122" width="19.28515625" style="1" bestFit="1" customWidth="1"/>
    <col min="123" max="123" width="22.42578125" style="1" customWidth="1"/>
    <col min="124" max="125" width="6.42578125" style="1" hidden="1" customWidth="1"/>
    <col min="126" max="126" width="6.140625" style="1" hidden="1" customWidth="1"/>
    <col min="127" max="127" width="5.85546875" style="1" hidden="1" customWidth="1"/>
    <col min="128" max="128" width="6.85546875" style="1" hidden="1" customWidth="1"/>
    <col min="129" max="129" width="6.42578125" style="17" hidden="1" customWidth="1"/>
    <col min="130" max="130" width="12" style="22" hidden="1" customWidth="1"/>
    <col min="131" max="131" width="6.7109375" style="22" hidden="1" customWidth="1"/>
    <col min="132" max="132" width="5.85546875" style="17" hidden="1" customWidth="1"/>
    <col min="133" max="133" width="10.140625" style="1" customWidth="1"/>
    <col min="134" max="134" width="12.42578125" style="1" customWidth="1"/>
    <col min="135" max="135" width="69.7109375" style="1" bestFit="1" customWidth="1"/>
    <col min="136" max="139" width="23.140625" style="1" customWidth="1"/>
    <col min="140" max="140" width="6" style="1" bestFit="1" customWidth="1"/>
    <col min="141" max="142" width="10.85546875" style="1" customWidth="1"/>
    <col min="143" max="16384" width="10.85546875" style="1"/>
  </cols>
  <sheetData>
    <row r="1" spans="1:140" s="25" customFormat="1" ht="55.5" customHeight="1" x14ac:dyDescent="0.5">
      <c r="A1" s="734"/>
      <c r="B1" s="735"/>
      <c r="C1" s="735"/>
      <c r="D1" s="735"/>
      <c r="E1" s="736"/>
      <c r="F1" s="638" t="s">
        <v>46</v>
      </c>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c r="CO1" s="638"/>
      <c r="CP1" s="638"/>
      <c r="CQ1" s="638"/>
      <c r="CR1" s="638"/>
      <c r="CS1" s="638"/>
      <c r="CT1" s="638"/>
      <c r="CU1" s="638"/>
      <c r="CV1" s="638"/>
      <c r="CW1" s="638"/>
      <c r="CX1" s="638"/>
      <c r="CY1" s="638"/>
      <c r="CZ1" s="638"/>
      <c r="DA1" s="638"/>
      <c r="DB1" s="638"/>
      <c r="DC1" s="638"/>
      <c r="DD1" s="638"/>
      <c r="DE1" s="638"/>
      <c r="DF1" s="638"/>
      <c r="DG1" s="638"/>
      <c r="DH1" s="638"/>
      <c r="DI1" s="638"/>
      <c r="DJ1" s="638"/>
      <c r="DK1" s="638"/>
      <c r="DL1" s="638"/>
      <c r="DM1" s="638"/>
      <c r="DN1" s="638"/>
      <c r="DO1" s="638"/>
      <c r="DP1" s="638"/>
      <c r="DQ1" s="638"/>
      <c r="DR1" s="638"/>
      <c r="DS1" s="638"/>
      <c r="DT1" s="638"/>
      <c r="DU1" s="638"/>
      <c r="DV1" s="638"/>
      <c r="DW1" s="638"/>
      <c r="DX1" s="638"/>
      <c r="DY1" s="638"/>
      <c r="DZ1" s="638"/>
      <c r="EA1" s="638"/>
      <c r="EB1" s="638"/>
      <c r="EC1" s="638"/>
      <c r="ED1" s="638"/>
      <c r="EE1" s="638"/>
      <c r="EF1" s="638"/>
      <c r="EG1" s="638"/>
      <c r="EH1" s="638"/>
      <c r="EI1" s="639"/>
    </row>
    <row r="2" spans="1:140" s="25" customFormat="1" ht="75" customHeight="1" thickBot="1" x14ac:dyDescent="0.55000000000000004">
      <c r="A2" s="737"/>
      <c r="B2" s="738"/>
      <c r="C2" s="738"/>
      <c r="D2" s="738"/>
      <c r="E2" s="739"/>
      <c r="F2" s="708" t="s">
        <v>198</v>
      </c>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708"/>
      <c r="CP2" s="708"/>
      <c r="CQ2" s="708"/>
      <c r="CR2" s="708"/>
      <c r="CS2" s="708"/>
      <c r="CT2" s="708"/>
      <c r="CU2" s="708"/>
      <c r="CV2" s="708"/>
      <c r="CW2" s="708"/>
      <c r="CX2" s="708"/>
      <c r="CY2" s="708"/>
      <c r="CZ2" s="708"/>
      <c r="DA2" s="708"/>
      <c r="DB2" s="708"/>
      <c r="DC2" s="708"/>
      <c r="DD2" s="708"/>
      <c r="DE2" s="708"/>
      <c r="DF2" s="708"/>
      <c r="DG2" s="708"/>
      <c r="DH2" s="708"/>
      <c r="DI2" s="708"/>
      <c r="DJ2" s="708"/>
      <c r="DK2" s="708"/>
      <c r="DL2" s="708"/>
      <c r="DM2" s="708"/>
      <c r="DN2" s="708"/>
      <c r="DO2" s="708"/>
      <c r="DP2" s="708"/>
      <c r="DQ2" s="708"/>
      <c r="DR2" s="708"/>
      <c r="DS2" s="709"/>
      <c r="DT2" s="709"/>
      <c r="DU2" s="709"/>
      <c r="DV2" s="709"/>
      <c r="DW2" s="709"/>
      <c r="DX2" s="709"/>
      <c r="DY2" s="709"/>
      <c r="DZ2" s="709"/>
      <c r="EA2" s="709"/>
      <c r="EB2" s="709"/>
      <c r="EC2" s="709"/>
      <c r="ED2" s="709"/>
      <c r="EE2" s="709"/>
      <c r="EF2" s="709"/>
      <c r="EG2" s="709"/>
      <c r="EH2" s="709"/>
      <c r="EI2" s="710"/>
    </row>
    <row r="3" spans="1:140" s="24" customFormat="1" ht="43.5" customHeight="1" thickBot="1" x14ac:dyDescent="0.45">
      <c r="A3" s="740"/>
      <c r="B3" s="741"/>
      <c r="C3" s="741"/>
      <c r="D3" s="741"/>
      <c r="E3" s="742"/>
      <c r="F3" s="711" t="s">
        <v>77</v>
      </c>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3"/>
      <c r="DS3" s="711" t="s">
        <v>157</v>
      </c>
      <c r="DT3" s="712"/>
      <c r="DU3" s="712"/>
      <c r="DV3" s="712"/>
      <c r="DW3" s="712"/>
      <c r="DX3" s="712"/>
      <c r="DY3" s="712"/>
      <c r="DZ3" s="712"/>
      <c r="EA3" s="712"/>
      <c r="EB3" s="712"/>
      <c r="EC3" s="712"/>
      <c r="ED3" s="712"/>
      <c r="EE3" s="712"/>
      <c r="EF3" s="712"/>
      <c r="EG3" s="712"/>
      <c r="EH3" s="712"/>
      <c r="EI3" s="713"/>
    </row>
    <row r="4" spans="1:140" ht="30.75" customHeight="1" thickBot="1" x14ac:dyDescent="0.3">
      <c r="A4" s="743" t="s">
        <v>0</v>
      </c>
      <c r="B4" s="744"/>
      <c r="C4" s="744"/>
      <c r="D4" s="744"/>
      <c r="E4" s="745"/>
      <c r="F4" s="665" t="s">
        <v>135</v>
      </c>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6"/>
      <c r="ED4" s="666"/>
      <c r="EE4" s="666"/>
      <c r="EF4" s="666"/>
      <c r="EG4" s="666"/>
      <c r="EH4" s="666"/>
      <c r="EI4" s="667"/>
    </row>
    <row r="5" spans="1:140" ht="45" customHeight="1" thickBot="1" x14ac:dyDescent="0.3">
      <c r="A5" s="743" t="s">
        <v>2</v>
      </c>
      <c r="B5" s="744"/>
      <c r="C5" s="744"/>
      <c r="D5" s="744"/>
      <c r="E5" s="745"/>
      <c r="F5" s="665" t="s">
        <v>137</v>
      </c>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6"/>
      <c r="DU5" s="666"/>
      <c r="DV5" s="666"/>
      <c r="DW5" s="666"/>
      <c r="DX5" s="666"/>
      <c r="DY5" s="666"/>
      <c r="DZ5" s="666"/>
      <c r="EA5" s="666"/>
      <c r="EB5" s="666"/>
      <c r="EC5" s="666"/>
      <c r="ED5" s="666"/>
      <c r="EE5" s="666"/>
      <c r="EF5" s="666"/>
      <c r="EG5" s="666"/>
      <c r="EH5" s="666"/>
      <c r="EI5" s="667"/>
    </row>
    <row r="6" spans="1:140" ht="14.25" customHeight="1" thickBot="1" x14ac:dyDescent="0.3">
      <c r="A6" s="4"/>
      <c r="B6" s="4"/>
      <c r="C6" s="4"/>
      <c r="D6" s="29"/>
      <c r="E6" s="29"/>
      <c r="F6" s="30"/>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4"/>
      <c r="DR6" s="4"/>
      <c r="DS6" s="4"/>
      <c r="DT6" s="4"/>
      <c r="DU6" s="4"/>
      <c r="DV6" s="4"/>
      <c r="DW6" s="4"/>
      <c r="DX6" s="4"/>
      <c r="DY6" s="16"/>
      <c r="DZ6" s="16"/>
      <c r="EA6" s="16"/>
      <c r="EB6" s="32"/>
      <c r="EC6" s="4"/>
      <c r="ED6" s="4"/>
      <c r="EE6" s="4"/>
      <c r="EF6" s="4"/>
      <c r="EG6" s="4"/>
      <c r="EH6" s="4"/>
      <c r="EI6" s="4"/>
    </row>
    <row r="7" spans="1:140" s="23" customFormat="1" ht="27" customHeight="1" thickBot="1" x14ac:dyDescent="0.3">
      <c r="A7" s="758" t="s">
        <v>190</v>
      </c>
      <c r="B7" s="759"/>
      <c r="C7" s="759"/>
      <c r="D7" s="759"/>
      <c r="E7" s="759"/>
      <c r="F7" s="759"/>
      <c r="G7" s="679"/>
      <c r="H7" s="717" t="s">
        <v>191</v>
      </c>
      <c r="I7" s="717"/>
      <c r="J7" s="717"/>
      <c r="K7" s="717"/>
      <c r="L7" s="717"/>
      <c r="M7" s="717"/>
      <c r="N7" s="717"/>
      <c r="O7" s="717"/>
      <c r="P7" s="717"/>
      <c r="Q7" s="717"/>
      <c r="R7" s="717"/>
      <c r="S7" s="717"/>
      <c r="T7" s="717"/>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2"/>
      <c r="AY7" s="652"/>
      <c r="AZ7" s="652"/>
      <c r="BA7" s="652"/>
      <c r="BB7" s="652"/>
      <c r="BC7" s="652"/>
      <c r="BD7" s="652"/>
      <c r="BE7" s="652"/>
      <c r="BF7" s="652"/>
      <c r="BG7" s="652"/>
      <c r="BH7" s="652"/>
      <c r="BI7" s="652"/>
      <c r="BJ7" s="652"/>
      <c r="BK7" s="652"/>
      <c r="BL7" s="652"/>
      <c r="BM7" s="652"/>
      <c r="BN7" s="652"/>
      <c r="BO7" s="652"/>
      <c r="BP7" s="652"/>
      <c r="BQ7" s="652"/>
      <c r="BR7" s="652"/>
      <c r="BS7" s="652"/>
      <c r="BT7" s="652"/>
      <c r="BU7" s="652"/>
      <c r="BV7" s="652"/>
      <c r="BW7" s="652"/>
      <c r="BX7" s="652"/>
      <c r="BY7" s="652"/>
      <c r="BZ7" s="652"/>
      <c r="CA7" s="652"/>
      <c r="CB7" s="652"/>
      <c r="CC7" s="652"/>
      <c r="CD7" s="652"/>
      <c r="CE7" s="652"/>
      <c r="CF7" s="652"/>
      <c r="CG7" s="652"/>
      <c r="CH7" s="652"/>
      <c r="CI7" s="652"/>
      <c r="CJ7" s="652"/>
      <c r="CK7" s="652"/>
      <c r="CL7" s="652"/>
      <c r="CM7" s="652"/>
      <c r="CN7" s="652"/>
      <c r="CO7" s="652"/>
      <c r="CP7" s="652"/>
      <c r="CQ7" s="652"/>
      <c r="CR7" s="652"/>
      <c r="CS7" s="652"/>
      <c r="CT7" s="652"/>
      <c r="CU7" s="652"/>
      <c r="CV7" s="652"/>
      <c r="CW7" s="652"/>
      <c r="CX7" s="652"/>
      <c r="CY7" s="652"/>
      <c r="CZ7" s="652"/>
      <c r="DA7" s="652"/>
      <c r="DB7" s="652"/>
      <c r="DC7" s="652"/>
      <c r="DD7" s="652"/>
      <c r="DE7" s="652"/>
      <c r="DF7" s="652"/>
      <c r="DG7" s="652"/>
      <c r="DH7" s="652"/>
      <c r="DI7" s="652"/>
      <c r="DJ7" s="652"/>
      <c r="DK7" s="652"/>
      <c r="DL7" s="652"/>
      <c r="DM7" s="652"/>
      <c r="DN7" s="652"/>
      <c r="DO7" s="652"/>
      <c r="DP7" s="653"/>
      <c r="DQ7" s="732" t="s">
        <v>192</v>
      </c>
      <c r="DR7" s="720"/>
      <c r="DS7" s="720"/>
      <c r="DT7" s="720"/>
      <c r="DU7" s="720"/>
      <c r="DV7" s="720"/>
      <c r="DW7" s="720"/>
      <c r="DX7" s="720"/>
      <c r="DY7" s="720"/>
      <c r="DZ7" s="720"/>
      <c r="EA7" s="720"/>
      <c r="EB7" s="720"/>
      <c r="EC7" s="732" t="s">
        <v>193</v>
      </c>
      <c r="ED7" s="720" t="s">
        <v>194</v>
      </c>
      <c r="EE7" s="720" t="s">
        <v>35</v>
      </c>
      <c r="EF7" s="720" t="s">
        <v>195</v>
      </c>
      <c r="EG7" s="720" t="s">
        <v>196</v>
      </c>
      <c r="EH7" s="720" t="s">
        <v>36</v>
      </c>
      <c r="EI7" s="718" t="s">
        <v>37</v>
      </c>
    </row>
    <row r="8" spans="1:140" s="23" customFormat="1" ht="31.5" customHeight="1" x14ac:dyDescent="0.25">
      <c r="A8" s="760"/>
      <c r="B8" s="761"/>
      <c r="C8" s="761"/>
      <c r="D8" s="761"/>
      <c r="E8" s="761"/>
      <c r="F8" s="761"/>
      <c r="G8" s="762"/>
      <c r="H8" s="714" t="s">
        <v>114</v>
      </c>
      <c r="I8" s="715"/>
      <c r="J8" s="715"/>
      <c r="K8" s="715"/>
      <c r="L8" s="715"/>
      <c r="M8" s="715"/>
      <c r="N8" s="715"/>
      <c r="O8" s="715"/>
      <c r="P8" s="715"/>
      <c r="Q8" s="715"/>
      <c r="R8" s="715"/>
      <c r="S8" s="715"/>
      <c r="T8" s="716"/>
      <c r="U8" s="725" t="s">
        <v>88</v>
      </c>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6"/>
      <c r="AT8" s="727" t="s">
        <v>108</v>
      </c>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6"/>
      <c r="BS8" s="727" t="s">
        <v>109</v>
      </c>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6"/>
      <c r="CR8" s="722" t="s">
        <v>112</v>
      </c>
      <c r="CS8" s="723"/>
      <c r="CT8" s="723"/>
      <c r="CU8" s="723"/>
      <c r="CV8" s="723"/>
      <c r="CW8" s="723"/>
      <c r="CX8" s="723"/>
      <c r="CY8" s="723"/>
      <c r="CZ8" s="723"/>
      <c r="DA8" s="723"/>
      <c r="DB8" s="723"/>
      <c r="DC8" s="723"/>
      <c r="DD8" s="723"/>
      <c r="DE8" s="723"/>
      <c r="DF8" s="723"/>
      <c r="DG8" s="723"/>
      <c r="DH8" s="723"/>
      <c r="DI8" s="723"/>
      <c r="DJ8" s="723"/>
      <c r="DK8" s="723"/>
      <c r="DL8" s="723"/>
      <c r="DM8" s="723"/>
      <c r="DN8" s="723"/>
      <c r="DO8" s="723"/>
      <c r="DP8" s="724"/>
      <c r="DQ8" s="728" t="s">
        <v>197</v>
      </c>
      <c r="DR8" s="729"/>
      <c r="DS8" s="729"/>
      <c r="DT8" s="729"/>
      <c r="DU8" s="729"/>
      <c r="DV8" s="729"/>
      <c r="DW8" s="729"/>
      <c r="DX8" s="730"/>
      <c r="DY8" s="730"/>
      <c r="DZ8" s="730"/>
      <c r="EA8" s="730"/>
      <c r="EB8" s="731"/>
      <c r="EC8" s="733"/>
      <c r="ED8" s="721"/>
      <c r="EE8" s="721"/>
      <c r="EF8" s="721"/>
      <c r="EG8" s="721"/>
      <c r="EH8" s="721"/>
      <c r="EI8" s="719"/>
    </row>
    <row r="9" spans="1:140" s="23" customFormat="1" ht="63" customHeight="1" thickBot="1" x14ac:dyDescent="0.3">
      <c r="A9" s="82" t="s">
        <v>183</v>
      </c>
      <c r="B9" s="83" t="s">
        <v>184</v>
      </c>
      <c r="C9" s="84" t="s">
        <v>185</v>
      </c>
      <c r="D9" s="84" t="s">
        <v>186</v>
      </c>
      <c r="E9" s="82" t="s">
        <v>187</v>
      </c>
      <c r="F9" s="363" t="s">
        <v>188</v>
      </c>
      <c r="G9" s="364" t="s">
        <v>189</v>
      </c>
      <c r="H9" s="364" t="s">
        <v>118</v>
      </c>
      <c r="I9" s="362" t="s">
        <v>54</v>
      </c>
      <c r="J9" s="365" t="s">
        <v>89</v>
      </c>
      <c r="K9" s="362" t="s">
        <v>55</v>
      </c>
      <c r="L9" s="365" t="s">
        <v>90</v>
      </c>
      <c r="M9" s="362" t="s">
        <v>56</v>
      </c>
      <c r="N9" s="365" t="s">
        <v>91</v>
      </c>
      <c r="O9" s="362" t="s">
        <v>86</v>
      </c>
      <c r="P9" s="365" t="s">
        <v>92</v>
      </c>
      <c r="Q9" s="362" t="s">
        <v>57</v>
      </c>
      <c r="R9" s="365" t="s">
        <v>93</v>
      </c>
      <c r="S9" s="362" t="s">
        <v>72</v>
      </c>
      <c r="T9" s="366" t="s">
        <v>94</v>
      </c>
      <c r="U9" s="367" t="s">
        <v>41</v>
      </c>
      <c r="V9" s="362" t="s">
        <v>48</v>
      </c>
      <c r="W9" s="365" t="s">
        <v>95</v>
      </c>
      <c r="X9" s="362" t="s">
        <v>49</v>
      </c>
      <c r="Y9" s="365" t="s">
        <v>96</v>
      </c>
      <c r="Z9" s="362" t="s">
        <v>50</v>
      </c>
      <c r="AA9" s="477" t="s">
        <v>97</v>
      </c>
      <c r="AB9" s="477" t="s">
        <v>51</v>
      </c>
      <c r="AC9" s="477" t="s">
        <v>98</v>
      </c>
      <c r="AD9" s="477" t="s">
        <v>52</v>
      </c>
      <c r="AE9" s="477" t="s">
        <v>100</v>
      </c>
      <c r="AF9" s="477" t="s">
        <v>53</v>
      </c>
      <c r="AG9" s="477" t="s">
        <v>101</v>
      </c>
      <c r="AH9" s="477" t="s">
        <v>54</v>
      </c>
      <c r="AI9" s="477" t="s">
        <v>102</v>
      </c>
      <c r="AJ9" s="477" t="s">
        <v>55</v>
      </c>
      <c r="AK9" s="477" t="s">
        <v>103</v>
      </c>
      <c r="AL9" s="477" t="s">
        <v>56</v>
      </c>
      <c r="AM9" s="477" t="s">
        <v>104</v>
      </c>
      <c r="AN9" s="477" t="s">
        <v>86</v>
      </c>
      <c r="AO9" s="477" t="s">
        <v>105</v>
      </c>
      <c r="AP9" s="477" t="s">
        <v>57</v>
      </c>
      <c r="AQ9" s="477" t="s">
        <v>106</v>
      </c>
      <c r="AR9" s="477" t="s">
        <v>72</v>
      </c>
      <c r="AS9" s="366" t="s">
        <v>107</v>
      </c>
      <c r="AT9" s="364" t="s">
        <v>41</v>
      </c>
      <c r="AU9" s="362" t="s">
        <v>48</v>
      </c>
      <c r="AV9" s="365" t="s">
        <v>95</v>
      </c>
      <c r="AW9" s="362" t="s">
        <v>49</v>
      </c>
      <c r="AX9" s="365" t="s">
        <v>96</v>
      </c>
      <c r="AY9" s="362" t="s">
        <v>50</v>
      </c>
      <c r="AZ9" s="365" t="s">
        <v>97</v>
      </c>
      <c r="BA9" s="362" t="s">
        <v>51</v>
      </c>
      <c r="BB9" s="365" t="s">
        <v>98</v>
      </c>
      <c r="BC9" s="362" t="s">
        <v>52</v>
      </c>
      <c r="BD9" s="365" t="s">
        <v>100</v>
      </c>
      <c r="BE9" s="362" t="s">
        <v>53</v>
      </c>
      <c r="BF9" s="365" t="s">
        <v>101</v>
      </c>
      <c r="BG9" s="362" t="s">
        <v>54</v>
      </c>
      <c r="BH9" s="365" t="s">
        <v>102</v>
      </c>
      <c r="BI9" s="362" t="s">
        <v>55</v>
      </c>
      <c r="BJ9" s="365" t="s">
        <v>103</v>
      </c>
      <c r="BK9" s="362" t="s">
        <v>56</v>
      </c>
      <c r="BL9" s="365" t="s">
        <v>104</v>
      </c>
      <c r="BM9" s="362" t="s">
        <v>86</v>
      </c>
      <c r="BN9" s="365" t="s">
        <v>105</v>
      </c>
      <c r="BO9" s="362" t="s">
        <v>57</v>
      </c>
      <c r="BP9" s="365" t="s">
        <v>106</v>
      </c>
      <c r="BQ9" s="362" t="s">
        <v>72</v>
      </c>
      <c r="BR9" s="366" t="s">
        <v>115</v>
      </c>
      <c r="BS9" s="364" t="s">
        <v>41</v>
      </c>
      <c r="BT9" s="362" t="s">
        <v>48</v>
      </c>
      <c r="BU9" s="365" t="s">
        <v>95</v>
      </c>
      <c r="BV9" s="362" t="s">
        <v>49</v>
      </c>
      <c r="BW9" s="365" t="s">
        <v>96</v>
      </c>
      <c r="BX9" s="362" t="s">
        <v>50</v>
      </c>
      <c r="BY9" s="365" t="s">
        <v>97</v>
      </c>
      <c r="BZ9" s="362" t="s">
        <v>51</v>
      </c>
      <c r="CA9" s="365" t="s">
        <v>98</v>
      </c>
      <c r="CB9" s="362" t="s">
        <v>52</v>
      </c>
      <c r="CC9" s="365" t="s">
        <v>100</v>
      </c>
      <c r="CD9" s="362" t="s">
        <v>53</v>
      </c>
      <c r="CE9" s="365" t="s">
        <v>101</v>
      </c>
      <c r="CF9" s="362" t="s">
        <v>54</v>
      </c>
      <c r="CG9" s="365" t="s">
        <v>102</v>
      </c>
      <c r="CH9" s="362" t="s">
        <v>55</v>
      </c>
      <c r="CI9" s="365" t="s">
        <v>103</v>
      </c>
      <c r="CJ9" s="362" t="s">
        <v>56</v>
      </c>
      <c r="CK9" s="365" t="s">
        <v>104</v>
      </c>
      <c r="CL9" s="362" t="s">
        <v>86</v>
      </c>
      <c r="CM9" s="365" t="s">
        <v>105</v>
      </c>
      <c r="CN9" s="362" t="s">
        <v>57</v>
      </c>
      <c r="CO9" s="365" t="s">
        <v>106</v>
      </c>
      <c r="CP9" s="362" t="s">
        <v>72</v>
      </c>
      <c r="CQ9" s="366" t="s">
        <v>111</v>
      </c>
      <c r="CR9" s="364" t="s">
        <v>41</v>
      </c>
      <c r="CS9" s="362" t="s">
        <v>48</v>
      </c>
      <c r="CT9" s="365" t="s">
        <v>95</v>
      </c>
      <c r="CU9" s="362" t="s">
        <v>49</v>
      </c>
      <c r="CV9" s="365" t="s">
        <v>96</v>
      </c>
      <c r="CW9" s="362" t="s">
        <v>50</v>
      </c>
      <c r="CX9" s="365" t="s">
        <v>97</v>
      </c>
      <c r="CY9" s="362" t="s">
        <v>51</v>
      </c>
      <c r="CZ9" s="365" t="s">
        <v>98</v>
      </c>
      <c r="DA9" s="362" t="s">
        <v>52</v>
      </c>
      <c r="DB9" s="365" t="s">
        <v>100</v>
      </c>
      <c r="DC9" s="362" t="s">
        <v>53</v>
      </c>
      <c r="DD9" s="365" t="s">
        <v>101</v>
      </c>
      <c r="DE9" s="362" t="s">
        <v>54</v>
      </c>
      <c r="DF9" s="365" t="s">
        <v>102</v>
      </c>
      <c r="DG9" s="362" t="s">
        <v>55</v>
      </c>
      <c r="DH9" s="365" t="s">
        <v>103</v>
      </c>
      <c r="DI9" s="362" t="s">
        <v>56</v>
      </c>
      <c r="DJ9" s="365" t="s">
        <v>104</v>
      </c>
      <c r="DK9" s="362" t="s">
        <v>86</v>
      </c>
      <c r="DL9" s="365" t="s">
        <v>105</v>
      </c>
      <c r="DM9" s="362" t="s">
        <v>57</v>
      </c>
      <c r="DN9" s="365" t="s">
        <v>106</v>
      </c>
      <c r="DO9" s="362" t="s">
        <v>72</v>
      </c>
      <c r="DP9" s="366" t="s">
        <v>113</v>
      </c>
      <c r="DQ9" s="190" t="s">
        <v>58</v>
      </c>
      <c r="DR9" s="188" t="s">
        <v>59</v>
      </c>
      <c r="DS9" s="476" t="s">
        <v>60</v>
      </c>
      <c r="DT9" s="188" t="s">
        <v>61</v>
      </c>
      <c r="DU9" s="188" t="s">
        <v>62</v>
      </c>
      <c r="DV9" s="188" t="s">
        <v>63</v>
      </c>
      <c r="DW9" s="188" t="s">
        <v>64</v>
      </c>
      <c r="DX9" s="189" t="s">
        <v>65</v>
      </c>
      <c r="DY9" s="189" t="s">
        <v>66</v>
      </c>
      <c r="DZ9" s="189" t="s">
        <v>67</v>
      </c>
      <c r="EA9" s="189" t="s">
        <v>68</v>
      </c>
      <c r="EB9" s="191" t="s">
        <v>5</v>
      </c>
      <c r="EC9" s="733"/>
      <c r="ED9" s="721"/>
      <c r="EE9" s="721"/>
      <c r="EF9" s="721"/>
      <c r="EG9" s="721"/>
      <c r="EH9" s="721"/>
      <c r="EI9" s="719"/>
    </row>
    <row r="10" spans="1:140" s="5" customFormat="1" ht="61.5" customHeight="1" x14ac:dyDescent="0.25">
      <c r="A10" s="685" t="s">
        <v>136</v>
      </c>
      <c r="B10" s="757">
        <v>1</v>
      </c>
      <c r="C10" s="763" t="s">
        <v>153</v>
      </c>
      <c r="D10" s="746" t="s">
        <v>151</v>
      </c>
      <c r="E10" s="751">
        <v>202</v>
      </c>
      <c r="F10" s="368" t="s">
        <v>69</v>
      </c>
      <c r="G10" s="372">
        <v>75</v>
      </c>
      <c r="H10" s="369">
        <v>46</v>
      </c>
      <c r="I10" s="369">
        <v>46</v>
      </c>
      <c r="J10" s="370">
        <v>0</v>
      </c>
      <c r="K10" s="369">
        <v>46</v>
      </c>
      <c r="L10" s="371">
        <v>44.02</v>
      </c>
      <c r="M10" s="369">
        <v>46</v>
      </c>
      <c r="N10" s="371">
        <v>44.39</v>
      </c>
      <c r="O10" s="369">
        <v>46</v>
      </c>
      <c r="P10" s="371">
        <f>+GESTIÓN!S14</f>
        <v>44.87</v>
      </c>
      <c r="Q10" s="369">
        <v>46</v>
      </c>
      <c r="R10" s="371">
        <f>+GESTIÓN!U14</f>
        <v>45.54</v>
      </c>
      <c r="S10" s="371">
        <v>46</v>
      </c>
      <c r="T10" s="371">
        <v>45.92</v>
      </c>
      <c r="U10" s="372">
        <v>56</v>
      </c>
      <c r="V10" s="372">
        <v>56</v>
      </c>
      <c r="W10" s="371">
        <f>+GESTIÓN!Z14</f>
        <v>46.28</v>
      </c>
      <c r="X10" s="371">
        <v>56</v>
      </c>
      <c r="Y10" s="371">
        <v>46.64</v>
      </c>
      <c r="Z10" s="371">
        <v>56</v>
      </c>
      <c r="AA10" s="371">
        <v>47.02</v>
      </c>
      <c r="AB10" s="372"/>
      <c r="AC10" s="372"/>
      <c r="AD10" s="372"/>
      <c r="AE10" s="372"/>
      <c r="AF10" s="372"/>
      <c r="AG10" s="372"/>
      <c r="AH10" s="372"/>
      <c r="AI10" s="372"/>
      <c r="AJ10" s="372"/>
      <c r="AK10" s="372"/>
      <c r="AL10" s="372"/>
      <c r="AM10" s="372"/>
      <c r="AN10" s="372"/>
      <c r="AO10" s="372"/>
      <c r="AP10" s="372"/>
      <c r="AQ10" s="372"/>
      <c r="AR10" s="372"/>
      <c r="AS10" s="371">
        <v>47.02</v>
      </c>
      <c r="AT10" s="371">
        <v>66</v>
      </c>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v>74</v>
      </c>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v>75</v>
      </c>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447">
        <f>+W10</f>
        <v>46.28</v>
      </c>
      <c r="DR10" s="447">
        <f>+Y10</f>
        <v>46.64</v>
      </c>
      <c r="DS10" s="371">
        <v>47.02</v>
      </c>
      <c r="DT10" s="383"/>
      <c r="DU10" s="383"/>
      <c r="DV10" s="383"/>
      <c r="DW10" s="383"/>
      <c r="DX10" s="383"/>
      <c r="DY10" s="384"/>
      <c r="DZ10" s="384"/>
      <c r="EA10" s="385"/>
      <c r="EB10" s="385"/>
      <c r="EC10" s="490">
        <f>DS10/Z10</f>
        <v>0.83964285714285725</v>
      </c>
      <c r="ED10" s="490">
        <f>DS10/G10</f>
        <v>0.62693333333333334</v>
      </c>
      <c r="EE10" s="695" t="s">
        <v>438</v>
      </c>
      <c r="EF10" s="692" t="str">
        <f>+GESTIÓN!EI14</f>
        <v>N/A</v>
      </c>
      <c r="EG10" s="698" t="str">
        <f>+GESTIÓN!EJ14</f>
        <v>N/A</v>
      </c>
      <c r="EH10" s="698" t="s">
        <v>412</v>
      </c>
      <c r="EI10" s="698" t="str">
        <f>+GESTIÓN!EL14</f>
        <v>Informes de visitas, Forest, Actas de reuniones, Oficios y copias de correos electrónicos.</v>
      </c>
      <c r="EJ10" s="694"/>
    </row>
    <row r="11" spans="1:140" s="212" customFormat="1" ht="43.5" customHeight="1" x14ac:dyDescent="0.25">
      <c r="A11" s="685"/>
      <c r="B11" s="757"/>
      <c r="C11" s="763"/>
      <c r="D11" s="747"/>
      <c r="E11" s="751"/>
      <c r="F11" s="373" t="s">
        <v>6</v>
      </c>
      <c r="G11" s="205">
        <f>T11+Z11+AT11+BS11+CR11</f>
        <v>20867230923</v>
      </c>
      <c r="H11" s="205">
        <v>2239274028</v>
      </c>
      <c r="I11" s="205">
        <v>2239274028</v>
      </c>
      <c r="J11" s="205">
        <v>15250000</v>
      </c>
      <c r="K11" s="205">
        <v>2239274028</v>
      </c>
      <c r="L11" s="206">
        <f>171484000+15250000</f>
        <v>186734000</v>
      </c>
      <c r="M11" s="205">
        <v>2239274028</v>
      </c>
      <c r="N11" s="205">
        <f>L11+21801000</f>
        <v>208535000</v>
      </c>
      <c r="O11" s="205">
        <v>2239274028</v>
      </c>
      <c r="P11" s="206">
        <f>+N11</f>
        <v>208535000</v>
      </c>
      <c r="Q11" s="205">
        <v>2239274028</v>
      </c>
      <c r="R11" s="206">
        <f>53437893+P11</f>
        <v>261972893</v>
      </c>
      <c r="S11" s="205">
        <v>1985716202</v>
      </c>
      <c r="T11" s="217">
        <v>835562923</v>
      </c>
      <c r="U11" s="281">
        <v>11297816000</v>
      </c>
      <c r="V11" s="206">
        <v>11297816000</v>
      </c>
      <c r="W11" s="206">
        <v>0</v>
      </c>
      <c r="X11" s="485">
        <v>11617816000</v>
      </c>
      <c r="Y11" s="206">
        <v>252325000</v>
      </c>
      <c r="Z11" s="485">
        <v>11617816000</v>
      </c>
      <c r="AA11" s="206">
        <v>574453000</v>
      </c>
      <c r="AB11" s="206"/>
      <c r="AC11" s="206"/>
      <c r="AD11" s="206"/>
      <c r="AE11" s="206"/>
      <c r="AF11" s="206"/>
      <c r="AG11" s="206"/>
      <c r="AH11" s="206"/>
      <c r="AI11" s="206"/>
      <c r="AJ11" s="206"/>
      <c r="AK11" s="206"/>
      <c r="AL11" s="206"/>
      <c r="AM11" s="206"/>
      <c r="AN11" s="206"/>
      <c r="AO11" s="206"/>
      <c r="AP11" s="206"/>
      <c r="AQ11" s="206"/>
      <c r="AR11" s="206"/>
      <c r="AS11" s="206">
        <v>574453000</v>
      </c>
      <c r="AT11" s="485">
        <v>3900852000</v>
      </c>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v>2782000000</v>
      </c>
      <c r="BT11" s="485"/>
      <c r="BU11" s="485"/>
      <c r="BV11" s="485"/>
      <c r="BW11" s="485"/>
      <c r="BX11" s="485"/>
      <c r="BY11" s="485"/>
      <c r="BZ11" s="485"/>
      <c r="CA11" s="485"/>
      <c r="CB11" s="485"/>
      <c r="CC11" s="485"/>
      <c r="CD11" s="485"/>
      <c r="CE11" s="485"/>
      <c r="CF11" s="485"/>
      <c r="CG11" s="485"/>
      <c r="CH11" s="485"/>
      <c r="CI11" s="485"/>
      <c r="CJ11" s="485"/>
      <c r="CK11" s="485"/>
      <c r="CL11" s="485"/>
      <c r="CM11" s="485"/>
      <c r="CN11" s="485"/>
      <c r="CO11" s="485"/>
      <c r="CP11" s="485"/>
      <c r="CQ11" s="485"/>
      <c r="CR11" s="485">
        <v>1731000000</v>
      </c>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v>0</v>
      </c>
      <c r="DR11" s="206">
        <v>252325000</v>
      </c>
      <c r="DS11" s="206">
        <f>+AA11</f>
        <v>574453000</v>
      </c>
      <c r="DT11" s="206"/>
      <c r="DU11" s="206"/>
      <c r="DV11" s="206"/>
      <c r="DW11" s="206"/>
      <c r="DX11" s="206"/>
      <c r="DY11" s="386"/>
      <c r="DZ11" s="386"/>
      <c r="EA11" s="386"/>
      <c r="EB11" s="386"/>
      <c r="EC11" s="490">
        <f t="shared" ref="EC11:EC33" si="0">DS11/Z11</f>
        <v>4.9445868311221317E-2</v>
      </c>
      <c r="ED11" s="490">
        <f>(T11+DS11)/G11</f>
        <v>6.7570820881934612E-2</v>
      </c>
      <c r="EE11" s="696"/>
      <c r="EF11" s="692"/>
      <c r="EG11" s="698"/>
      <c r="EH11" s="698"/>
      <c r="EI11" s="698"/>
      <c r="EJ11" s="694"/>
    </row>
    <row r="12" spans="1:140" s="5" customFormat="1" ht="46.5" customHeight="1" x14ac:dyDescent="0.25">
      <c r="A12" s="685"/>
      <c r="B12" s="757"/>
      <c r="C12" s="763"/>
      <c r="D12" s="747"/>
      <c r="E12" s="751"/>
      <c r="F12" s="374" t="s">
        <v>70</v>
      </c>
      <c r="G12" s="51">
        <v>0</v>
      </c>
      <c r="H12" s="51">
        <v>0</v>
      </c>
      <c r="I12" s="51">
        <v>0</v>
      </c>
      <c r="J12" s="51">
        <v>0</v>
      </c>
      <c r="K12" s="51">
        <v>0</v>
      </c>
      <c r="L12" s="51">
        <v>0</v>
      </c>
      <c r="M12" s="51">
        <v>0</v>
      </c>
      <c r="N12" s="51">
        <v>0</v>
      </c>
      <c r="O12" s="51">
        <v>0</v>
      </c>
      <c r="P12" s="51">
        <v>0</v>
      </c>
      <c r="Q12" s="51">
        <v>0</v>
      </c>
      <c r="R12" s="429">
        <f t="shared" ref="R12:R13" si="1">+P12</f>
        <v>0</v>
      </c>
      <c r="S12" s="51">
        <v>0</v>
      </c>
      <c r="T12" s="218">
        <v>0</v>
      </c>
      <c r="U12" s="51">
        <v>0</v>
      </c>
      <c r="V12" s="218">
        <v>0</v>
      </c>
      <c r="W12" s="51">
        <v>0</v>
      </c>
      <c r="X12" s="486">
        <v>0</v>
      </c>
      <c r="Y12" s="51">
        <v>0</v>
      </c>
      <c r="Z12" s="486">
        <v>0</v>
      </c>
      <c r="AA12" s="51">
        <v>0</v>
      </c>
      <c r="AB12" s="218"/>
      <c r="AC12" s="51"/>
      <c r="AD12" s="218"/>
      <c r="AE12" s="51"/>
      <c r="AF12" s="218"/>
      <c r="AG12" s="51"/>
      <c r="AH12" s="218"/>
      <c r="AI12" s="51"/>
      <c r="AJ12" s="218"/>
      <c r="AK12" s="51"/>
      <c r="AL12" s="218"/>
      <c r="AM12" s="51"/>
      <c r="AN12" s="218"/>
      <c r="AO12" s="51"/>
      <c r="AP12" s="218"/>
      <c r="AQ12" s="51"/>
      <c r="AR12" s="218"/>
      <c r="AS12" s="51">
        <v>0</v>
      </c>
      <c r="AT12" s="218">
        <v>0</v>
      </c>
      <c r="AU12" s="51">
        <v>0</v>
      </c>
      <c r="AV12" s="218">
        <v>0</v>
      </c>
      <c r="AW12" s="51">
        <v>0</v>
      </c>
      <c r="AX12" s="218">
        <v>0</v>
      </c>
      <c r="AY12" s="51">
        <v>0</v>
      </c>
      <c r="AZ12" s="218">
        <v>0</v>
      </c>
      <c r="BA12" s="51">
        <v>0</v>
      </c>
      <c r="BB12" s="218">
        <v>0</v>
      </c>
      <c r="BC12" s="51">
        <v>0</v>
      </c>
      <c r="BD12" s="218">
        <v>0</v>
      </c>
      <c r="BE12" s="51">
        <v>0</v>
      </c>
      <c r="BF12" s="218">
        <v>0</v>
      </c>
      <c r="BG12" s="51">
        <v>0</v>
      </c>
      <c r="BH12" s="218">
        <v>0</v>
      </c>
      <c r="BI12" s="51">
        <v>0</v>
      </c>
      <c r="BJ12" s="218">
        <v>0</v>
      </c>
      <c r="BK12" s="51">
        <v>0</v>
      </c>
      <c r="BL12" s="218">
        <v>0</v>
      </c>
      <c r="BM12" s="51">
        <v>0</v>
      </c>
      <c r="BN12" s="218">
        <v>0</v>
      </c>
      <c r="BO12" s="51">
        <v>0</v>
      </c>
      <c r="BP12" s="218">
        <v>0</v>
      </c>
      <c r="BQ12" s="51">
        <v>0</v>
      </c>
      <c r="BR12" s="218">
        <v>0</v>
      </c>
      <c r="BS12" s="51">
        <v>0</v>
      </c>
      <c r="BT12" s="218">
        <v>0</v>
      </c>
      <c r="BU12" s="51">
        <v>0</v>
      </c>
      <c r="BV12" s="218">
        <v>0</v>
      </c>
      <c r="BW12" s="51">
        <v>0</v>
      </c>
      <c r="BX12" s="218">
        <v>0</v>
      </c>
      <c r="BY12" s="51">
        <v>0</v>
      </c>
      <c r="BZ12" s="218">
        <v>0</v>
      </c>
      <c r="CA12" s="51">
        <v>0</v>
      </c>
      <c r="CB12" s="218">
        <v>0</v>
      </c>
      <c r="CC12" s="51">
        <v>0</v>
      </c>
      <c r="CD12" s="218">
        <v>0</v>
      </c>
      <c r="CE12" s="51">
        <v>0</v>
      </c>
      <c r="CF12" s="218">
        <v>0</v>
      </c>
      <c r="CG12" s="51">
        <v>0</v>
      </c>
      <c r="CH12" s="218">
        <v>0</v>
      </c>
      <c r="CI12" s="51">
        <v>0</v>
      </c>
      <c r="CJ12" s="218">
        <v>0</v>
      </c>
      <c r="CK12" s="51">
        <v>0</v>
      </c>
      <c r="CL12" s="218">
        <v>0</v>
      </c>
      <c r="CM12" s="51">
        <v>0</v>
      </c>
      <c r="CN12" s="218">
        <v>0</v>
      </c>
      <c r="CO12" s="51">
        <v>0</v>
      </c>
      <c r="CP12" s="218">
        <v>0</v>
      </c>
      <c r="CQ12" s="51">
        <v>0</v>
      </c>
      <c r="CR12" s="218">
        <v>0</v>
      </c>
      <c r="CS12" s="51">
        <v>0</v>
      </c>
      <c r="CT12" s="218">
        <v>0</v>
      </c>
      <c r="CU12" s="51">
        <v>0</v>
      </c>
      <c r="CV12" s="218">
        <v>0</v>
      </c>
      <c r="CW12" s="51">
        <v>0</v>
      </c>
      <c r="CX12" s="218">
        <v>0</v>
      </c>
      <c r="CY12" s="51">
        <v>0</v>
      </c>
      <c r="CZ12" s="218">
        <v>0</v>
      </c>
      <c r="DA12" s="51">
        <v>0</v>
      </c>
      <c r="DB12" s="218">
        <v>0</v>
      </c>
      <c r="DC12" s="51">
        <v>0</v>
      </c>
      <c r="DD12" s="218">
        <v>0</v>
      </c>
      <c r="DE12" s="51">
        <v>0</v>
      </c>
      <c r="DF12" s="218">
        <v>0</v>
      </c>
      <c r="DG12" s="51">
        <v>0</v>
      </c>
      <c r="DH12" s="218">
        <v>0</v>
      </c>
      <c r="DI12" s="51">
        <v>0</v>
      </c>
      <c r="DJ12" s="218">
        <v>0</v>
      </c>
      <c r="DK12" s="51">
        <v>0</v>
      </c>
      <c r="DL12" s="218">
        <v>0</v>
      </c>
      <c r="DM12" s="51">
        <v>0</v>
      </c>
      <c r="DN12" s="218">
        <v>0</v>
      </c>
      <c r="DO12" s="51">
        <v>0</v>
      </c>
      <c r="DP12" s="218">
        <v>0</v>
      </c>
      <c r="DQ12" s="51">
        <v>0</v>
      </c>
      <c r="DR12" s="218">
        <v>0</v>
      </c>
      <c r="DS12" s="218">
        <v>0</v>
      </c>
      <c r="DT12" s="218"/>
      <c r="DU12" s="51"/>
      <c r="DV12" s="218"/>
      <c r="DW12" s="51"/>
      <c r="DX12" s="218"/>
      <c r="DY12" s="51"/>
      <c r="DZ12" s="218"/>
      <c r="EA12" s="51"/>
      <c r="EB12" s="218"/>
      <c r="EC12" s="490" t="e">
        <f t="shared" si="0"/>
        <v>#DIV/0!</v>
      </c>
      <c r="ED12" s="490">
        <v>0</v>
      </c>
      <c r="EE12" s="696"/>
      <c r="EF12" s="692"/>
      <c r="EG12" s="698"/>
      <c r="EH12" s="698"/>
      <c r="EI12" s="698"/>
      <c r="EJ12" s="694"/>
    </row>
    <row r="13" spans="1:140" s="209" customFormat="1" ht="42.75" customHeight="1" x14ac:dyDescent="0.25">
      <c r="A13" s="685"/>
      <c r="B13" s="757"/>
      <c r="C13" s="763"/>
      <c r="D13" s="747"/>
      <c r="E13" s="751"/>
      <c r="F13" s="375" t="s">
        <v>7</v>
      </c>
      <c r="G13" s="207">
        <f>Z13</f>
        <v>644531002</v>
      </c>
      <c r="H13" s="207">
        <v>0</v>
      </c>
      <c r="I13" s="207">
        <v>0</v>
      </c>
      <c r="J13" s="207">
        <v>0</v>
      </c>
      <c r="K13" s="207">
        <v>0</v>
      </c>
      <c r="L13" s="207">
        <v>0</v>
      </c>
      <c r="M13" s="207">
        <v>0</v>
      </c>
      <c r="N13" s="207">
        <v>0</v>
      </c>
      <c r="O13" s="207">
        <v>0</v>
      </c>
      <c r="P13" s="207">
        <v>0</v>
      </c>
      <c r="Q13" s="207">
        <v>0</v>
      </c>
      <c r="R13" s="221">
        <f t="shared" si="1"/>
        <v>0</v>
      </c>
      <c r="S13" s="207">
        <v>0</v>
      </c>
      <c r="T13" s="207">
        <v>0</v>
      </c>
      <c r="U13" s="207">
        <v>644531002</v>
      </c>
      <c r="V13" s="207">
        <v>644531002</v>
      </c>
      <c r="W13" s="206">
        <v>17458000</v>
      </c>
      <c r="X13" s="486">
        <v>644531002</v>
      </c>
      <c r="Y13" s="207">
        <v>53788787</v>
      </c>
      <c r="Z13" s="486">
        <v>644531002</v>
      </c>
      <c r="AA13" s="207">
        <v>139972856</v>
      </c>
      <c r="AB13" s="207"/>
      <c r="AC13" s="207"/>
      <c r="AD13" s="207"/>
      <c r="AE13" s="207"/>
      <c r="AF13" s="207"/>
      <c r="AG13" s="207"/>
      <c r="AH13" s="207"/>
      <c r="AI13" s="207"/>
      <c r="AJ13" s="207"/>
      <c r="AK13" s="207"/>
      <c r="AL13" s="207"/>
      <c r="AM13" s="207"/>
      <c r="AN13" s="207"/>
      <c r="AO13" s="207"/>
      <c r="AP13" s="207"/>
      <c r="AQ13" s="207"/>
      <c r="AR13" s="207"/>
      <c r="AS13" s="207">
        <v>139972856</v>
      </c>
      <c r="AT13" s="207">
        <v>0</v>
      </c>
      <c r="AU13" s="207">
        <v>0</v>
      </c>
      <c r="AV13" s="207">
        <v>0</v>
      </c>
      <c r="AW13" s="207">
        <v>0</v>
      </c>
      <c r="AX13" s="207">
        <v>0</v>
      </c>
      <c r="AY13" s="207">
        <v>0</v>
      </c>
      <c r="AZ13" s="207">
        <v>0</v>
      </c>
      <c r="BA13" s="207">
        <v>0</v>
      </c>
      <c r="BB13" s="207">
        <v>0</v>
      </c>
      <c r="BC13" s="207">
        <v>0</v>
      </c>
      <c r="BD13" s="207">
        <v>0</v>
      </c>
      <c r="BE13" s="207">
        <v>0</v>
      </c>
      <c r="BF13" s="207">
        <v>0</v>
      </c>
      <c r="BG13" s="207">
        <v>0</v>
      </c>
      <c r="BH13" s="207">
        <v>0</v>
      </c>
      <c r="BI13" s="207">
        <v>0</v>
      </c>
      <c r="BJ13" s="207">
        <v>0</v>
      </c>
      <c r="BK13" s="207">
        <v>0</v>
      </c>
      <c r="BL13" s="207">
        <v>0</v>
      </c>
      <c r="BM13" s="207">
        <v>0</v>
      </c>
      <c r="BN13" s="207">
        <v>0</v>
      </c>
      <c r="BO13" s="207">
        <v>0</v>
      </c>
      <c r="BP13" s="207">
        <v>0</v>
      </c>
      <c r="BQ13" s="207">
        <v>0</v>
      </c>
      <c r="BR13" s="207">
        <v>0</v>
      </c>
      <c r="BS13" s="207">
        <v>0</v>
      </c>
      <c r="BT13" s="207">
        <v>0</v>
      </c>
      <c r="BU13" s="207">
        <v>0</v>
      </c>
      <c r="BV13" s="207">
        <v>0</v>
      </c>
      <c r="BW13" s="207">
        <v>0</v>
      </c>
      <c r="BX13" s="207">
        <v>0</v>
      </c>
      <c r="BY13" s="207">
        <v>0</v>
      </c>
      <c r="BZ13" s="207">
        <v>0</v>
      </c>
      <c r="CA13" s="207">
        <v>0</v>
      </c>
      <c r="CB13" s="207">
        <v>0</v>
      </c>
      <c r="CC13" s="207">
        <v>0</v>
      </c>
      <c r="CD13" s="207">
        <v>0</v>
      </c>
      <c r="CE13" s="207">
        <v>0</v>
      </c>
      <c r="CF13" s="207">
        <v>0</v>
      </c>
      <c r="CG13" s="207">
        <v>0</v>
      </c>
      <c r="CH13" s="207">
        <v>0</v>
      </c>
      <c r="CI13" s="207">
        <v>0</v>
      </c>
      <c r="CJ13" s="207">
        <v>0</v>
      </c>
      <c r="CK13" s="207">
        <v>0</v>
      </c>
      <c r="CL13" s="207">
        <v>0</v>
      </c>
      <c r="CM13" s="207">
        <v>0</v>
      </c>
      <c r="CN13" s="207">
        <v>0</v>
      </c>
      <c r="CO13" s="207">
        <v>0</v>
      </c>
      <c r="CP13" s="207">
        <v>0</v>
      </c>
      <c r="CQ13" s="207">
        <v>0</v>
      </c>
      <c r="CR13" s="207">
        <v>0</v>
      </c>
      <c r="CS13" s="207">
        <v>0</v>
      </c>
      <c r="CT13" s="207">
        <v>0</v>
      </c>
      <c r="CU13" s="207">
        <v>0</v>
      </c>
      <c r="CV13" s="207">
        <v>0</v>
      </c>
      <c r="CW13" s="207">
        <v>0</v>
      </c>
      <c r="CX13" s="207">
        <v>0</v>
      </c>
      <c r="CY13" s="207">
        <v>0</v>
      </c>
      <c r="CZ13" s="207">
        <v>0</v>
      </c>
      <c r="DA13" s="207">
        <v>0</v>
      </c>
      <c r="DB13" s="207">
        <v>0</v>
      </c>
      <c r="DC13" s="207">
        <v>0</v>
      </c>
      <c r="DD13" s="207">
        <v>0</v>
      </c>
      <c r="DE13" s="207">
        <v>0</v>
      </c>
      <c r="DF13" s="207">
        <v>0</v>
      </c>
      <c r="DG13" s="207">
        <v>0</v>
      </c>
      <c r="DH13" s="207">
        <v>0</v>
      </c>
      <c r="DI13" s="207">
        <v>0</v>
      </c>
      <c r="DJ13" s="207">
        <v>0</v>
      </c>
      <c r="DK13" s="207">
        <v>0</v>
      </c>
      <c r="DL13" s="207">
        <v>0</v>
      </c>
      <c r="DM13" s="207">
        <v>0</v>
      </c>
      <c r="DN13" s="207">
        <v>0</v>
      </c>
      <c r="DO13" s="207">
        <v>0</v>
      </c>
      <c r="DP13" s="207">
        <v>0</v>
      </c>
      <c r="DQ13" s="206">
        <f>+W13</f>
        <v>17458000</v>
      </c>
      <c r="DR13" s="207">
        <f>+Y13</f>
        <v>53788787</v>
      </c>
      <c r="DS13" s="207">
        <v>139972856</v>
      </c>
      <c r="DT13" s="207"/>
      <c r="DU13" s="207"/>
      <c r="DV13" s="207"/>
      <c r="DW13" s="207"/>
      <c r="DX13" s="207"/>
      <c r="DY13" s="207"/>
      <c r="DZ13" s="207"/>
      <c r="EA13" s="207"/>
      <c r="EB13" s="207"/>
      <c r="EC13" s="490">
        <f t="shared" si="0"/>
        <v>0.21717009044663457</v>
      </c>
      <c r="ED13" s="490">
        <f>(T13+DS13)/G13</f>
        <v>0.21717009044663457</v>
      </c>
      <c r="EE13" s="696"/>
      <c r="EF13" s="692"/>
      <c r="EG13" s="698"/>
      <c r="EH13" s="698"/>
      <c r="EI13" s="698"/>
      <c r="EJ13" s="694"/>
    </row>
    <row r="14" spans="1:140" s="5" customFormat="1" ht="65.25" customHeight="1" x14ac:dyDescent="0.25">
      <c r="A14" s="685"/>
      <c r="B14" s="757"/>
      <c r="C14" s="763"/>
      <c r="D14" s="747"/>
      <c r="E14" s="751"/>
      <c r="F14" s="374" t="s">
        <v>71</v>
      </c>
      <c r="G14" s="54">
        <f>G10+G12</f>
        <v>75</v>
      </c>
      <c r="H14" s="54">
        <f>+H10</f>
        <v>46</v>
      </c>
      <c r="I14" s="54">
        <f>+I10</f>
        <v>46</v>
      </c>
      <c r="J14" s="54">
        <f>J10+J12</f>
        <v>0</v>
      </c>
      <c r="K14" s="54">
        <f>+K10</f>
        <v>46</v>
      </c>
      <c r="L14" s="55">
        <f>L10+L12</f>
        <v>44.02</v>
      </c>
      <c r="M14" s="54">
        <f t="shared" ref="M14:R14" si="2">+M10</f>
        <v>46</v>
      </c>
      <c r="N14" s="55">
        <f t="shared" si="2"/>
        <v>44.39</v>
      </c>
      <c r="O14" s="54">
        <f t="shared" si="2"/>
        <v>46</v>
      </c>
      <c r="P14" s="55">
        <f t="shared" si="2"/>
        <v>44.87</v>
      </c>
      <c r="Q14" s="54">
        <f t="shared" si="2"/>
        <v>46</v>
      </c>
      <c r="R14" s="55">
        <f t="shared" si="2"/>
        <v>45.54</v>
      </c>
      <c r="S14" s="54">
        <v>46</v>
      </c>
      <c r="T14" s="69">
        <v>45.92</v>
      </c>
      <c r="U14" s="55">
        <f>U10+U12</f>
        <v>56</v>
      </c>
      <c r="V14" s="55">
        <f>+V10</f>
        <v>56</v>
      </c>
      <c r="W14" s="55">
        <f>+W10</f>
        <v>46.28</v>
      </c>
      <c r="X14" s="55">
        <f>+X10</f>
        <v>56</v>
      </c>
      <c r="Y14" s="55">
        <f>+Y10</f>
        <v>46.64</v>
      </c>
      <c r="Z14" s="55">
        <v>56</v>
      </c>
      <c r="AA14" s="55">
        <f>+AA10</f>
        <v>47.02</v>
      </c>
      <c r="AB14" s="54"/>
      <c r="AC14" s="54"/>
      <c r="AD14" s="54"/>
      <c r="AE14" s="54"/>
      <c r="AF14" s="54"/>
      <c r="AG14" s="54"/>
      <c r="AH14" s="54"/>
      <c r="AI14" s="54"/>
      <c r="AJ14" s="54"/>
      <c r="AK14" s="54"/>
      <c r="AL14" s="54"/>
      <c r="AM14" s="54"/>
      <c r="AN14" s="54"/>
      <c r="AO14" s="54"/>
      <c r="AP14" s="54"/>
      <c r="AQ14" s="54"/>
      <c r="AR14" s="54"/>
      <c r="AS14" s="55">
        <f>+AS10</f>
        <v>47.02</v>
      </c>
      <c r="AT14" s="54">
        <f t="shared" ref="AT14:BS14" si="3">AT10+AT12</f>
        <v>66</v>
      </c>
      <c r="AU14" s="54">
        <f t="shared" si="3"/>
        <v>0</v>
      </c>
      <c r="AV14" s="54">
        <f t="shared" si="3"/>
        <v>0</v>
      </c>
      <c r="AW14" s="54">
        <f t="shared" si="3"/>
        <v>0</v>
      </c>
      <c r="AX14" s="54">
        <f t="shared" si="3"/>
        <v>0</v>
      </c>
      <c r="AY14" s="54">
        <f t="shared" si="3"/>
        <v>0</v>
      </c>
      <c r="AZ14" s="54">
        <f t="shared" si="3"/>
        <v>0</v>
      </c>
      <c r="BA14" s="54">
        <f t="shared" si="3"/>
        <v>0</v>
      </c>
      <c r="BB14" s="54">
        <f t="shared" si="3"/>
        <v>0</v>
      </c>
      <c r="BC14" s="54">
        <f t="shared" si="3"/>
        <v>0</v>
      </c>
      <c r="BD14" s="54">
        <f t="shared" si="3"/>
        <v>0</v>
      </c>
      <c r="BE14" s="54">
        <f t="shared" si="3"/>
        <v>0</v>
      </c>
      <c r="BF14" s="54">
        <f t="shared" si="3"/>
        <v>0</v>
      </c>
      <c r="BG14" s="54">
        <f t="shared" si="3"/>
        <v>0</v>
      </c>
      <c r="BH14" s="54">
        <f t="shared" si="3"/>
        <v>0</v>
      </c>
      <c r="BI14" s="54">
        <f t="shared" si="3"/>
        <v>0</v>
      </c>
      <c r="BJ14" s="54">
        <f t="shared" si="3"/>
        <v>0</v>
      </c>
      <c r="BK14" s="54">
        <f t="shared" si="3"/>
        <v>0</v>
      </c>
      <c r="BL14" s="54">
        <f t="shared" si="3"/>
        <v>0</v>
      </c>
      <c r="BM14" s="54">
        <f t="shared" si="3"/>
        <v>0</v>
      </c>
      <c r="BN14" s="54">
        <f t="shared" si="3"/>
        <v>0</v>
      </c>
      <c r="BO14" s="54">
        <f t="shared" si="3"/>
        <v>0</v>
      </c>
      <c r="BP14" s="54">
        <f t="shared" si="3"/>
        <v>0</v>
      </c>
      <c r="BQ14" s="54">
        <f t="shared" si="3"/>
        <v>0</v>
      </c>
      <c r="BR14" s="54">
        <f t="shared" si="3"/>
        <v>0</v>
      </c>
      <c r="BS14" s="54">
        <f t="shared" si="3"/>
        <v>74</v>
      </c>
      <c r="BT14" s="54">
        <f t="shared" ref="BT14:CR14" si="4">BT10+BT12</f>
        <v>0</v>
      </c>
      <c r="BU14" s="54">
        <f t="shared" si="4"/>
        <v>0</v>
      </c>
      <c r="BV14" s="54">
        <f t="shared" si="4"/>
        <v>0</v>
      </c>
      <c r="BW14" s="54">
        <f t="shared" si="4"/>
        <v>0</v>
      </c>
      <c r="BX14" s="54">
        <f t="shared" si="4"/>
        <v>0</v>
      </c>
      <c r="BY14" s="54">
        <f t="shared" si="4"/>
        <v>0</v>
      </c>
      <c r="BZ14" s="54">
        <f t="shared" si="4"/>
        <v>0</v>
      </c>
      <c r="CA14" s="54">
        <f t="shared" si="4"/>
        <v>0</v>
      </c>
      <c r="CB14" s="54">
        <f t="shared" si="4"/>
        <v>0</v>
      </c>
      <c r="CC14" s="54">
        <f t="shared" si="4"/>
        <v>0</v>
      </c>
      <c r="CD14" s="54">
        <f t="shared" si="4"/>
        <v>0</v>
      </c>
      <c r="CE14" s="54">
        <f t="shared" si="4"/>
        <v>0</v>
      </c>
      <c r="CF14" s="54">
        <f t="shared" si="4"/>
        <v>0</v>
      </c>
      <c r="CG14" s="54">
        <f t="shared" si="4"/>
        <v>0</v>
      </c>
      <c r="CH14" s="54">
        <f t="shared" si="4"/>
        <v>0</v>
      </c>
      <c r="CI14" s="54">
        <f t="shared" si="4"/>
        <v>0</v>
      </c>
      <c r="CJ14" s="54">
        <f t="shared" si="4"/>
        <v>0</v>
      </c>
      <c r="CK14" s="54">
        <f t="shared" si="4"/>
        <v>0</v>
      </c>
      <c r="CL14" s="54">
        <f t="shared" si="4"/>
        <v>0</v>
      </c>
      <c r="CM14" s="54">
        <f t="shared" si="4"/>
        <v>0</v>
      </c>
      <c r="CN14" s="54">
        <f t="shared" si="4"/>
        <v>0</v>
      </c>
      <c r="CO14" s="54">
        <f t="shared" si="4"/>
        <v>0</v>
      </c>
      <c r="CP14" s="54">
        <f t="shared" si="4"/>
        <v>0</v>
      </c>
      <c r="CQ14" s="54">
        <f t="shared" si="4"/>
        <v>0</v>
      </c>
      <c r="CR14" s="54">
        <f t="shared" si="4"/>
        <v>75</v>
      </c>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448">
        <f>+DQ10</f>
        <v>46.28</v>
      </c>
      <c r="DR14" s="448">
        <f>+DR10</f>
        <v>46.64</v>
      </c>
      <c r="DS14" s="448">
        <f>+DS10</f>
        <v>47.02</v>
      </c>
      <c r="DT14" s="387"/>
      <c r="DU14" s="387"/>
      <c r="DV14" s="387"/>
      <c r="DW14" s="449"/>
      <c r="DX14" s="450"/>
      <c r="DY14" s="450"/>
      <c r="DZ14" s="388"/>
      <c r="EA14" s="389"/>
      <c r="EB14" s="451"/>
      <c r="EC14" s="490">
        <f t="shared" si="0"/>
        <v>0.83964285714285725</v>
      </c>
      <c r="ED14" s="490">
        <f>DS14/G14</f>
        <v>0.62693333333333334</v>
      </c>
      <c r="EE14" s="696"/>
      <c r="EF14" s="692"/>
      <c r="EG14" s="698"/>
      <c r="EH14" s="698"/>
      <c r="EI14" s="698"/>
      <c r="EJ14" s="694"/>
    </row>
    <row r="15" spans="1:140" s="209" customFormat="1" ht="85.5" customHeight="1" thickBot="1" x14ac:dyDescent="0.3">
      <c r="A15" s="685"/>
      <c r="B15" s="757"/>
      <c r="C15" s="763"/>
      <c r="D15" s="747"/>
      <c r="E15" s="752"/>
      <c r="F15" s="405" t="s">
        <v>74</v>
      </c>
      <c r="G15" s="408">
        <f>+G11+G13</f>
        <v>21511761925</v>
      </c>
      <c r="H15" s="406">
        <f>H11+H13</f>
        <v>2239274028</v>
      </c>
      <c r="I15" s="406">
        <f>I11+I13</f>
        <v>2239274028</v>
      </c>
      <c r="J15" s="406">
        <f>J11+J13</f>
        <v>15250000</v>
      </c>
      <c r="K15" s="406">
        <f>K11+K13</f>
        <v>2239274028</v>
      </c>
      <c r="L15" s="407">
        <f>L11</f>
        <v>186734000</v>
      </c>
      <c r="M15" s="406">
        <f>M11+M13</f>
        <v>2239274028</v>
      </c>
      <c r="N15" s="407">
        <f>+N11</f>
        <v>208535000</v>
      </c>
      <c r="O15" s="406">
        <f>O11+O13</f>
        <v>2239274028</v>
      </c>
      <c r="P15" s="407">
        <f>+P11</f>
        <v>208535000</v>
      </c>
      <c r="Q15" s="406">
        <f>Q11+Q13</f>
        <v>2239274028</v>
      </c>
      <c r="R15" s="407">
        <f>+R11</f>
        <v>261972893</v>
      </c>
      <c r="S15" s="408">
        <f>+S11</f>
        <v>1985716202</v>
      </c>
      <c r="T15" s="409">
        <v>835562923</v>
      </c>
      <c r="U15" s="407">
        <f>U11+U13</f>
        <v>11942347002</v>
      </c>
      <c r="V15" s="407">
        <f>V11+V13</f>
        <v>11942347002</v>
      </c>
      <c r="W15" s="407">
        <f>W11+W13</f>
        <v>17458000</v>
      </c>
      <c r="X15" s="407">
        <f>+X11+X13</f>
        <v>12262347002</v>
      </c>
      <c r="Y15" s="407">
        <f>Y11+Y13</f>
        <v>306113787</v>
      </c>
      <c r="Z15" s="407">
        <v>12262347002</v>
      </c>
      <c r="AA15" s="407">
        <f>AA11+AA13</f>
        <v>714425856</v>
      </c>
      <c r="AB15" s="407"/>
      <c r="AC15" s="407"/>
      <c r="AD15" s="407"/>
      <c r="AE15" s="407"/>
      <c r="AF15" s="407"/>
      <c r="AG15" s="407"/>
      <c r="AH15" s="407"/>
      <c r="AI15" s="407"/>
      <c r="AJ15" s="407"/>
      <c r="AK15" s="407"/>
      <c r="AL15" s="407"/>
      <c r="AM15" s="407"/>
      <c r="AN15" s="407"/>
      <c r="AO15" s="407"/>
      <c r="AP15" s="407"/>
      <c r="AQ15" s="407"/>
      <c r="AR15" s="407"/>
      <c r="AS15" s="407">
        <f>AS11+AS13</f>
        <v>714425856</v>
      </c>
      <c r="AT15" s="407">
        <f>+AT11</f>
        <v>3900852000</v>
      </c>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f>+BS11</f>
        <v>2782000000</v>
      </c>
      <c r="BT15" s="407"/>
      <c r="BU15" s="407"/>
      <c r="BV15" s="407"/>
      <c r="BW15" s="407"/>
      <c r="BX15" s="407"/>
      <c r="BY15" s="407"/>
      <c r="BZ15" s="407"/>
      <c r="CA15" s="407"/>
      <c r="CB15" s="407"/>
      <c r="CC15" s="407"/>
      <c r="CD15" s="407"/>
      <c r="CE15" s="407"/>
      <c r="CF15" s="407"/>
      <c r="CG15" s="407"/>
      <c r="CH15" s="407"/>
      <c r="CI15" s="407"/>
      <c r="CJ15" s="407"/>
      <c r="CK15" s="407"/>
      <c r="CL15" s="407"/>
      <c r="CM15" s="407"/>
      <c r="CN15" s="407"/>
      <c r="CO15" s="407"/>
      <c r="CP15" s="407"/>
      <c r="CQ15" s="407"/>
      <c r="CR15" s="407">
        <f>+CR11</f>
        <v>1731000000</v>
      </c>
      <c r="CS15" s="407"/>
      <c r="CT15" s="407"/>
      <c r="CU15" s="407"/>
      <c r="CV15" s="407"/>
      <c r="CW15" s="407"/>
      <c r="CX15" s="407"/>
      <c r="CY15" s="407"/>
      <c r="CZ15" s="407"/>
      <c r="DA15" s="407"/>
      <c r="DB15" s="407"/>
      <c r="DC15" s="407"/>
      <c r="DD15" s="407"/>
      <c r="DE15" s="407"/>
      <c r="DF15" s="407"/>
      <c r="DG15" s="407"/>
      <c r="DH15" s="407"/>
      <c r="DI15" s="407"/>
      <c r="DJ15" s="407"/>
      <c r="DK15" s="407"/>
      <c r="DL15" s="407"/>
      <c r="DM15" s="407"/>
      <c r="DN15" s="407"/>
      <c r="DO15" s="407"/>
      <c r="DP15" s="407"/>
      <c r="DQ15" s="407">
        <f>+DQ13</f>
        <v>17458000</v>
      </c>
      <c r="DR15" s="407">
        <f>DR11+DR13</f>
        <v>306113787</v>
      </c>
      <c r="DS15" s="407">
        <f>DS11+DS13</f>
        <v>714425856</v>
      </c>
      <c r="DT15" s="407"/>
      <c r="DU15" s="407"/>
      <c r="DV15" s="407"/>
      <c r="DW15" s="407"/>
      <c r="DX15" s="407"/>
      <c r="DY15" s="407"/>
      <c r="DZ15" s="410"/>
      <c r="EA15" s="410"/>
      <c r="EB15" s="411"/>
      <c r="EC15" s="490">
        <f t="shared" si="0"/>
        <v>5.8261754938387936E-2</v>
      </c>
      <c r="ED15" s="491">
        <f>(T15+DS15)/G15</f>
        <v>7.2053083536531379E-2</v>
      </c>
      <c r="EE15" s="697"/>
      <c r="EF15" s="693"/>
      <c r="EG15" s="699"/>
      <c r="EH15" s="699"/>
      <c r="EI15" s="699"/>
      <c r="EJ15" s="694"/>
    </row>
    <row r="16" spans="1:140" s="5" customFormat="1" ht="52.5" customHeight="1" thickBot="1" x14ac:dyDescent="0.3">
      <c r="A16" s="685"/>
      <c r="B16" s="757">
        <v>2</v>
      </c>
      <c r="C16" s="772" t="s">
        <v>128</v>
      </c>
      <c r="D16" s="764" t="s">
        <v>124</v>
      </c>
      <c r="E16" s="749">
        <v>216</v>
      </c>
      <c r="F16" s="413" t="s">
        <v>69</v>
      </c>
      <c r="G16" s="372">
        <f>S1616+U16+AT16+BS16+CR16+S16</f>
        <v>370</v>
      </c>
      <c r="H16" s="372">
        <v>5</v>
      </c>
      <c r="I16" s="372">
        <v>5</v>
      </c>
      <c r="J16" s="372">
        <v>0</v>
      </c>
      <c r="K16" s="372">
        <v>5</v>
      </c>
      <c r="L16" s="372">
        <v>0</v>
      </c>
      <c r="M16" s="372">
        <v>5</v>
      </c>
      <c r="N16" s="371">
        <v>0.24</v>
      </c>
      <c r="O16" s="372">
        <v>5</v>
      </c>
      <c r="P16" s="371">
        <v>1.54</v>
      </c>
      <c r="Q16" s="372">
        <v>5</v>
      </c>
      <c r="R16" s="414">
        <f>+GESTIÓN!U15</f>
        <v>2.5379999999999998</v>
      </c>
      <c r="S16" s="372">
        <v>5</v>
      </c>
      <c r="T16" s="371">
        <v>5.49</v>
      </c>
      <c r="U16" s="372">
        <v>50</v>
      </c>
      <c r="V16" s="372">
        <v>50</v>
      </c>
      <c r="W16" s="371">
        <f>+GESTIÓN!Z15</f>
        <v>0.12</v>
      </c>
      <c r="X16" s="372">
        <v>50</v>
      </c>
      <c r="Y16" s="371">
        <v>0.12</v>
      </c>
      <c r="Z16" s="372">
        <v>50</v>
      </c>
      <c r="AA16" s="371">
        <v>0.12</v>
      </c>
      <c r="AB16" s="372"/>
      <c r="AC16" s="372"/>
      <c r="AD16" s="372"/>
      <c r="AE16" s="372"/>
      <c r="AF16" s="372"/>
      <c r="AG16" s="372"/>
      <c r="AH16" s="372"/>
      <c r="AI16" s="372"/>
      <c r="AJ16" s="372"/>
      <c r="AK16" s="372"/>
      <c r="AL16" s="372"/>
      <c r="AM16" s="372"/>
      <c r="AN16" s="372"/>
      <c r="AO16" s="372"/>
      <c r="AP16" s="372"/>
      <c r="AQ16" s="372"/>
      <c r="AR16" s="372"/>
      <c r="AS16" s="371">
        <v>0.12</v>
      </c>
      <c r="AT16" s="372">
        <v>150</v>
      </c>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v>135</v>
      </c>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1">
        <v>30</v>
      </c>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83">
        <f>+GESTIÓN!Z15</f>
        <v>0.12</v>
      </c>
      <c r="DR16" s="371">
        <v>0.12</v>
      </c>
      <c r="DS16" s="383">
        <v>0.12</v>
      </c>
      <c r="DT16" s="383"/>
      <c r="DU16" s="383"/>
      <c r="DV16" s="383"/>
      <c r="DW16" s="383"/>
      <c r="DX16" s="383"/>
      <c r="DY16" s="384"/>
      <c r="DZ16" s="384"/>
      <c r="EA16" s="385"/>
      <c r="EB16" s="385"/>
      <c r="EC16" s="490">
        <f t="shared" si="0"/>
        <v>2.3999999999999998E-3</v>
      </c>
      <c r="ED16" s="492">
        <f>(T16+DS16)/G16</f>
        <v>1.5162162162162164E-2</v>
      </c>
      <c r="EE16" s="689" t="s">
        <v>439</v>
      </c>
      <c r="EF16" s="686" t="s">
        <v>154</v>
      </c>
      <c r="EG16" s="686" t="s">
        <v>154</v>
      </c>
      <c r="EH16" s="701" t="s">
        <v>413</v>
      </c>
      <c r="EI16" s="704" t="s">
        <v>422</v>
      </c>
      <c r="EJ16" s="694"/>
    </row>
    <row r="17" spans="1:140" s="360" customFormat="1" ht="50.1" customHeight="1" x14ac:dyDescent="0.25">
      <c r="A17" s="685"/>
      <c r="B17" s="757"/>
      <c r="C17" s="772"/>
      <c r="D17" s="765"/>
      <c r="E17" s="685"/>
      <c r="F17" s="358" t="s">
        <v>6</v>
      </c>
      <c r="G17" s="487">
        <f>T17+Z17+AT17+BS17+CR17</f>
        <v>45076627593</v>
      </c>
      <c r="H17" s="56">
        <v>632180000</v>
      </c>
      <c r="I17" s="56">
        <v>632180000</v>
      </c>
      <c r="J17" s="56">
        <v>0</v>
      </c>
      <c r="K17" s="56">
        <v>632180000</v>
      </c>
      <c r="L17" s="56">
        <v>183792000</v>
      </c>
      <c r="M17" s="56">
        <v>632180000</v>
      </c>
      <c r="N17" s="56">
        <f>L17+6270000</f>
        <v>190062000</v>
      </c>
      <c r="O17" s="56">
        <v>632180000</v>
      </c>
      <c r="P17" s="56">
        <f>+N17</f>
        <v>190062000</v>
      </c>
      <c r="Q17" s="56">
        <v>632180000</v>
      </c>
      <c r="R17" s="56">
        <v>208073593</v>
      </c>
      <c r="S17" s="359">
        <v>588967593</v>
      </c>
      <c r="T17" s="488">
        <v>543446593</v>
      </c>
      <c r="U17" s="452">
        <v>5009181000</v>
      </c>
      <c r="V17" s="452">
        <v>5009181000</v>
      </c>
      <c r="W17" s="56">
        <v>0</v>
      </c>
      <c r="X17" s="452">
        <v>4689181000</v>
      </c>
      <c r="Y17" s="56">
        <v>0</v>
      </c>
      <c r="Z17" s="56">
        <v>4689181000</v>
      </c>
      <c r="AA17" s="56">
        <v>226464000</v>
      </c>
      <c r="AB17" s="56"/>
      <c r="AC17" s="56"/>
      <c r="AD17" s="56"/>
      <c r="AE17" s="56"/>
      <c r="AF17" s="56"/>
      <c r="AG17" s="56"/>
      <c r="AH17" s="56"/>
      <c r="AI17" s="56"/>
      <c r="AJ17" s="56"/>
      <c r="AK17" s="56"/>
      <c r="AL17" s="56"/>
      <c r="AM17" s="56"/>
      <c r="AN17" s="56"/>
      <c r="AO17" s="56"/>
      <c r="AP17" s="56"/>
      <c r="AQ17" s="56"/>
      <c r="AR17" s="56"/>
      <c r="AS17" s="56">
        <v>226464000</v>
      </c>
      <c r="AT17" s="56">
        <v>18973000000</v>
      </c>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v>17075000000</v>
      </c>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v>3796000000</v>
      </c>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v>0</v>
      </c>
      <c r="DR17" s="56">
        <v>0</v>
      </c>
      <c r="DS17" s="56">
        <v>226464000</v>
      </c>
      <c r="DT17" s="56"/>
      <c r="DU17" s="56"/>
      <c r="DV17" s="56"/>
      <c r="DW17" s="56"/>
      <c r="DX17" s="56"/>
      <c r="DY17" s="56"/>
      <c r="DZ17" s="394"/>
      <c r="EA17" s="394"/>
      <c r="EB17" s="394"/>
      <c r="EC17" s="490">
        <f t="shared" si="0"/>
        <v>4.8295000768790966E-2</v>
      </c>
      <c r="ED17" s="492">
        <f>(T17+DS17)/G17</f>
        <v>1.7080039792496816E-2</v>
      </c>
      <c r="EE17" s="690"/>
      <c r="EF17" s="687"/>
      <c r="EG17" s="687"/>
      <c r="EH17" s="702"/>
      <c r="EI17" s="705"/>
      <c r="EJ17" s="694"/>
    </row>
    <row r="18" spans="1:140" s="5" customFormat="1" ht="50.1" customHeight="1" x14ac:dyDescent="0.25">
      <c r="A18" s="685"/>
      <c r="B18" s="757"/>
      <c r="C18" s="772"/>
      <c r="D18" s="765"/>
      <c r="E18" s="685"/>
      <c r="F18" s="41" t="s">
        <v>70</v>
      </c>
      <c r="G18" s="51">
        <v>0</v>
      </c>
      <c r="H18" s="51">
        <v>0</v>
      </c>
      <c r="I18" s="51">
        <v>0</v>
      </c>
      <c r="J18" s="51">
        <v>0</v>
      </c>
      <c r="K18" s="51">
        <v>0</v>
      </c>
      <c r="L18" s="51">
        <v>0</v>
      </c>
      <c r="M18" s="51">
        <v>0</v>
      </c>
      <c r="N18" s="51">
        <v>0</v>
      </c>
      <c r="O18" s="51">
        <v>0</v>
      </c>
      <c r="P18" s="51">
        <v>0</v>
      </c>
      <c r="Q18" s="51">
        <v>0</v>
      </c>
      <c r="R18" s="51">
        <v>0</v>
      </c>
      <c r="S18" s="51">
        <v>0</v>
      </c>
      <c r="T18" s="51">
        <v>0</v>
      </c>
      <c r="U18" s="51">
        <v>0</v>
      </c>
      <c r="V18" s="51">
        <v>0</v>
      </c>
      <c r="W18" s="51">
        <v>0</v>
      </c>
      <c r="X18" s="51"/>
      <c r="Y18" s="207">
        <v>18093934</v>
      </c>
      <c r="Z18" s="207"/>
      <c r="AA18" s="51">
        <v>0</v>
      </c>
      <c r="AB18" s="51">
        <v>0</v>
      </c>
      <c r="AC18" s="51">
        <v>0</v>
      </c>
      <c r="AD18" s="51">
        <v>0</v>
      </c>
      <c r="AE18" s="51">
        <v>0</v>
      </c>
      <c r="AF18" s="51">
        <v>0</v>
      </c>
      <c r="AG18" s="51">
        <v>0</v>
      </c>
      <c r="AH18" s="51">
        <v>0</v>
      </c>
      <c r="AI18" s="51">
        <v>0</v>
      </c>
      <c r="AJ18" s="51">
        <v>0</v>
      </c>
      <c r="AK18" s="51">
        <v>0</v>
      </c>
      <c r="AL18" s="51">
        <v>0</v>
      </c>
      <c r="AM18" s="51">
        <v>0</v>
      </c>
      <c r="AN18" s="51">
        <v>0</v>
      </c>
      <c r="AO18" s="51">
        <v>0</v>
      </c>
      <c r="AP18" s="51">
        <v>0</v>
      </c>
      <c r="AQ18" s="51">
        <v>0</v>
      </c>
      <c r="AR18" s="51">
        <v>0</v>
      </c>
      <c r="AS18" s="51">
        <v>0</v>
      </c>
      <c r="AT18" s="51">
        <v>0</v>
      </c>
      <c r="AU18" s="51">
        <v>0</v>
      </c>
      <c r="AV18" s="51">
        <v>0</v>
      </c>
      <c r="AW18" s="51">
        <v>0</v>
      </c>
      <c r="AX18" s="51">
        <v>0</v>
      </c>
      <c r="AY18" s="51">
        <v>0</v>
      </c>
      <c r="AZ18" s="51">
        <v>0</v>
      </c>
      <c r="BA18" s="51">
        <v>0</v>
      </c>
      <c r="BB18" s="51">
        <v>0</v>
      </c>
      <c r="BC18" s="51">
        <v>0</v>
      </c>
      <c r="BD18" s="51">
        <v>0</v>
      </c>
      <c r="BE18" s="51">
        <v>0</v>
      </c>
      <c r="BF18" s="51">
        <v>0</v>
      </c>
      <c r="BG18" s="51">
        <v>0</v>
      </c>
      <c r="BH18" s="51">
        <v>0</v>
      </c>
      <c r="BI18" s="51">
        <v>0</v>
      </c>
      <c r="BJ18" s="51">
        <v>0</v>
      </c>
      <c r="BK18" s="51">
        <v>0</v>
      </c>
      <c r="BL18" s="51">
        <v>0</v>
      </c>
      <c r="BM18" s="51">
        <v>0</v>
      </c>
      <c r="BN18" s="51">
        <v>0</v>
      </c>
      <c r="BO18" s="51">
        <v>0</v>
      </c>
      <c r="BP18" s="51">
        <v>0</v>
      </c>
      <c r="BQ18" s="51">
        <v>0</v>
      </c>
      <c r="BR18" s="51">
        <v>0</v>
      </c>
      <c r="BS18" s="51">
        <v>0</v>
      </c>
      <c r="BT18" s="51">
        <v>0</v>
      </c>
      <c r="BU18" s="51">
        <v>0</v>
      </c>
      <c r="BV18" s="51">
        <v>0</v>
      </c>
      <c r="BW18" s="51">
        <v>0</v>
      </c>
      <c r="BX18" s="51">
        <v>0</v>
      </c>
      <c r="BY18" s="51">
        <v>0</v>
      </c>
      <c r="BZ18" s="51">
        <v>0</v>
      </c>
      <c r="CA18" s="51">
        <v>0</v>
      </c>
      <c r="CB18" s="51">
        <v>0</v>
      </c>
      <c r="CC18" s="51">
        <v>0</v>
      </c>
      <c r="CD18" s="51">
        <v>0</v>
      </c>
      <c r="CE18" s="51">
        <v>0</v>
      </c>
      <c r="CF18" s="51">
        <v>0</v>
      </c>
      <c r="CG18" s="51">
        <v>0</v>
      </c>
      <c r="CH18" s="51">
        <v>0</v>
      </c>
      <c r="CI18" s="51">
        <v>0</v>
      </c>
      <c r="CJ18" s="51">
        <v>0</v>
      </c>
      <c r="CK18" s="51">
        <v>0</v>
      </c>
      <c r="CL18" s="51">
        <v>0</v>
      </c>
      <c r="CM18" s="51">
        <v>0</v>
      </c>
      <c r="CN18" s="51">
        <v>0</v>
      </c>
      <c r="CO18" s="51">
        <v>0</v>
      </c>
      <c r="CP18" s="51">
        <v>0</v>
      </c>
      <c r="CQ18" s="51">
        <v>0</v>
      </c>
      <c r="CR18" s="51">
        <v>0</v>
      </c>
      <c r="CS18" s="51">
        <v>0</v>
      </c>
      <c r="CT18" s="51">
        <v>0</v>
      </c>
      <c r="CU18" s="51">
        <v>0</v>
      </c>
      <c r="CV18" s="51">
        <v>0</v>
      </c>
      <c r="CW18" s="51">
        <v>0</v>
      </c>
      <c r="CX18" s="51">
        <v>0</v>
      </c>
      <c r="CY18" s="51">
        <v>0</v>
      </c>
      <c r="CZ18" s="51">
        <v>0</v>
      </c>
      <c r="DA18" s="51">
        <v>0</v>
      </c>
      <c r="DB18" s="51">
        <v>0</v>
      </c>
      <c r="DC18" s="51">
        <v>0</v>
      </c>
      <c r="DD18" s="51">
        <v>0</v>
      </c>
      <c r="DE18" s="51">
        <v>0</v>
      </c>
      <c r="DF18" s="51">
        <v>0</v>
      </c>
      <c r="DG18" s="51">
        <v>0</v>
      </c>
      <c r="DH18" s="51">
        <v>0</v>
      </c>
      <c r="DI18" s="51">
        <v>0</v>
      </c>
      <c r="DJ18" s="51">
        <v>0</v>
      </c>
      <c r="DK18" s="51">
        <v>0</v>
      </c>
      <c r="DL18" s="51">
        <v>0</v>
      </c>
      <c r="DM18" s="51">
        <v>0</v>
      </c>
      <c r="DN18" s="51">
        <v>0</v>
      </c>
      <c r="DO18" s="51">
        <v>0</v>
      </c>
      <c r="DP18" s="51">
        <v>0</v>
      </c>
      <c r="DQ18" s="51">
        <v>0</v>
      </c>
      <c r="DR18" s="51">
        <v>0</v>
      </c>
      <c r="DS18" s="51">
        <v>0</v>
      </c>
      <c r="DT18" s="51">
        <v>0</v>
      </c>
      <c r="DU18" s="51">
        <v>0</v>
      </c>
      <c r="DV18" s="51">
        <v>0</v>
      </c>
      <c r="DW18" s="51">
        <v>0</v>
      </c>
      <c r="DX18" s="51">
        <v>0</v>
      </c>
      <c r="DY18" s="51">
        <v>0</v>
      </c>
      <c r="DZ18" s="51">
        <v>0</v>
      </c>
      <c r="EA18" s="51">
        <v>0</v>
      </c>
      <c r="EB18" s="51">
        <v>0</v>
      </c>
      <c r="EC18" s="490" t="e">
        <f t="shared" si="0"/>
        <v>#DIV/0!</v>
      </c>
      <c r="ED18" s="493">
        <v>0</v>
      </c>
      <c r="EE18" s="690"/>
      <c r="EF18" s="687"/>
      <c r="EG18" s="687"/>
      <c r="EH18" s="702"/>
      <c r="EI18" s="705"/>
      <c r="EJ18" s="694"/>
    </row>
    <row r="19" spans="1:140" s="5" customFormat="1" ht="50.1" customHeight="1" x14ac:dyDescent="0.25">
      <c r="A19" s="685"/>
      <c r="B19" s="757"/>
      <c r="C19" s="772"/>
      <c r="D19" s="765"/>
      <c r="E19" s="685"/>
      <c r="F19" s="39" t="s">
        <v>7</v>
      </c>
      <c r="G19" s="361">
        <f>Z19</f>
        <v>385891501</v>
      </c>
      <c r="H19" s="361">
        <v>0</v>
      </c>
      <c r="I19" s="361">
        <v>0</v>
      </c>
      <c r="J19" s="361">
        <v>0</v>
      </c>
      <c r="K19" s="361">
        <v>0</v>
      </c>
      <c r="L19" s="361">
        <v>0</v>
      </c>
      <c r="M19" s="361">
        <v>0</v>
      </c>
      <c r="N19" s="361">
        <v>0</v>
      </c>
      <c r="O19" s="361">
        <v>0</v>
      </c>
      <c r="P19" s="361">
        <v>0</v>
      </c>
      <c r="Q19" s="361">
        <v>0</v>
      </c>
      <c r="R19" s="361">
        <v>0</v>
      </c>
      <c r="S19" s="361">
        <v>0</v>
      </c>
      <c r="T19" s="361">
        <v>0</v>
      </c>
      <c r="U19" s="361">
        <v>385891501</v>
      </c>
      <c r="V19" s="361">
        <v>385891501</v>
      </c>
      <c r="W19" s="453">
        <v>35590000</v>
      </c>
      <c r="X19" s="361">
        <v>385891501</v>
      </c>
      <c r="Y19" s="206">
        <v>78066267</v>
      </c>
      <c r="Z19" s="206">
        <v>385891501</v>
      </c>
      <c r="AA19" s="206">
        <v>96160201</v>
      </c>
      <c r="AB19" s="206">
        <v>0</v>
      </c>
      <c r="AC19" s="206">
        <v>0</v>
      </c>
      <c r="AD19" s="206">
        <v>0</v>
      </c>
      <c r="AE19" s="206">
        <v>0</v>
      </c>
      <c r="AF19" s="206">
        <v>0</v>
      </c>
      <c r="AG19" s="206">
        <v>0</v>
      </c>
      <c r="AH19" s="206">
        <v>0</v>
      </c>
      <c r="AI19" s="206">
        <v>0</v>
      </c>
      <c r="AJ19" s="206">
        <v>0</v>
      </c>
      <c r="AK19" s="206">
        <v>0</v>
      </c>
      <c r="AL19" s="206">
        <v>0</v>
      </c>
      <c r="AM19" s="206">
        <v>0</v>
      </c>
      <c r="AN19" s="206">
        <v>0</v>
      </c>
      <c r="AO19" s="206">
        <v>0</v>
      </c>
      <c r="AP19" s="206">
        <v>0</v>
      </c>
      <c r="AQ19" s="206">
        <v>0</v>
      </c>
      <c r="AR19" s="206">
        <v>0</v>
      </c>
      <c r="AS19" s="206">
        <v>96160201</v>
      </c>
      <c r="AT19" s="206">
        <v>0</v>
      </c>
      <c r="AU19" s="206">
        <v>0</v>
      </c>
      <c r="AV19" s="206">
        <v>0</v>
      </c>
      <c r="AW19" s="206">
        <v>0</v>
      </c>
      <c r="AX19" s="206">
        <v>0</v>
      </c>
      <c r="AY19" s="206">
        <v>0</v>
      </c>
      <c r="AZ19" s="206">
        <v>0</v>
      </c>
      <c r="BA19" s="206">
        <v>0</v>
      </c>
      <c r="BB19" s="206">
        <v>0</v>
      </c>
      <c r="BC19" s="206">
        <v>0</v>
      </c>
      <c r="BD19" s="206">
        <v>0</v>
      </c>
      <c r="BE19" s="206">
        <v>0</v>
      </c>
      <c r="BF19" s="206">
        <v>0</v>
      </c>
      <c r="BG19" s="206">
        <v>0</v>
      </c>
      <c r="BH19" s="206">
        <v>0</v>
      </c>
      <c r="BI19" s="206">
        <v>0</v>
      </c>
      <c r="BJ19" s="206">
        <v>0</v>
      </c>
      <c r="BK19" s="206">
        <v>0</v>
      </c>
      <c r="BL19" s="206">
        <v>0</v>
      </c>
      <c r="BM19" s="206">
        <v>0</v>
      </c>
      <c r="BN19" s="206">
        <v>0</v>
      </c>
      <c r="BO19" s="206">
        <v>0</v>
      </c>
      <c r="BP19" s="206">
        <v>0</v>
      </c>
      <c r="BQ19" s="206">
        <v>0</v>
      </c>
      <c r="BR19" s="206">
        <v>0</v>
      </c>
      <c r="BS19" s="206">
        <v>0</v>
      </c>
      <c r="BT19" s="206">
        <v>0</v>
      </c>
      <c r="BU19" s="206">
        <v>0</v>
      </c>
      <c r="BV19" s="206">
        <v>0</v>
      </c>
      <c r="BW19" s="206">
        <v>0</v>
      </c>
      <c r="BX19" s="206">
        <v>0</v>
      </c>
      <c r="BY19" s="206">
        <v>0</v>
      </c>
      <c r="BZ19" s="206">
        <v>0</v>
      </c>
      <c r="CA19" s="206">
        <v>0</v>
      </c>
      <c r="CB19" s="206">
        <v>0</v>
      </c>
      <c r="CC19" s="206">
        <v>0</v>
      </c>
      <c r="CD19" s="206">
        <v>0</v>
      </c>
      <c r="CE19" s="206">
        <v>0</v>
      </c>
      <c r="CF19" s="206">
        <v>0</v>
      </c>
      <c r="CG19" s="206">
        <v>0</v>
      </c>
      <c r="CH19" s="206">
        <v>0</v>
      </c>
      <c r="CI19" s="206">
        <v>0</v>
      </c>
      <c r="CJ19" s="206">
        <v>0</v>
      </c>
      <c r="CK19" s="206">
        <v>0</v>
      </c>
      <c r="CL19" s="206">
        <v>0</v>
      </c>
      <c r="CM19" s="206">
        <v>0</v>
      </c>
      <c r="CN19" s="206">
        <v>0</v>
      </c>
      <c r="CO19" s="206">
        <v>0</v>
      </c>
      <c r="CP19" s="206">
        <v>0</v>
      </c>
      <c r="CQ19" s="206">
        <v>0</v>
      </c>
      <c r="CR19" s="206">
        <v>0</v>
      </c>
      <c r="CS19" s="206">
        <v>0</v>
      </c>
      <c r="CT19" s="206">
        <v>0</v>
      </c>
      <c r="CU19" s="206">
        <v>0</v>
      </c>
      <c r="CV19" s="206">
        <v>0</v>
      </c>
      <c r="CW19" s="206">
        <v>0</v>
      </c>
      <c r="CX19" s="206">
        <v>0</v>
      </c>
      <c r="CY19" s="206">
        <v>0</v>
      </c>
      <c r="CZ19" s="206">
        <v>0</v>
      </c>
      <c r="DA19" s="206">
        <v>0</v>
      </c>
      <c r="DB19" s="206">
        <v>0</v>
      </c>
      <c r="DC19" s="206">
        <v>0</v>
      </c>
      <c r="DD19" s="206">
        <v>0</v>
      </c>
      <c r="DE19" s="206">
        <v>0</v>
      </c>
      <c r="DF19" s="206">
        <v>0</v>
      </c>
      <c r="DG19" s="206">
        <v>0</v>
      </c>
      <c r="DH19" s="206">
        <v>0</v>
      </c>
      <c r="DI19" s="206">
        <v>0</v>
      </c>
      <c r="DJ19" s="206">
        <v>0</v>
      </c>
      <c r="DK19" s="206">
        <v>0</v>
      </c>
      <c r="DL19" s="206">
        <v>0</v>
      </c>
      <c r="DM19" s="206">
        <v>0</v>
      </c>
      <c r="DN19" s="206">
        <v>0</v>
      </c>
      <c r="DO19" s="206">
        <v>0</v>
      </c>
      <c r="DP19" s="206">
        <v>0</v>
      </c>
      <c r="DQ19" s="454">
        <v>35590000</v>
      </c>
      <c r="DR19" s="206">
        <v>78066267</v>
      </c>
      <c r="DS19" s="206">
        <v>96160201</v>
      </c>
      <c r="DT19" s="206">
        <v>0</v>
      </c>
      <c r="DU19" s="206">
        <v>0</v>
      </c>
      <c r="DV19" s="206">
        <v>0</v>
      </c>
      <c r="DW19" s="206">
        <v>0</v>
      </c>
      <c r="DX19" s="206">
        <v>0</v>
      </c>
      <c r="DY19" s="206">
        <v>0</v>
      </c>
      <c r="DZ19" s="206">
        <v>0</v>
      </c>
      <c r="EA19" s="206">
        <v>0</v>
      </c>
      <c r="EB19" s="206">
        <v>0</v>
      </c>
      <c r="EC19" s="490">
        <f t="shared" si="0"/>
        <v>0.24918973532925776</v>
      </c>
      <c r="ED19" s="493">
        <f>(T19+DS19)/G19</f>
        <v>0.24918973532925776</v>
      </c>
      <c r="EE19" s="690"/>
      <c r="EF19" s="687"/>
      <c r="EG19" s="687"/>
      <c r="EH19" s="702"/>
      <c r="EI19" s="705"/>
      <c r="EJ19" s="694"/>
    </row>
    <row r="20" spans="1:140" s="5" customFormat="1" ht="50.1" customHeight="1" x14ac:dyDescent="0.25">
      <c r="A20" s="685"/>
      <c r="B20" s="757"/>
      <c r="C20" s="772"/>
      <c r="D20" s="765"/>
      <c r="E20" s="685"/>
      <c r="F20" s="41" t="s">
        <v>71</v>
      </c>
      <c r="G20" s="54">
        <f>G16+G18</f>
        <v>370</v>
      </c>
      <c r="H20" s="63">
        <v>5</v>
      </c>
      <c r="I20" s="63">
        <v>5</v>
      </c>
      <c r="J20" s="63">
        <v>0</v>
      </c>
      <c r="K20" s="63">
        <v>5</v>
      </c>
      <c r="L20" s="63">
        <v>0</v>
      </c>
      <c r="M20" s="63">
        <v>5</v>
      </c>
      <c r="N20" s="68">
        <f>+N16</f>
        <v>0.24</v>
      </c>
      <c r="O20" s="63">
        <v>5</v>
      </c>
      <c r="P20" s="68">
        <f>+P16</f>
        <v>1.54</v>
      </c>
      <c r="Q20" s="63">
        <v>5</v>
      </c>
      <c r="R20" s="186">
        <f>+R16</f>
        <v>2.5379999999999998</v>
      </c>
      <c r="S20" s="63">
        <v>5</v>
      </c>
      <c r="T20" s="69">
        <v>5.49</v>
      </c>
      <c r="U20" s="54">
        <f t="shared" ref="U20" si="5">U16+U18</f>
        <v>50</v>
      </c>
      <c r="V20" s="54">
        <v>50</v>
      </c>
      <c r="W20" s="55">
        <f>+W16</f>
        <v>0.12</v>
      </c>
      <c r="X20" s="54">
        <v>50</v>
      </c>
      <c r="Y20" s="55">
        <f t="shared" ref="Y20:CI20" si="6">+Y16</f>
        <v>0.12</v>
      </c>
      <c r="Z20" s="55">
        <v>50</v>
      </c>
      <c r="AA20" s="55">
        <f t="shared" si="6"/>
        <v>0.12</v>
      </c>
      <c r="AB20" s="55">
        <f t="shared" si="6"/>
        <v>0</v>
      </c>
      <c r="AC20" s="55">
        <f t="shared" si="6"/>
        <v>0</v>
      </c>
      <c r="AD20" s="55">
        <f t="shared" si="6"/>
        <v>0</v>
      </c>
      <c r="AE20" s="55">
        <f t="shared" si="6"/>
        <v>0</v>
      </c>
      <c r="AF20" s="55">
        <f t="shared" si="6"/>
        <v>0</v>
      </c>
      <c r="AG20" s="55">
        <f t="shared" si="6"/>
        <v>0</v>
      </c>
      <c r="AH20" s="55">
        <f t="shared" si="6"/>
        <v>0</v>
      </c>
      <c r="AI20" s="55">
        <f t="shared" si="6"/>
        <v>0</v>
      </c>
      <c r="AJ20" s="55">
        <f t="shared" si="6"/>
        <v>0</v>
      </c>
      <c r="AK20" s="55">
        <f t="shared" si="6"/>
        <v>0</v>
      </c>
      <c r="AL20" s="55">
        <f t="shared" si="6"/>
        <v>0</v>
      </c>
      <c r="AM20" s="55">
        <f t="shared" si="6"/>
        <v>0</v>
      </c>
      <c r="AN20" s="55">
        <f t="shared" si="6"/>
        <v>0</v>
      </c>
      <c r="AO20" s="55">
        <f t="shared" si="6"/>
        <v>0</v>
      </c>
      <c r="AP20" s="55">
        <f t="shared" si="6"/>
        <v>0</v>
      </c>
      <c r="AQ20" s="55">
        <f t="shared" si="6"/>
        <v>0</v>
      </c>
      <c r="AR20" s="55">
        <f t="shared" si="6"/>
        <v>0</v>
      </c>
      <c r="AS20" s="55">
        <f t="shared" ref="AS20" si="7">+AS16</f>
        <v>0.12</v>
      </c>
      <c r="AT20" s="55">
        <f t="shared" si="6"/>
        <v>150</v>
      </c>
      <c r="AU20" s="55">
        <f t="shared" si="6"/>
        <v>0</v>
      </c>
      <c r="AV20" s="55">
        <f t="shared" si="6"/>
        <v>0</v>
      </c>
      <c r="AW20" s="55">
        <f t="shared" si="6"/>
        <v>0</v>
      </c>
      <c r="AX20" s="55">
        <f t="shared" si="6"/>
        <v>0</v>
      </c>
      <c r="AY20" s="55">
        <f t="shared" si="6"/>
        <v>0</v>
      </c>
      <c r="AZ20" s="55">
        <f t="shared" si="6"/>
        <v>0</v>
      </c>
      <c r="BA20" s="55">
        <f t="shared" si="6"/>
        <v>0</v>
      </c>
      <c r="BB20" s="55">
        <f t="shared" si="6"/>
        <v>0</v>
      </c>
      <c r="BC20" s="55">
        <f t="shared" si="6"/>
        <v>0</v>
      </c>
      <c r="BD20" s="55">
        <f t="shared" si="6"/>
        <v>0</v>
      </c>
      <c r="BE20" s="55">
        <f t="shared" si="6"/>
        <v>0</v>
      </c>
      <c r="BF20" s="55">
        <f t="shared" si="6"/>
        <v>0</v>
      </c>
      <c r="BG20" s="55">
        <f t="shared" si="6"/>
        <v>0</v>
      </c>
      <c r="BH20" s="55">
        <f t="shared" si="6"/>
        <v>0</v>
      </c>
      <c r="BI20" s="55">
        <f t="shared" si="6"/>
        <v>0</v>
      </c>
      <c r="BJ20" s="55">
        <f t="shared" si="6"/>
        <v>0</v>
      </c>
      <c r="BK20" s="55">
        <f t="shared" si="6"/>
        <v>0</v>
      </c>
      <c r="BL20" s="55">
        <f t="shared" si="6"/>
        <v>0</v>
      </c>
      <c r="BM20" s="55">
        <f t="shared" si="6"/>
        <v>0</v>
      </c>
      <c r="BN20" s="55">
        <f t="shared" si="6"/>
        <v>0</v>
      </c>
      <c r="BO20" s="55">
        <f t="shared" si="6"/>
        <v>0</v>
      </c>
      <c r="BP20" s="55">
        <f t="shared" si="6"/>
        <v>0</v>
      </c>
      <c r="BQ20" s="55">
        <f t="shared" si="6"/>
        <v>0</v>
      </c>
      <c r="BR20" s="55">
        <f t="shared" si="6"/>
        <v>0</v>
      </c>
      <c r="BS20" s="55">
        <f t="shared" si="6"/>
        <v>135</v>
      </c>
      <c r="BT20" s="55">
        <f t="shared" si="6"/>
        <v>0</v>
      </c>
      <c r="BU20" s="55">
        <f t="shared" si="6"/>
        <v>0</v>
      </c>
      <c r="BV20" s="55">
        <f t="shared" si="6"/>
        <v>0</v>
      </c>
      <c r="BW20" s="55">
        <f t="shared" si="6"/>
        <v>0</v>
      </c>
      <c r="BX20" s="55">
        <f t="shared" si="6"/>
        <v>0</v>
      </c>
      <c r="BY20" s="55">
        <f t="shared" si="6"/>
        <v>0</v>
      </c>
      <c r="BZ20" s="55">
        <f t="shared" si="6"/>
        <v>0</v>
      </c>
      <c r="CA20" s="55">
        <f t="shared" si="6"/>
        <v>0</v>
      </c>
      <c r="CB20" s="55">
        <f t="shared" si="6"/>
        <v>0</v>
      </c>
      <c r="CC20" s="55">
        <f t="shared" si="6"/>
        <v>0</v>
      </c>
      <c r="CD20" s="55">
        <f t="shared" si="6"/>
        <v>0</v>
      </c>
      <c r="CE20" s="55">
        <f t="shared" si="6"/>
        <v>0</v>
      </c>
      <c r="CF20" s="55">
        <f t="shared" si="6"/>
        <v>0</v>
      </c>
      <c r="CG20" s="55">
        <f t="shared" si="6"/>
        <v>0</v>
      </c>
      <c r="CH20" s="55">
        <f t="shared" si="6"/>
        <v>0</v>
      </c>
      <c r="CI20" s="55">
        <f t="shared" si="6"/>
        <v>0</v>
      </c>
      <c r="CJ20" s="55">
        <f t="shared" ref="CJ20:EB20" si="8">+CJ16</f>
        <v>0</v>
      </c>
      <c r="CK20" s="55">
        <f t="shared" si="8"/>
        <v>0</v>
      </c>
      <c r="CL20" s="55">
        <f t="shared" si="8"/>
        <v>0</v>
      </c>
      <c r="CM20" s="55">
        <f t="shared" si="8"/>
        <v>0</v>
      </c>
      <c r="CN20" s="55">
        <f t="shared" si="8"/>
        <v>0</v>
      </c>
      <c r="CO20" s="55">
        <f t="shared" si="8"/>
        <v>0</v>
      </c>
      <c r="CP20" s="55">
        <f t="shared" si="8"/>
        <v>0</v>
      </c>
      <c r="CQ20" s="55">
        <f t="shared" si="8"/>
        <v>0</v>
      </c>
      <c r="CR20" s="55">
        <f t="shared" si="8"/>
        <v>30</v>
      </c>
      <c r="CS20" s="55">
        <f t="shared" si="8"/>
        <v>0</v>
      </c>
      <c r="CT20" s="55">
        <f t="shared" si="8"/>
        <v>0</v>
      </c>
      <c r="CU20" s="55">
        <f t="shared" si="8"/>
        <v>0</v>
      </c>
      <c r="CV20" s="55">
        <f t="shared" si="8"/>
        <v>0</v>
      </c>
      <c r="CW20" s="55">
        <f t="shared" si="8"/>
        <v>0</v>
      </c>
      <c r="CX20" s="55">
        <f t="shared" si="8"/>
        <v>0</v>
      </c>
      <c r="CY20" s="55">
        <f t="shared" si="8"/>
        <v>0</v>
      </c>
      <c r="CZ20" s="55">
        <f t="shared" si="8"/>
        <v>0</v>
      </c>
      <c r="DA20" s="55">
        <f t="shared" si="8"/>
        <v>0</v>
      </c>
      <c r="DB20" s="55">
        <f t="shared" si="8"/>
        <v>0</v>
      </c>
      <c r="DC20" s="55">
        <f t="shared" si="8"/>
        <v>0</v>
      </c>
      <c r="DD20" s="55">
        <f t="shared" si="8"/>
        <v>0</v>
      </c>
      <c r="DE20" s="55">
        <f t="shared" si="8"/>
        <v>0</v>
      </c>
      <c r="DF20" s="55">
        <f t="shared" si="8"/>
        <v>0</v>
      </c>
      <c r="DG20" s="55">
        <f t="shared" si="8"/>
        <v>0</v>
      </c>
      <c r="DH20" s="55">
        <f t="shared" si="8"/>
        <v>0</v>
      </c>
      <c r="DI20" s="55">
        <f t="shared" si="8"/>
        <v>0</v>
      </c>
      <c r="DJ20" s="55">
        <f t="shared" si="8"/>
        <v>0</v>
      </c>
      <c r="DK20" s="55">
        <f t="shared" si="8"/>
        <v>0</v>
      </c>
      <c r="DL20" s="55">
        <f t="shared" si="8"/>
        <v>0</v>
      </c>
      <c r="DM20" s="55">
        <f t="shared" si="8"/>
        <v>0</v>
      </c>
      <c r="DN20" s="55">
        <f t="shared" si="8"/>
        <v>0</v>
      </c>
      <c r="DO20" s="55">
        <f t="shared" si="8"/>
        <v>0</v>
      </c>
      <c r="DP20" s="55">
        <f t="shared" si="8"/>
        <v>0</v>
      </c>
      <c r="DQ20" s="55">
        <f t="shared" si="8"/>
        <v>0.12</v>
      </c>
      <c r="DR20" s="55">
        <f t="shared" si="8"/>
        <v>0.12</v>
      </c>
      <c r="DS20" s="55">
        <f t="shared" si="8"/>
        <v>0.12</v>
      </c>
      <c r="DT20" s="55">
        <f t="shared" si="8"/>
        <v>0</v>
      </c>
      <c r="DU20" s="55">
        <f t="shared" si="8"/>
        <v>0</v>
      </c>
      <c r="DV20" s="55">
        <f t="shared" si="8"/>
        <v>0</v>
      </c>
      <c r="DW20" s="55">
        <f t="shared" si="8"/>
        <v>0</v>
      </c>
      <c r="DX20" s="55">
        <f t="shared" si="8"/>
        <v>0</v>
      </c>
      <c r="DY20" s="55">
        <f t="shared" si="8"/>
        <v>0</v>
      </c>
      <c r="DZ20" s="55">
        <f t="shared" si="8"/>
        <v>0</v>
      </c>
      <c r="EA20" s="55">
        <f t="shared" si="8"/>
        <v>0</v>
      </c>
      <c r="EB20" s="55">
        <f t="shared" si="8"/>
        <v>0</v>
      </c>
      <c r="EC20" s="490">
        <f t="shared" si="0"/>
        <v>2.3999999999999998E-3</v>
      </c>
      <c r="ED20" s="493">
        <f>(T20+DS20)/G20</f>
        <v>1.5162162162162164E-2</v>
      </c>
      <c r="EE20" s="690"/>
      <c r="EF20" s="687"/>
      <c r="EG20" s="687"/>
      <c r="EH20" s="702"/>
      <c r="EI20" s="705"/>
      <c r="EJ20" s="694"/>
    </row>
    <row r="21" spans="1:140" s="57" customFormat="1" ht="50.1" customHeight="1" thickBot="1" x14ac:dyDescent="0.3">
      <c r="A21" s="685"/>
      <c r="B21" s="757"/>
      <c r="C21" s="772"/>
      <c r="D21" s="766"/>
      <c r="E21" s="750"/>
      <c r="F21" s="415" t="s">
        <v>74</v>
      </c>
      <c r="G21" s="418">
        <f>+G17+G19</f>
        <v>45462519094</v>
      </c>
      <c r="H21" s="416">
        <f>+H17</f>
        <v>632180000</v>
      </c>
      <c r="I21" s="416">
        <f>+I17</f>
        <v>632180000</v>
      </c>
      <c r="J21" s="417">
        <v>0</v>
      </c>
      <c r="K21" s="416">
        <f>+K17</f>
        <v>632180000</v>
      </c>
      <c r="L21" s="416">
        <f>+L17</f>
        <v>183792000</v>
      </c>
      <c r="M21" s="416">
        <f>+M17</f>
        <v>632180000</v>
      </c>
      <c r="N21" s="416">
        <f>+N17</f>
        <v>190062000</v>
      </c>
      <c r="O21" s="416">
        <f>+O17</f>
        <v>632180000</v>
      </c>
      <c r="P21" s="416">
        <f>+P17</f>
        <v>190062000</v>
      </c>
      <c r="Q21" s="416">
        <f>+Q17</f>
        <v>632180000</v>
      </c>
      <c r="R21" s="416">
        <f>+R17</f>
        <v>208073593</v>
      </c>
      <c r="S21" s="418">
        <v>588967593</v>
      </c>
      <c r="T21" s="455">
        <v>543446593</v>
      </c>
      <c r="U21" s="377">
        <f>U17+U19</f>
        <v>5395072501</v>
      </c>
      <c r="V21" s="377">
        <f>V17+V19</f>
        <v>5395072501</v>
      </c>
      <c r="W21" s="377">
        <f>+W19</f>
        <v>35590000</v>
      </c>
      <c r="X21" s="377">
        <f>X17+X19</f>
        <v>5075072501</v>
      </c>
      <c r="Y21" s="377">
        <f>Y19+Y17</f>
        <v>78066267</v>
      </c>
      <c r="Z21" s="377">
        <v>5075072501</v>
      </c>
      <c r="AA21" s="377">
        <f>AA17+AA19</f>
        <v>322624201</v>
      </c>
      <c r="AB21" s="377">
        <v>0</v>
      </c>
      <c r="AC21" s="377">
        <v>0</v>
      </c>
      <c r="AD21" s="377">
        <v>0</v>
      </c>
      <c r="AE21" s="377">
        <v>0</v>
      </c>
      <c r="AF21" s="377">
        <v>0</v>
      </c>
      <c r="AG21" s="377">
        <v>0</v>
      </c>
      <c r="AH21" s="377">
        <v>0</v>
      </c>
      <c r="AI21" s="377">
        <v>0</v>
      </c>
      <c r="AJ21" s="377">
        <v>0</v>
      </c>
      <c r="AK21" s="377">
        <v>0</v>
      </c>
      <c r="AL21" s="377">
        <v>0</v>
      </c>
      <c r="AM21" s="377">
        <v>0</v>
      </c>
      <c r="AN21" s="377">
        <v>0</v>
      </c>
      <c r="AO21" s="377">
        <v>0</v>
      </c>
      <c r="AP21" s="377">
        <v>0</v>
      </c>
      <c r="AQ21" s="377">
        <v>0</v>
      </c>
      <c r="AR21" s="377">
        <v>0</v>
      </c>
      <c r="AS21" s="377">
        <f>AS17+AS19</f>
        <v>322624201</v>
      </c>
      <c r="AT21" s="377">
        <f>AT17+AT19</f>
        <v>18973000000</v>
      </c>
      <c r="AU21" s="377">
        <f t="shared" ref="AU21:CR21" si="9">AU17+AU19</f>
        <v>0</v>
      </c>
      <c r="AV21" s="377">
        <f t="shared" si="9"/>
        <v>0</v>
      </c>
      <c r="AW21" s="377">
        <f t="shared" si="9"/>
        <v>0</v>
      </c>
      <c r="AX21" s="377">
        <f t="shared" si="9"/>
        <v>0</v>
      </c>
      <c r="AY21" s="377">
        <f t="shared" si="9"/>
        <v>0</v>
      </c>
      <c r="AZ21" s="377">
        <f t="shared" si="9"/>
        <v>0</v>
      </c>
      <c r="BA21" s="377">
        <f t="shared" si="9"/>
        <v>0</v>
      </c>
      <c r="BB21" s="377">
        <f t="shared" si="9"/>
        <v>0</v>
      </c>
      <c r="BC21" s="377">
        <f t="shared" si="9"/>
        <v>0</v>
      </c>
      <c r="BD21" s="377">
        <f t="shared" si="9"/>
        <v>0</v>
      </c>
      <c r="BE21" s="377">
        <f t="shared" si="9"/>
        <v>0</v>
      </c>
      <c r="BF21" s="377">
        <f t="shared" si="9"/>
        <v>0</v>
      </c>
      <c r="BG21" s="377">
        <f t="shared" si="9"/>
        <v>0</v>
      </c>
      <c r="BH21" s="377">
        <f t="shared" si="9"/>
        <v>0</v>
      </c>
      <c r="BI21" s="377">
        <f t="shared" si="9"/>
        <v>0</v>
      </c>
      <c r="BJ21" s="377">
        <f t="shared" si="9"/>
        <v>0</v>
      </c>
      <c r="BK21" s="377">
        <f t="shared" si="9"/>
        <v>0</v>
      </c>
      <c r="BL21" s="377">
        <f t="shared" si="9"/>
        <v>0</v>
      </c>
      <c r="BM21" s="377">
        <f t="shared" si="9"/>
        <v>0</v>
      </c>
      <c r="BN21" s="377">
        <f t="shared" si="9"/>
        <v>0</v>
      </c>
      <c r="BO21" s="377">
        <f t="shared" si="9"/>
        <v>0</v>
      </c>
      <c r="BP21" s="377">
        <f t="shared" si="9"/>
        <v>0</v>
      </c>
      <c r="BQ21" s="377">
        <f t="shared" si="9"/>
        <v>0</v>
      </c>
      <c r="BR21" s="377">
        <f t="shared" si="9"/>
        <v>0</v>
      </c>
      <c r="BS21" s="377">
        <f t="shared" si="9"/>
        <v>17075000000</v>
      </c>
      <c r="BT21" s="377">
        <f t="shared" si="9"/>
        <v>0</v>
      </c>
      <c r="BU21" s="377">
        <f t="shared" si="9"/>
        <v>0</v>
      </c>
      <c r="BV21" s="377">
        <f t="shared" si="9"/>
        <v>0</v>
      </c>
      <c r="BW21" s="377">
        <f t="shared" si="9"/>
        <v>0</v>
      </c>
      <c r="BX21" s="377">
        <f t="shared" si="9"/>
        <v>0</v>
      </c>
      <c r="BY21" s="377">
        <f t="shared" si="9"/>
        <v>0</v>
      </c>
      <c r="BZ21" s="377">
        <f t="shared" si="9"/>
        <v>0</v>
      </c>
      <c r="CA21" s="377">
        <f t="shared" si="9"/>
        <v>0</v>
      </c>
      <c r="CB21" s="377">
        <f t="shared" si="9"/>
        <v>0</v>
      </c>
      <c r="CC21" s="377">
        <f t="shared" si="9"/>
        <v>0</v>
      </c>
      <c r="CD21" s="377">
        <f t="shared" si="9"/>
        <v>0</v>
      </c>
      <c r="CE21" s="377">
        <f t="shared" si="9"/>
        <v>0</v>
      </c>
      <c r="CF21" s="377">
        <f t="shared" si="9"/>
        <v>0</v>
      </c>
      <c r="CG21" s="377">
        <f t="shared" si="9"/>
        <v>0</v>
      </c>
      <c r="CH21" s="377">
        <f t="shared" si="9"/>
        <v>0</v>
      </c>
      <c r="CI21" s="377">
        <f t="shared" si="9"/>
        <v>0</v>
      </c>
      <c r="CJ21" s="377">
        <f t="shared" si="9"/>
        <v>0</v>
      </c>
      <c r="CK21" s="377">
        <f t="shared" si="9"/>
        <v>0</v>
      </c>
      <c r="CL21" s="377">
        <f t="shared" si="9"/>
        <v>0</v>
      </c>
      <c r="CM21" s="377">
        <f t="shared" si="9"/>
        <v>0</v>
      </c>
      <c r="CN21" s="377">
        <f t="shared" si="9"/>
        <v>0</v>
      </c>
      <c r="CO21" s="377">
        <f t="shared" si="9"/>
        <v>0</v>
      </c>
      <c r="CP21" s="377">
        <f t="shared" si="9"/>
        <v>0</v>
      </c>
      <c r="CQ21" s="377">
        <f t="shared" si="9"/>
        <v>0</v>
      </c>
      <c r="CR21" s="377">
        <f t="shared" si="9"/>
        <v>3796000000</v>
      </c>
      <c r="CS21" s="377">
        <v>0</v>
      </c>
      <c r="CT21" s="377">
        <v>0</v>
      </c>
      <c r="CU21" s="377">
        <v>0</v>
      </c>
      <c r="CV21" s="377">
        <v>0</v>
      </c>
      <c r="CW21" s="377">
        <v>0</v>
      </c>
      <c r="CX21" s="377">
        <v>0</v>
      </c>
      <c r="CY21" s="377">
        <v>0</v>
      </c>
      <c r="CZ21" s="377">
        <v>0</v>
      </c>
      <c r="DA21" s="377">
        <v>0</v>
      </c>
      <c r="DB21" s="377">
        <v>0</v>
      </c>
      <c r="DC21" s="377">
        <v>0</v>
      </c>
      <c r="DD21" s="377">
        <v>0</v>
      </c>
      <c r="DE21" s="377">
        <v>0</v>
      </c>
      <c r="DF21" s="377">
        <v>0</v>
      </c>
      <c r="DG21" s="377">
        <v>0</v>
      </c>
      <c r="DH21" s="377">
        <v>0</v>
      </c>
      <c r="DI21" s="377">
        <v>0</v>
      </c>
      <c r="DJ21" s="377">
        <v>0</v>
      </c>
      <c r="DK21" s="377">
        <v>0</v>
      </c>
      <c r="DL21" s="377">
        <v>0</v>
      </c>
      <c r="DM21" s="377">
        <v>0</v>
      </c>
      <c r="DN21" s="377">
        <v>0</v>
      </c>
      <c r="DO21" s="377">
        <v>0</v>
      </c>
      <c r="DP21" s="377">
        <v>0</v>
      </c>
      <c r="DQ21" s="377">
        <f>+DQ19</f>
        <v>35590000</v>
      </c>
      <c r="DR21" s="377">
        <f>+DR19</f>
        <v>78066267</v>
      </c>
      <c r="DS21" s="377">
        <f>DS17+DS19</f>
        <v>322624201</v>
      </c>
      <c r="DT21" s="377">
        <v>0</v>
      </c>
      <c r="DU21" s="377">
        <v>0</v>
      </c>
      <c r="DV21" s="377">
        <v>0</v>
      </c>
      <c r="DW21" s="377">
        <v>0</v>
      </c>
      <c r="DX21" s="377">
        <v>0</v>
      </c>
      <c r="DY21" s="377">
        <v>0</v>
      </c>
      <c r="DZ21" s="377">
        <v>0</v>
      </c>
      <c r="EA21" s="377">
        <v>0</v>
      </c>
      <c r="EB21" s="377">
        <v>0</v>
      </c>
      <c r="EC21" s="490">
        <f t="shared" si="0"/>
        <v>6.357036297243629E-2</v>
      </c>
      <c r="ED21" s="494">
        <f>(T21+DS21)/G21</f>
        <v>1.9050215677870373E-2</v>
      </c>
      <c r="EE21" s="691"/>
      <c r="EF21" s="688"/>
      <c r="EG21" s="688"/>
      <c r="EH21" s="703"/>
      <c r="EI21" s="706"/>
      <c r="EJ21" s="694"/>
    </row>
    <row r="22" spans="1:140" s="5" customFormat="1" ht="49.5" customHeight="1" x14ac:dyDescent="0.25">
      <c r="A22" s="685"/>
      <c r="B22" s="757">
        <v>3</v>
      </c>
      <c r="C22" s="754" t="s">
        <v>131</v>
      </c>
      <c r="D22" s="747" t="s">
        <v>125</v>
      </c>
      <c r="E22" s="684">
        <v>214</v>
      </c>
      <c r="F22" s="419" t="s">
        <v>69</v>
      </c>
      <c r="G22" s="503">
        <v>590</v>
      </c>
      <c r="H22" s="370">
        <v>54</v>
      </c>
      <c r="I22" s="370">
        <v>54</v>
      </c>
      <c r="J22" s="370">
        <v>0</v>
      </c>
      <c r="K22" s="370">
        <v>54</v>
      </c>
      <c r="L22" s="372">
        <v>0</v>
      </c>
      <c r="M22" s="370">
        <v>54</v>
      </c>
      <c r="N22" s="423">
        <v>4.1100000000000003</v>
      </c>
      <c r="O22" s="370">
        <v>54</v>
      </c>
      <c r="P22" s="423">
        <v>4.24</v>
      </c>
      <c r="Q22" s="370">
        <v>54</v>
      </c>
      <c r="R22" s="424">
        <f>+GESTIÓN!U17</f>
        <v>4.8070000000000004</v>
      </c>
      <c r="S22" s="489">
        <v>54</v>
      </c>
      <c r="T22" s="456">
        <v>5.24</v>
      </c>
      <c r="U22" s="370">
        <v>590</v>
      </c>
      <c r="V22" s="370">
        <v>590</v>
      </c>
      <c r="W22" s="423">
        <f>+GESTIÓN!Z17</f>
        <v>1.48</v>
      </c>
      <c r="X22" s="370">
        <v>590</v>
      </c>
      <c r="Y22" s="423">
        <v>1.48</v>
      </c>
      <c r="Z22" s="370">
        <v>590</v>
      </c>
      <c r="AA22" s="423">
        <v>1.48</v>
      </c>
      <c r="AB22" s="370"/>
      <c r="AC22" s="370"/>
      <c r="AD22" s="370"/>
      <c r="AE22" s="370"/>
      <c r="AF22" s="370"/>
      <c r="AG22" s="370"/>
      <c r="AH22" s="370"/>
      <c r="AI22" s="370"/>
      <c r="AJ22" s="370"/>
      <c r="AK22" s="370"/>
      <c r="AL22" s="370"/>
      <c r="AM22" s="370"/>
      <c r="AN22" s="370"/>
      <c r="AO22" s="370"/>
      <c r="AP22" s="370"/>
      <c r="AQ22" s="370"/>
      <c r="AR22" s="370"/>
      <c r="AS22" s="423">
        <v>1.48</v>
      </c>
      <c r="AT22" s="370">
        <v>590</v>
      </c>
      <c r="AU22" s="370"/>
      <c r="AV22" s="370"/>
      <c r="AW22" s="370"/>
      <c r="AX22" s="370"/>
      <c r="AY22" s="370"/>
      <c r="AZ22" s="370"/>
      <c r="BA22" s="370"/>
      <c r="BB22" s="370"/>
      <c r="BC22" s="370"/>
      <c r="BD22" s="370"/>
      <c r="BE22" s="370"/>
      <c r="BF22" s="370"/>
      <c r="BG22" s="370"/>
      <c r="BH22" s="370"/>
      <c r="BI22" s="370"/>
      <c r="BJ22" s="370"/>
      <c r="BK22" s="370"/>
      <c r="BL22" s="370"/>
      <c r="BM22" s="370"/>
      <c r="BN22" s="370"/>
      <c r="BO22" s="370"/>
      <c r="BP22" s="370"/>
      <c r="BQ22" s="370"/>
      <c r="BR22" s="370"/>
      <c r="BS22" s="370">
        <v>590</v>
      </c>
      <c r="BT22" s="370"/>
      <c r="BU22" s="370"/>
      <c r="BV22" s="370"/>
      <c r="BW22" s="370"/>
      <c r="BX22" s="370"/>
      <c r="BY22" s="370"/>
      <c r="BZ22" s="370"/>
      <c r="CA22" s="370"/>
      <c r="CB22" s="370"/>
      <c r="CC22" s="370"/>
      <c r="CD22" s="370"/>
      <c r="CE22" s="370"/>
      <c r="CF22" s="370"/>
      <c r="CG22" s="370"/>
      <c r="CH22" s="370"/>
      <c r="CI22" s="370"/>
      <c r="CJ22" s="370"/>
      <c r="CK22" s="370"/>
      <c r="CL22" s="370"/>
      <c r="CM22" s="370"/>
      <c r="CN22" s="370"/>
      <c r="CO22" s="370"/>
      <c r="CP22" s="370"/>
      <c r="CQ22" s="370"/>
      <c r="CR22" s="370">
        <v>590</v>
      </c>
      <c r="CS22" s="425"/>
      <c r="CT22" s="425"/>
      <c r="CU22" s="425"/>
      <c r="CV22" s="425"/>
      <c r="CW22" s="425"/>
      <c r="CX22" s="425"/>
      <c r="CY22" s="425"/>
      <c r="CZ22" s="425"/>
      <c r="DA22" s="425"/>
      <c r="DB22" s="425"/>
      <c r="DC22" s="425"/>
      <c r="DD22" s="425"/>
      <c r="DE22" s="425"/>
      <c r="DF22" s="425"/>
      <c r="DG22" s="425"/>
      <c r="DH22" s="425"/>
      <c r="DI22" s="425"/>
      <c r="DJ22" s="425"/>
      <c r="DK22" s="425"/>
      <c r="DL22" s="425"/>
      <c r="DM22" s="425"/>
      <c r="DN22" s="425"/>
      <c r="DO22" s="425"/>
      <c r="DP22" s="425"/>
      <c r="DQ22" s="457">
        <f>+W22</f>
        <v>1.48</v>
      </c>
      <c r="DR22" s="457">
        <f>+Y22</f>
        <v>1.48</v>
      </c>
      <c r="DS22" s="457">
        <v>1.48</v>
      </c>
      <c r="DT22" s="425"/>
      <c r="DU22" s="425"/>
      <c r="DV22" s="425"/>
      <c r="DW22" s="370"/>
      <c r="DX22" s="370"/>
      <c r="DY22" s="384"/>
      <c r="DZ22" s="384"/>
      <c r="EA22" s="426"/>
      <c r="EB22" s="426"/>
      <c r="EC22" s="490">
        <f t="shared" si="0"/>
        <v>2.5084745762711863E-3</v>
      </c>
      <c r="ED22" s="492">
        <f>(T22+DS22)/G22</f>
        <v>1.1389830508474577E-2</v>
      </c>
      <c r="EE22" s="790" t="s">
        <v>433</v>
      </c>
      <c r="EF22" s="686" t="s">
        <v>154</v>
      </c>
      <c r="EG22" s="686" t="s">
        <v>154</v>
      </c>
      <c r="EH22" s="773" t="s">
        <v>414</v>
      </c>
      <c r="EI22" s="707" t="str">
        <f>+GESTIÓN!EL17</f>
        <v xml:space="preserve">Reportes de Manejo adaptativo de la empresa Aguas de Bogotá.    
Cartografía de sectores identificados con procesos de restauración ecológica y que deben promoverse a mantenimiento.
Actas de reuniones Convenio 20202457  y Actas de reuniones Convenio 1295 de 2019 </v>
      </c>
      <c r="EJ22" s="694"/>
    </row>
    <row r="23" spans="1:140" s="212" customFormat="1" ht="49.5" customHeight="1" x14ac:dyDescent="0.25">
      <c r="A23" s="685"/>
      <c r="B23" s="757"/>
      <c r="C23" s="755"/>
      <c r="D23" s="747"/>
      <c r="E23" s="685"/>
      <c r="F23" s="420" t="s">
        <v>6</v>
      </c>
      <c r="G23" s="205">
        <f>T23+Z23+AT23+BS23+CR23</f>
        <v>42566358393</v>
      </c>
      <c r="H23" s="222">
        <v>846820000</v>
      </c>
      <c r="I23" s="222">
        <v>846820000</v>
      </c>
      <c r="J23" s="206">
        <v>0</v>
      </c>
      <c r="K23" s="222">
        <v>846820000</v>
      </c>
      <c r="L23" s="206">
        <v>298980000</v>
      </c>
      <c r="M23" s="222">
        <v>846820000</v>
      </c>
      <c r="N23" s="206">
        <f>L23+17549347</f>
        <v>316529347</v>
      </c>
      <c r="O23" s="222">
        <v>846820000</v>
      </c>
      <c r="P23" s="206">
        <v>323308102</v>
      </c>
      <c r="Q23" s="222">
        <v>846820000</v>
      </c>
      <c r="R23" s="206">
        <f>+P23+[2]Hoja1!$V$201+[3]Hoja1!$AI$1740</f>
        <v>328756825</v>
      </c>
      <c r="S23" s="222">
        <v>817531593</v>
      </c>
      <c r="T23" s="217">
        <v>755491393</v>
      </c>
      <c r="U23" s="458">
        <v>8798867000</v>
      </c>
      <c r="V23" s="458">
        <v>8798867000</v>
      </c>
      <c r="W23" s="206">
        <v>0</v>
      </c>
      <c r="X23" s="458">
        <v>8798867000</v>
      </c>
      <c r="Y23" s="206">
        <v>10695000</v>
      </c>
      <c r="Z23" s="56">
        <v>8798867000</v>
      </c>
      <c r="AA23" s="206">
        <v>309783000</v>
      </c>
      <c r="AB23" s="206"/>
      <c r="AC23" s="206"/>
      <c r="AD23" s="206"/>
      <c r="AE23" s="206"/>
      <c r="AF23" s="206"/>
      <c r="AG23" s="206"/>
      <c r="AH23" s="206"/>
      <c r="AI23" s="206"/>
      <c r="AJ23" s="206"/>
      <c r="AK23" s="206"/>
      <c r="AL23" s="206"/>
      <c r="AM23" s="206"/>
      <c r="AN23" s="206"/>
      <c r="AO23" s="206"/>
      <c r="AP23" s="206"/>
      <c r="AQ23" s="206"/>
      <c r="AR23" s="206"/>
      <c r="AS23" s="206">
        <v>309783000</v>
      </c>
      <c r="AT23" s="206">
        <v>11349000000</v>
      </c>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v>11350000000</v>
      </c>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v>10313000000</v>
      </c>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v>0</v>
      </c>
      <c r="DR23" s="206">
        <v>10695000</v>
      </c>
      <c r="DS23" s="206">
        <v>309783000</v>
      </c>
      <c r="DT23" s="206"/>
      <c r="DU23" s="206"/>
      <c r="DV23" s="206"/>
      <c r="DW23" s="206"/>
      <c r="DX23" s="206"/>
      <c r="DY23" s="386"/>
      <c r="DZ23" s="395"/>
      <c r="EA23" s="386"/>
      <c r="EB23" s="386"/>
      <c r="EC23" s="490">
        <f t="shared" si="0"/>
        <v>3.5207146556482785E-2</v>
      </c>
      <c r="ED23" s="493">
        <f>(T23+DS23)/G23</f>
        <v>2.5026204571335458E-2</v>
      </c>
      <c r="EE23" s="791"/>
      <c r="EF23" s="687"/>
      <c r="EG23" s="687"/>
      <c r="EH23" s="774"/>
      <c r="EI23" s="692"/>
      <c r="EJ23" s="694"/>
    </row>
    <row r="24" spans="1:140" s="5" customFormat="1" ht="49.5" customHeight="1" x14ac:dyDescent="0.25">
      <c r="A24" s="685"/>
      <c r="B24" s="757"/>
      <c r="C24" s="755"/>
      <c r="D24" s="747"/>
      <c r="E24" s="685"/>
      <c r="F24" s="421" t="s">
        <v>70</v>
      </c>
      <c r="G24" s="51">
        <v>0</v>
      </c>
      <c r="H24" s="49">
        <v>0</v>
      </c>
      <c r="I24" s="49">
        <v>0</v>
      </c>
      <c r="J24" s="49">
        <v>0</v>
      </c>
      <c r="K24" s="49">
        <v>0</v>
      </c>
      <c r="L24" s="49">
        <v>0</v>
      </c>
      <c r="M24" s="49">
        <v>0</v>
      </c>
      <c r="N24" s="49">
        <v>0</v>
      </c>
      <c r="O24" s="49">
        <v>0</v>
      </c>
      <c r="P24" s="49">
        <v>0</v>
      </c>
      <c r="Q24" s="49">
        <v>0</v>
      </c>
      <c r="R24" s="49">
        <v>0</v>
      </c>
      <c r="S24" s="223">
        <v>0</v>
      </c>
      <c r="T24" s="51">
        <v>0</v>
      </c>
      <c r="U24" s="49">
        <v>0</v>
      </c>
      <c r="V24" s="51">
        <v>0</v>
      </c>
      <c r="W24" s="49">
        <v>0</v>
      </c>
      <c r="X24" s="51">
        <v>0</v>
      </c>
      <c r="Y24" s="49">
        <v>0</v>
      </c>
      <c r="Z24" s="49">
        <v>0</v>
      </c>
      <c r="AA24" s="49">
        <v>0</v>
      </c>
      <c r="AB24" s="49"/>
      <c r="AC24" s="49"/>
      <c r="AD24" s="49"/>
      <c r="AE24" s="49"/>
      <c r="AF24" s="49"/>
      <c r="AG24" s="49"/>
      <c r="AH24" s="49"/>
      <c r="AI24" s="49"/>
      <c r="AJ24" s="49"/>
      <c r="AK24" s="49"/>
      <c r="AL24" s="49"/>
      <c r="AM24" s="49"/>
      <c r="AN24" s="49"/>
      <c r="AO24" s="49"/>
      <c r="AP24" s="49"/>
      <c r="AQ24" s="49"/>
      <c r="AR24" s="49"/>
      <c r="AS24" s="49">
        <v>0</v>
      </c>
      <c r="AT24" s="49">
        <v>0</v>
      </c>
      <c r="AU24" s="49">
        <v>0</v>
      </c>
      <c r="AV24" s="49">
        <v>0</v>
      </c>
      <c r="AW24" s="49">
        <v>0</v>
      </c>
      <c r="AX24" s="49">
        <v>0</v>
      </c>
      <c r="AY24" s="49">
        <v>0</v>
      </c>
      <c r="AZ24" s="49">
        <v>0</v>
      </c>
      <c r="BA24" s="49">
        <v>0</v>
      </c>
      <c r="BB24" s="49">
        <v>0</v>
      </c>
      <c r="BC24" s="49">
        <v>0</v>
      </c>
      <c r="BD24" s="49">
        <v>0</v>
      </c>
      <c r="BE24" s="49">
        <v>0</v>
      </c>
      <c r="BF24" s="49">
        <v>0</v>
      </c>
      <c r="BG24" s="49">
        <v>0</v>
      </c>
      <c r="BH24" s="49">
        <v>0</v>
      </c>
      <c r="BI24" s="49">
        <v>0</v>
      </c>
      <c r="BJ24" s="49">
        <v>0</v>
      </c>
      <c r="BK24" s="49">
        <v>0</v>
      </c>
      <c r="BL24" s="49">
        <v>0</v>
      </c>
      <c r="BM24" s="49">
        <v>0</v>
      </c>
      <c r="BN24" s="49">
        <v>0</v>
      </c>
      <c r="BO24" s="49">
        <v>0</v>
      </c>
      <c r="BP24" s="49">
        <v>0</v>
      </c>
      <c r="BQ24" s="49">
        <v>0</v>
      </c>
      <c r="BR24" s="49">
        <v>0</v>
      </c>
      <c r="BS24" s="49">
        <v>0</v>
      </c>
      <c r="BT24" s="49">
        <v>0</v>
      </c>
      <c r="BU24" s="49">
        <v>0</v>
      </c>
      <c r="BV24" s="49">
        <v>0</v>
      </c>
      <c r="BW24" s="49">
        <v>0</v>
      </c>
      <c r="BX24" s="49">
        <v>0</v>
      </c>
      <c r="BY24" s="49">
        <v>0</v>
      </c>
      <c r="BZ24" s="49">
        <v>0</v>
      </c>
      <c r="CA24" s="49">
        <v>0</v>
      </c>
      <c r="CB24" s="49">
        <v>0</v>
      </c>
      <c r="CC24" s="49">
        <v>0</v>
      </c>
      <c r="CD24" s="49">
        <v>0</v>
      </c>
      <c r="CE24" s="49">
        <v>0</v>
      </c>
      <c r="CF24" s="49">
        <v>0</v>
      </c>
      <c r="CG24" s="49">
        <v>0</v>
      </c>
      <c r="CH24" s="49">
        <v>0</v>
      </c>
      <c r="CI24" s="49">
        <v>0</v>
      </c>
      <c r="CJ24" s="49">
        <v>0</v>
      </c>
      <c r="CK24" s="49">
        <v>0</v>
      </c>
      <c r="CL24" s="49">
        <v>0</v>
      </c>
      <c r="CM24" s="49">
        <v>0</v>
      </c>
      <c r="CN24" s="49">
        <v>0</v>
      </c>
      <c r="CO24" s="49">
        <v>0</v>
      </c>
      <c r="CP24" s="49">
        <v>0</v>
      </c>
      <c r="CQ24" s="49">
        <v>0</v>
      </c>
      <c r="CR24" s="49">
        <v>0</v>
      </c>
      <c r="CS24" s="49">
        <v>0</v>
      </c>
      <c r="CT24" s="49">
        <v>0</v>
      </c>
      <c r="CU24" s="49">
        <v>0</v>
      </c>
      <c r="CV24" s="49">
        <v>0</v>
      </c>
      <c r="CW24" s="49">
        <v>0</v>
      </c>
      <c r="CX24" s="49">
        <v>0</v>
      </c>
      <c r="CY24" s="49">
        <v>0</v>
      </c>
      <c r="CZ24" s="49">
        <v>0</v>
      </c>
      <c r="DA24" s="49">
        <v>0</v>
      </c>
      <c r="DB24" s="49">
        <v>0</v>
      </c>
      <c r="DC24" s="49">
        <v>0</v>
      </c>
      <c r="DD24" s="49">
        <v>0</v>
      </c>
      <c r="DE24" s="49">
        <v>0</v>
      </c>
      <c r="DF24" s="49">
        <v>0</v>
      </c>
      <c r="DG24" s="49">
        <v>0</v>
      </c>
      <c r="DH24" s="49">
        <v>0</v>
      </c>
      <c r="DI24" s="49">
        <v>0</v>
      </c>
      <c r="DJ24" s="49">
        <v>0</v>
      </c>
      <c r="DK24" s="49">
        <v>0</v>
      </c>
      <c r="DL24" s="49">
        <v>0</v>
      </c>
      <c r="DM24" s="49">
        <v>0</v>
      </c>
      <c r="DN24" s="49">
        <v>0</v>
      </c>
      <c r="DO24" s="49">
        <v>0</v>
      </c>
      <c r="DP24" s="49">
        <v>0</v>
      </c>
      <c r="DQ24" s="49">
        <v>0</v>
      </c>
      <c r="DR24" s="49">
        <v>0</v>
      </c>
      <c r="DS24" s="49">
        <v>0</v>
      </c>
      <c r="DT24" s="49"/>
      <c r="DU24" s="49"/>
      <c r="DV24" s="49"/>
      <c r="DW24" s="49"/>
      <c r="DX24" s="49"/>
      <c r="DY24" s="49"/>
      <c r="DZ24" s="49"/>
      <c r="EA24" s="389"/>
      <c r="EB24" s="389"/>
      <c r="EC24" s="490" t="e">
        <f t="shared" si="0"/>
        <v>#DIV/0!</v>
      </c>
      <c r="ED24" s="493">
        <v>0</v>
      </c>
      <c r="EE24" s="791"/>
      <c r="EF24" s="687"/>
      <c r="EG24" s="687"/>
      <c r="EH24" s="774"/>
      <c r="EI24" s="692"/>
      <c r="EJ24" s="694"/>
    </row>
    <row r="25" spans="1:140" s="209" customFormat="1" ht="49.5" customHeight="1" x14ac:dyDescent="0.25">
      <c r="A25" s="685"/>
      <c r="B25" s="757"/>
      <c r="C25" s="755"/>
      <c r="D25" s="747"/>
      <c r="E25" s="685"/>
      <c r="F25" s="420" t="s">
        <v>7</v>
      </c>
      <c r="G25" s="361">
        <f>Z25</f>
        <v>482091123</v>
      </c>
      <c r="H25" s="206">
        <v>0</v>
      </c>
      <c r="I25" s="206">
        <v>0</v>
      </c>
      <c r="J25" s="206">
        <v>0</v>
      </c>
      <c r="K25" s="206">
        <v>0</v>
      </c>
      <c r="L25" s="206">
        <v>0</v>
      </c>
      <c r="M25" s="206">
        <v>0</v>
      </c>
      <c r="N25" s="206">
        <v>0</v>
      </c>
      <c r="O25" s="206">
        <v>0</v>
      </c>
      <c r="P25" s="206">
        <v>0</v>
      </c>
      <c r="Q25" s="206">
        <v>0</v>
      </c>
      <c r="R25" s="206">
        <v>0</v>
      </c>
      <c r="S25" s="222">
        <v>0</v>
      </c>
      <c r="T25" s="207">
        <v>0</v>
      </c>
      <c r="U25" s="206">
        <v>482091123</v>
      </c>
      <c r="V25" s="206">
        <v>482091123</v>
      </c>
      <c r="W25" s="206">
        <v>56095900</v>
      </c>
      <c r="X25" s="206">
        <v>482091123</v>
      </c>
      <c r="Y25" s="206">
        <v>103138869</v>
      </c>
      <c r="Z25" s="206">
        <v>482091123</v>
      </c>
      <c r="AA25" s="206">
        <v>119499768</v>
      </c>
      <c r="AB25" s="206"/>
      <c r="AC25" s="206"/>
      <c r="AD25" s="206"/>
      <c r="AE25" s="206"/>
      <c r="AF25" s="206"/>
      <c r="AG25" s="206"/>
      <c r="AH25" s="206"/>
      <c r="AI25" s="206"/>
      <c r="AJ25" s="206"/>
      <c r="AK25" s="206"/>
      <c r="AL25" s="206"/>
      <c r="AM25" s="206"/>
      <c r="AN25" s="206"/>
      <c r="AO25" s="206"/>
      <c r="AP25" s="206"/>
      <c r="AQ25" s="206"/>
      <c r="AR25" s="206"/>
      <c r="AS25" s="206">
        <v>119499768</v>
      </c>
      <c r="AT25" s="206">
        <v>0</v>
      </c>
      <c r="AU25" s="206">
        <v>0</v>
      </c>
      <c r="AV25" s="206">
        <v>0</v>
      </c>
      <c r="AW25" s="206">
        <v>0</v>
      </c>
      <c r="AX25" s="206">
        <v>0</v>
      </c>
      <c r="AY25" s="206">
        <v>0</v>
      </c>
      <c r="AZ25" s="206">
        <v>0</v>
      </c>
      <c r="BA25" s="206">
        <v>0</v>
      </c>
      <c r="BB25" s="206">
        <v>0</v>
      </c>
      <c r="BC25" s="206">
        <v>0</v>
      </c>
      <c r="BD25" s="206">
        <v>0</v>
      </c>
      <c r="BE25" s="206">
        <v>0</v>
      </c>
      <c r="BF25" s="206">
        <v>0</v>
      </c>
      <c r="BG25" s="206">
        <v>0</v>
      </c>
      <c r="BH25" s="206">
        <v>0</v>
      </c>
      <c r="BI25" s="206">
        <v>0</v>
      </c>
      <c r="BJ25" s="206">
        <v>0</v>
      </c>
      <c r="BK25" s="206">
        <v>0</v>
      </c>
      <c r="BL25" s="206">
        <v>0</v>
      </c>
      <c r="BM25" s="206">
        <v>0</v>
      </c>
      <c r="BN25" s="206">
        <v>0</v>
      </c>
      <c r="BO25" s="206">
        <v>0</v>
      </c>
      <c r="BP25" s="206">
        <v>0</v>
      </c>
      <c r="BQ25" s="206">
        <v>0</v>
      </c>
      <c r="BR25" s="206">
        <v>0</v>
      </c>
      <c r="BS25" s="206">
        <v>0</v>
      </c>
      <c r="BT25" s="206">
        <v>0</v>
      </c>
      <c r="BU25" s="206">
        <v>0</v>
      </c>
      <c r="BV25" s="206">
        <v>0</v>
      </c>
      <c r="BW25" s="206">
        <v>0</v>
      </c>
      <c r="BX25" s="206">
        <v>0</v>
      </c>
      <c r="BY25" s="206">
        <v>0</v>
      </c>
      <c r="BZ25" s="206">
        <v>0</v>
      </c>
      <c r="CA25" s="206">
        <v>0</v>
      </c>
      <c r="CB25" s="206">
        <v>0</v>
      </c>
      <c r="CC25" s="206">
        <v>0</v>
      </c>
      <c r="CD25" s="206">
        <v>0</v>
      </c>
      <c r="CE25" s="206">
        <v>0</v>
      </c>
      <c r="CF25" s="206">
        <v>0</v>
      </c>
      <c r="CG25" s="206">
        <v>0</v>
      </c>
      <c r="CH25" s="206">
        <v>0</v>
      </c>
      <c r="CI25" s="206">
        <v>0</v>
      </c>
      <c r="CJ25" s="206">
        <v>0</v>
      </c>
      <c r="CK25" s="206">
        <v>0</v>
      </c>
      <c r="CL25" s="206">
        <v>0</v>
      </c>
      <c r="CM25" s="206">
        <v>0</v>
      </c>
      <c r="CN25" s="206">
        <v>0</v>
      </c>
      <c r="CO25" s="206">
        <v>0</v>
      </c>
      <c r="CP25" s="206">
        <v>0</v>
      </c>
      <c r="CQ25" s="206">
        <v>0</v>
      </c>
      <c r="CR25" s="206">
        <v>0</v>
      </c>
      <c r="CS25" s="206">
        <v>0</v>
      </c>
      <c r="CT25" s="206">
        <v>0</v>
      </c>
      <c r="CU25" s="206">
        <v>0</v>
      </c>
      <c r="CV25" s="206">
        <v>0</v>
      </c>
      <c r="CW25" s="206">
        <v>0</v>
      </c>
      <c r="CX25" s="206">
        <v>0</v>
      </c>
      <c r="CY25" s="206">
        <v>0</v>
      </c>
      <c r="CZ25" s="206">
        <v>0</v>
      </c>
      <c r="DA25" s="206">
        <v>0</v>
      </c>
      <c r="DB25" s="206">
        <v>0</v>
      </c>
      <c r="DC25" s="206">
        <v>0</v>
      </c>
      <c r="DD25" s="206">
        <v>0</v>
      </c>
      <c r="DE25" s="206">
        <v>0</v>
      </c>
      <c r="DF25" s="206">
        <v>0</v>
      </c>
      <c r="DG25" s="206">
        <v>0</v>
      </c>
      <c r="DH25" s="206">
        <v>0</v>
      </c>
      <c r="DI25" s="206">
        <v>0</v>
      </c>
      <c r="DJ25" s="206">
        <v>0</v>
      </c>
      <c r="DK25" s="206">
        <v>0</v>
      </c>
      <c r="DL25" s="206">
        <v>0</v>
      </c>
      <c r="DM25" s="206">
        <v>0</v>
      </c>
      <c r="DN25" s="206">
        <v>0</v>
      </c>
      <c r="DO25" s="206">
        <v>0</v>
      </c>
      <c r="DP25" s="206">
        <v>0</v>
      </c>
      <c r="DQ25" s="206">
        <v>56095900</v>
      </c>
      <c r="DR25" s="206">
        <v>103138869</v>
      </c>
      <c r="DS25" s="206">
        <v>119499768</v>
      </c>
      <c r="DT25" s="206"/>
      <c r="DU25" s="206"/>
      <c r="DV25" s="206"/>
      <c r="DW25" s="206"/>
      <c r="DX25" s="206"/>
      <c r="DY25" s="206"/>
      <c r="DZ25" s="206"/>
      <c r="EA25" s="396"/>
      <c r="EB25" s="396"/>
      <c r="EC25" s="490">
        <f t="shared" si="0"/>
        <v>0.24787796808280993</v>
      </c>
      <c r="ED25" s="493">
        <f>(T25+DS25)/G25</f>
        <v>0.24787796808280993</v>
      </c>
      <c r="EE25" s="791"/>
      <c r="EF25" s="687"/>
      <c r="EG25" s="687"/>
      <c r="EH25" s="774"/>
      <c r="EI25" s="692"/>
      <c r="EJ25" s="694"/>
    </row>
    <row r="26" spans="1:140" s="5" customFormat="1" ht="49.5" customHeight="1" x14ac:dyDescent="0.25">
      <c r="A26" s="685"/>
      <c r="B26" s="757"/>
      <c r="C26" s="755"/>
      <c r="D26" s="747"/>
      <c r="E26" s="685"/>
      <c r="F26" s="421" t="s">
        <v>71</v>
      </c>
      <c r="G26" s="459">
        <f t="shared" ref="G26" si="10">G22+G24</f>
        <v>590</v>
      </c>
      <c r="H26" s="50">
        <f t="shared" ref="H26" si="11">H22+H24</f>
        <v>54</v>
      </c>
      <c r="I26" s="50">
        <f t="shared" ref="I26:L26" si="12">I22+I24</f>
        <v>54</v>
      </c>
      <c r="J26" s="50">
        <f t="shared" si="12"/>
        <v>0</v>
      </c>
      <c r="K26" s="50">
        <f t="shared" ref="K26" si="13">K22+K24</f>
        <v>54</v>
      </c>
      <c r="L26" s="50">
        <f t="shared" si="12"/>
        <v>0</v>
      </c>
      <c r="M26" s="50">
        <f t="shared" ref="M26" si="14">M22+M24</f>
        <v>54</v>
      </c>
      <c r="N26" s="113">
        <f>+N22</f>
        <v>4.1100000000000003</v>
      </c>
      <c r="O26" s="50">
        <f t="shared" ref="O26" si="15">O22+O24</f>
        <v>54</v>
      </c>
      <c r="P26" s="113">
        <f>+P22</f>
        <v>4.24</v>
      </c>
      <c r="Q26" s="50">
        <f t="shared" ref="Q26" si="16">Q22+Q24</f>
        <v>54</v>
      </c>
      <c r="R26" s="187">
        <f t="shared" ref="R26:V26" si="17">R22+R24</f>
        <v>4.8070000000000004</v>
      </c>
      <c r="S26" s="224">
        <v>54</v>
      </c>
      <c r="T26" s="69">
        <v>5.24</v>
      </c>
      <c r="U26" s="50">
        <f t="shared" si="17"/>
        <v>590</v>
      </c>
      <c r="V26" s="50">
        <f t="shared" si="17"/>
        <v>590</v>
      </c>
      <c r="W26" s="113">
        <f>+W22</f>
        <v>1.48</v>
      </c>
      <c r="X26" s="50">
        <f t="shared" ref="X26" si="18">X22+X24</f>
        <v>590</v>
      </c>
      <c r="Y26" s="113">
        <f t="shared" ref="Y26:CI26" si="19">+Y22</f>
        <v>1.48</v>
      </c>
      <c r="Z26" s="113">
        <v>590</v>
      </c>
      <c r="AA26" s="113">
        <f t="shared" si="19"/>
        <v>1.48</v>
      </c>
      <c r="AB26" s="113">
        <f t="shared" si="19"/>
        <v>0</v>
      </c>
      <c r="AC26" s="113">
        <f t="shared" si="19"/>
        <v>0</v>
      </c>
      <c r="AD26" s="113">
        <f t="shared" si="19"/>
        <v>0</v>
      </c>
      <c r="AE26" s="113">
        <f t="shared" si="19"/>
        <v>0</v>
      </c>
      <c r="AF26" s="113">
        <f t="shared" si="19"/>
        <v>0</v>
      </c>
      <c r="AG26" s="113">
        <f t="shared" si="19"/>
        <v>0</v>
      </c>
      <c r="AH26" s="113">
        <f t="shared" si="19"/>
        <v>0</v>
      </c>
      <c r="AI26" s="113">
        <f t="shared" si="19"/>
        <v>0</v>
      </c>
      <c r="AJ26" s="113">
        <f t="shared" si="19"/>
        <v>0</v>
      </c>
      <c r="AK26" s="113">
        <f t="shared" si="19"/>
        <v>0</v>
      </c>
      <c r="AL26" s="113">
        <f t="shared" si="19"/>
        <v>0</v>
      </c>
      <c r="AM26" s="113">
        <f t="shared" si="19"/>
        <v>0</v>
      </c>
      <c r="AN26" s="113">
        <f t="shared" si="19"/>
        <v>0</v>
      </c>
      <c r="AO26" s="113">
        <f t="shared" si="19"/>
        <v>0</v>
      </c>
      <c r="AP26" s="113">
        <f t="shared" si="19"/>
        <v>0</v>
      </c>
      <c r="AQ26" s="113">
        <f t="shared" si="19"/>
        <v>0</v>
      </c>
      <c r="AR26" s="113">
        <f t="shared" si="19"/>
        <v>0</v>
      </c>
      <c r="AS26" s="113">
        <f t="shared" ref="AS26" si="20">+AS22</f>
        <v>1.48</v>
      </c>
      <c r="AT26" s="113">
        <f t="shared" si="19"/>
        <v>590</v>
      </c>
      <c r="AU26" s="113">
        <f t="shared" si="19"/>
        <v>0</v>
      </c>
      <c r="AV26" s="113">
        <f t="shared" si="19"/>
        <v>0</v>
      </c>
      <c r="AW26" s="113">
        <f t="shared" si="19"/>
        <v>0</v>
      </c>
      <c r="AX26" s="113">
        <f t="shared" si="19"/>
        <v>0</v>
      </c>
      <c r="AY26" s="113">
        <f t="shared" si="19"/>
        <v>0</v>
      </c>
      <c r="AZ26" s="113">
        <f t="shared" si="19"/>
        <v>0</v>
      </c>
      <c r="BA26" s="113">
        <f t="shared" si="19"/>
        <v>0</v>
      </c>
      <c r="BB26" s="113">
        <f t="shared" si="19"/>
        <v>0</v>
      </c>
      <c r="BC26" s="113">
        <f t="shared" si="19"/>
        <v>0</v>
      </c>
      <c r="BD26" s="113">
        <f t="shared" si="19"/>
        <v>0</v>
      </c>
      <c r="BE26" s="113">
        <f t="shared" si="19"/>
        <v>0</v>
      </c>
      <c r="BF26" s="113">
        <f t="shared" si="19"/>
        <v>0</v>
      </c>
      <c r="BG26" s="113">
        <f t="shared" si="19"/>
        <v>0</v>
      </c>
      <c r="BH26" s="113">
        <f t="shared" si="19"/>
        <v>0</v>
      </c>
      <c r="BI26" s="113">
        <f t="shared" si="19"/>
        <v>0</v>
      </c>
      <c r="BJ26" s="113">
        <f t="shared" si="19"/>
        <v>0</v>
      </c>
      <c r="BK26" s="113">
        <f t="shared" si="19"/>
        <v>0</v>
      </c>
      <c r="BL26" s="113">
        <f t="shared" si="19"/>
        <v>0</v>
      </c>
      <c r="BM26" s="113">
        <f t="shared" si="19"/>
        <v>0</v>
      </c>
      <c r="BN26" s="113">
        <f t="shared" si="19"/>
        <v>0</v>
      </c>
      <c r="BO26" s="113">
        <f t="shared" si="19"/>
        <v>0</v>
      </c>
      <c r="BP26" s="113">
        <f t="shared" si="19"/>
        <v>0</v>
      </c>
      <c r="BQ26" s="113">
        <f t="shared" si="19"/>
        <v>0</v>
      </c>
      <c r="BR26" s="113">
        <f t="shared" si="19"/>
        <v>0</v>
      </c>
      <c r="BS26" s="113">
        <f t="shared" si="19"/>
        <v>590</v>
      </c>
      <c r="BT26" s="113">
        <f t="shared" si="19"/>
        <v>0</v>
      </c>
      <c r="BU26" s="113">
        <f t="shared" si="19"/>
        <v>0</v>
      </c>
      <c r="BV26" s="113">
        <f t="shared" si="19"/>
        <v>0</v>
      </c>
      <c r="BW26" s="113">
        <f t="shared" si="19"/>
        <v>0</v>
      </c>
      <c r="BX26" s="113">
        <f t="shared" si="19"/>
        <v>0</v>
      </c>
      <c r="BY26" s="113">
        <f t="shared" si="19"/>
        <v>0</v>
      </c>
      <c r="BZ26" s="113">
        <f t="shared" si="19"/>
        <v>0</v>
      </c>
      <c r="CA26" s="113">
        <f t="shared" si="19"/>
        <v>0</v>
      </c>
      <c r="CB26" s="113">
        <f t="shared" si="19"/>
        <v>0</v>
      </c>
      <c r="CC26" s="113">
        <f t="shared" si="19"/>
        <v>0</v>
      </c>
      <c r="CD26" s="113">
        <f t="shared" si="19"/>
        <v>0</v>
      </c>
      <c r="CE26" s="113">
        <f t="shared" si="19"/>
        <v>0</v>
      </c>
      <c r="CF26" s="113">
        <f t="shared" si="19"/>
        <v>0</v>
      </c>
      <c r="CG26" s="113">
        <f t="shared" si="19"/>
        <v>0</v>
      </c>
      <c r="CH26" s="113">
        <f t="shared" si="19"/>
        <v>0</v>
      </c>
      <c r="CI26" s="113">
        <f t="shared" si="19"/>
        <v>0</v>
      </c>
      <c r="CJ26" s="113">
        <f t="shared" ref="CJ26:EB26" si="21">+CJ22</f>
        <v>0</v>
      </c>
      <c r="CK26" s="113">
        <f t="shared" si="21"/>
        <v>0</v>
      </c>
      <c r="CL26" s="113">
        <f t="shared" si="21"/>
        <v>0</v>
      </c>
      <c r="CM26" s="113">
        <f t="shared" si="21"/>
        <v>0</v>
      </c>
      <c r="CN26" s="113">
        <f t="shared" si="21"/>
        <v>0</v>
      </c>
      <c r="CO26" s="113">
        <f t="shared" si="21"/>
        <v>0</v>
      </c>
      <c r="CP26" s="113">
        <f t="shared" si="21"/>
        <v>0</v>
      </c>
      <c r="CQ26" s="113">
        <f t="shared" si="21"/>
        <v>0</v>
      </c>
      <c r="CR26" s="113">
        <f t="shared" si="21"/>
        <v>590</v>
      </c>
      <c r="CS26" s="113">
        <f t="shared" si="21"/>
        <v>0</v>
      </c>
      <c r="CT26" s="113">
        <f t="shared" si="21"/>
        <v>0</v>
      </c>
      <c r="CU26" s="113">
        <f t="shared" si="21"/>
        <v>0</v>
      </c>
      <c r="CV26" s="113">
        <f t="shared" si="21"/>
        <v>0</v>
      </c>
      <c r="CW26" s="113">
        <f t="shared" si="21"/>
        <v>0</v>
      </c>
      <c r="CX26" s="113">
        <f t="shared" si="21"/>
        <v>0</v>
      </c>
      <c r="CY26" s="113">
        <f t="shared" si="21"/>
        <v>0</v>
      </c>
      <c r="CZ26" s="113">
        <f t="shared" si="21"/>
        <v>0</v>
      </c>
      <c r="DA26" s="113">
        <f t="shared" si="21"/>
        <v>0</v>
      </c>
      <c r="DB26" s="113">
        <f t="shared" si="21"/>
        <v>0</v>
      </c>
      <c r="DC26" s="113">
        <f t="shared" si="21"/>
        <v>0</v>
      </c>
      <c r="DD26" s="113">
        <f t="shared" si="21"/>
        <v>0</v>
      </c>
      <c r="DE26" s="113">
        <f t="shared" si="21"/>
        <v>0</v>
      </c>
      <c r="DF26" s="113">
        <f t="shared" si="21"/>
        <v>0</v>
      </c>
      <c r="DG26" s="113">
        <f t="shared" si="21"/>
        <v>0</v>
      </c>
      <c r="DH26" s="113">
        <f t="shared" si="21"/>
        <v>0</v>
      </c>
      <c r="DI26" s="113">
        <f t="shared" si="21"/>
        <v>0</v>
      </c>
      <c r="DJ26" s="113">
        <f t="shared" si="21"/>
        <v>0</v>
      </c>
      <c r="DK26" s="113">
        <f t="shared" si="21"/>
        <v>0</v>
      </c>
      <c r="DL26" s="113">
        <f t="shared" si="21"/>
        <v>0</v>
      </c>
      <c r="DM26" s="113">
        <f t="shared" si="21"/>
        <v>0</v>
      </c>
      <c r="DN26" s="113">
        <f t="shared" si="21"/>
        <v>0</v>
      </c>
      <c r="DO26" s="113">
        <f t="shared" si="21"/>
        <v>0</v>
      </c>
      <c r="DP26" s="113">
        <f t="shared" si="21"/>
        <v>0</v>
      </c>
      <c r="DQ26" s="113">
        <f t="shared" si="21"/>
        <v>1.48</v>
      </c>
      <c r="DR26" s="113">
        <f>+DR22</f>
        <v>1.48</v>
      </c>
      <c r="DS26" s="113">
        <f t="shared" si="21"/>
        <v>1.48</v>
      </c>
      <c r="DT26" s="50">
        <f t="shared" si="21"/>
        <v>0</v>
      </c>
      <c r="DU26" s="50">
        <f t="shared" si="21"/>
        <v>0</v>
      </c>
      <c r="DV26" s="50">
        <f t="shared" si="21"/>
        <v>0</v>
      </c>
      <c r="DW26" s="50">
        <f t="shared" si="21"/>
        <v>0</v>
      </c>
      <c r="DX26" s="50">
        <f t="shared" si="21"/>
        <v>0</v>
      </c>
      <c r="DY26" s="50">
        <f t="shared" si="21"/>
        <v>0</v>
      </c>
      <c r="DZ26" s="50">
        <f t="shared" si="21"/>
        <v>0</v>
      </c>
      <c r="EA26" s="50">
        <f t="shared" si="21"/>
        <v>0</v>
      </c>
      <c r="EB26" s="50">
        <f t="shared" si="21"/>
        <v>0</v>
      </c>
      <c r="EC26" s="490">
        <f t="shared" si="0"/>
        <v>2.5084745762711863E-3</v>
      </c>
      <c r="ED26" s="493">
        <f>(T26+DS26)/G26</f>
        <v>1.1389830508474577E-2</v>
      </c>
      <c r="EE26" s="791"/>
      <c r="EF26" s="687"/>
      <c r="EG26" s="687"/>
      <c r="EH26" s="774"/>
      <c r="EI26" s="692"/>
      <c r="EJ26" s="694"/>
    </row>
    <row r="27" spans="1:140" s="211" customFormat="1" ht="49.5" customHeight="1" thickBot="1" x14ac:dyDescent="0.3">
      <c r="A27" s="685"/>
      <c r="B27" s="757"/>
      <c r="C27" s="756"/>
      <c r="D27" s="748"/>
      <c r="E27" s="685"/>
      <c r="F27" s="422" t="s">
        <v>74</v>
      </c>
      <c r="G27" s="460">
        <f>+G23+G25</f>
        <v>43048449516</v>
      </c>
      <c r="H27" s="377">
        <f>+H23+H25</f>
        <v>846820000</v>
      </c>
      <c r="I27" s="377">
        <f>+I23+I25</f>
        <v>846820000</v>
      </c>
      <c r="J27" s="377">
        <f t="shared" ref="J27:R27" si="22">+J23+J25</f>
        <v>0</v>
      </c>
      <c r="K27" s="377">
        <f>+K23+K25</f>
        <v>846820000</v>
      </c>
      <c r="L27" s="377">
        <f t="shared" si="22"/>
        <v>298980000</v>
      </c>
      <c r="M27" s="377">
        <f>+M23+M25</f>
        <v>846820000</v>
      </c>
      <c r="N27" s="377">
        <f>+N23+N25</f>
        <v>316529347</v>
      </c>
      <c r="O27" s="377">
        <f>+O23+O25</f>
        <v>846820000</v>
      </c>
      <c r="P27" s="377">
        <f t="shared" si="22"/>
        <v>323308102</v>
      </c>
      <c r="Q27" s="377">
        <f>+Q23+Q25</f>
        <v>846820000</v>
      </c>
      <c r="R27" s="377">
        <f t="shared" si="22"/>
        <v>328756825</v>
      </c>
      <c r="S27" s="376">
        <v>817531593</v>
      </c>
      <c r="T27" s="461">
        <f>+T23</f>
        <v>755491393</v>
      </c>
      <c r="U27" s="377">
        <f>U23+U25</f>
        <v>9280958123</v>
      </c>
      <c r="V27" s="377">
        <f>V23+V25</f>
        <v>9280958123</v>
      </c>
      <c r="W27" s="377">
        <f>+W25</f>
        <v>56095900</v>
      </c>
      <c r="X27" s="377">
        <f>X23+X25</f>
        <v>9280958123</v>
      </c>
      <c r="Y27" s="377">
        <f t="shared" ref="Y27:AR27" si="23">Y23+Y25</f>
        <v>113833869</v>
      </c>
      <c r="Z27" s="377">
        <v>9280958123</v>
      </c>
      <c r="AA27" s="377">
        <f>AA23+AA25</f>
        <v>429282768</v>
      </c>
      <c r="AB27" s="377">
        <f t="shared" si="23"/>
        <v>0</v>
      </c>
      <c r="AC27" s="377">
        <f t="shared" si="23"/>
        <v>0</v>
      </c>
      <c r="AD27" s="377">
        <f t="shared" si="23"/>
        <v>0</v>
      </c>
      <c r="AE27" s="377">
        <f t="shared" si="23"/>
        <v>0</v>
      </c>
      <c r="AF27" s="377">
        <f t="shared" si="23"/>
        <v>0</v>
      </c>
      <c r="AG27" s="377">
        <f t="shared" si="23"/>
        <v>0</v>
      </c>
      <c r="AH27" s="377">
        <f t="shared" si="23"/>
        <v>0</v>
      </c>
      <c r="AI27" s="377">
        <f t="shared" si="23"/>
        <v>0</v>
      </c>
      <c r="AJ27" s="377">
        <f t="shared" si="23"/>
        <v>0</v>
      </c>
      <c r="AK27" s="377">
        <f t="shared" si="23"/>
        <v>0</v>
      </c>
      <c r="AL27" s="377">
        <f t="shared" si="23"/>
        <v>0</v>
      </c>
      <c r="AM27" s="377">
        <f t="shared" si="23"/>
        <v>0</v>
      </c>
      <c r="AN27" s="377">
        <f t="shared" si="23"/>
        <v>0</v>
      </c>
      <c r="AO27" s="377">
        <f t="shared" si="23"/>
        <v>0</v>
      </c>
      <c r="AP27" s="377">
        <f t="shared" si="23"/>
        <v>0</v>
      </c>
      <c r="AQ27" s="377">
        <f t="shared" si="23"/>
        <v>0</v>
      </c>
      <c r="AR27" s="377">
        <f t="shared" si="23"/>
        <v>0</v>
      </c>
      <c r="AS27" s="377">
        <f>AS23+AS25</f>
        <v>429282768</v>
      </c>
      <c r="AT27" s="377">
        <f t="shared" ref="AT27:BS27" si="24">+AT23</f>
        <v>11349000000</v>
      </c>
      <c r="AU27" s="377">
        <f t="shared" si="24"/>
        <v>0</v>
      </c>
      <c r="AV27" s="377">
        <f t="shared" si="24"/>
        <v>0</v>
      </c>
      <c r="AW27" s="377">
        <f t="shared" si="24"/>
        <v>0</v>
      </c>
      <c r="AX27" s="377">
        <f t="shared" si="24"/>
        <v>0</v>
      </c>
      <c r="AY27" s="377">
        <f t="shared" si="24"/>
        <v>0</v>
      </c>
      <c r="AZ27" s="377">
        <f t="shared" si="24"/>
        <v>0</v>
      </c>
      <c r="BA27" s="377">
        <f t="shared" si="24"/>
        <v>0</v>
      </c>
      <c r="BB27" s="377">
        <f t="shared" si="24"/>
        <v>0</v>
      </c>
      <c r="BC27" s="377">
        <f t="shared" si="24"/>
        <v>0</v>
      </c>
      <c r="BD27" s="377">
        <f t="shared" si="24"/>
        <v>0</v>
      </c>
      <c r="BE27" s="377">
        <f t="shared" si="24"/>
        <v>0</v>
      </c>
      <c r="BF27" s="377">
        <f t="shared" si="24"/>
        <v>0</v>
      </c>
      <c r="BG27" s="377">
        <f t="shared" si="24"/>
        <v>0</v>
      </c>
      <c r="BH27" s="377">
        <f t="shared" si="24"/>
        <v>0</v>
      </c>
      <c r="BI27" s="377">
        <f t="shared" si="24"/>
        <v>0</v>
      </c>
      <c r="BJ27" s="377">
        <f t="shared" si="24"/>
        <v>0</v>
      </c>
      <c r="BK27" s="377">
        <f t="shared" si="24"/>
        <v>0</v>
      </c>
      <c r="BL27" s="377">
        <f t="shared" si="24"/>
        <v>0</v>
      </c>
      <c r="BM27" s="377">
        <f t="shared" si="24"/>
        <v>0</v>
      </c>
      <c r="BN27" s="377">
        <f t="shared" si="24"/>
        <v>0</v>
      </c>
      <c r="BO27" s="377">
        <f t="shared" si="24"/>
        <v>0</v>
      </c>
      <c r="BP27" s="377">
        <f t="shared" si="24"/>
        <v>0</v>
      </c>
      <c r="BQ27" s="377">
        <f t="shared" si="24"/>
        <v>0</v>
      </c>
      <c r="BR27" s="377">
        <f t="shared" si="24"/>
        <v>0</v>
      </c>
      <c r="BS27" s="377">
        <f t="shared" si="24"/>
        <v>11350000000</v>
      </c>
      <c r="BT27" s="377">
        <f t="shared" ref="BT27:DP27" si="25">+BT23</f>
        <v>0</v>
      </c>
      <c r="BU27" s="377">
        <f t="shared" si="25"/>
        <v>0</v>
      </c>
      <c r="BV27" s="377">
        <f t="shared" si="25"/>
        <v>0</v>
      </c>
      <c r="BW27" s="377">
        <f t="shared" si="25"/>
        <v>0</v>
      </c>
      <c r="BX27" s="377">
        <f t="shared" si="25"/>
        <v>0</v>
      </c>
      <c r="BY27" s="377">
        <f t="shared" si="25"/>
        <v>0</v>
      </c>
      <c r="BZ27" s="377">
        <f t="shared" si="25"/>
        <v>0</v>
      </c>
      <c r="CA27" s="377">
        <f t="shared" si="25"/>
        <v>0</v>
      </c>
      <c r="CB27" s="377">
        <f t="shared" si="25"/>
        <v>0</v>
      </c>
      <c r="CC27" s="377">
        <f t="shared" si="25"/>
        <v>0</v>
      </c>
      <c r="CD27" s="377">
        <f t="shared" si="25"/>
        <v>0</v>
      </c>
      <c r="CE27" s="377">
        <f t="shared" si="25"/>
        <v>0</v>
      </c>
      <c r="CF27" s="377">
        <f t="shared" si="25"/>
        <v>0</v>
      </c>
      <c r="CG27" s="377">
        <f t="shared" si="25"/>
        <v>0</v>
      </c>
      <c r="CH27" s="377">
        <f t="shared" si="25"/>
        <v>0</v>
      </c>
      <c r="CI27" s="377">
        <f t="shared" si="25"/>
        <v>0</v>
      </c>
      <c r="CJ27" s="377">
        <f t="shared" si="25"/>
        <v>0</v>
      </c>
      <c r="CK27" s="377">
        <f t="shared" si="25"/>
        <v>0</v>
      </c>
      <c r="CL27" s="377">
        <f t="shared" si="25"/>
        <v>0</v>
      </c>
      <c r="CM27" s="377">
        <f t="shared" si="25"/>
        <v>0</v>
      </c>
      <c r="CN27" s="377">
        <f t="shared" si="25"/>
        <v>0</v>
      </c>
      <c r="CO27" s="377">
        <f t="shared" si="25"/>
        <v>0</v>
      </c>
      <c r="CP27" s="377">
        <f t="shared" si="25"/>
        <v>0</v>
      </c>
      <c r="CQ27" s="377">
        <f t="shared" si="25"/>
        <v>0</v>
      </c>
      <c r="CR27" s="377">
        <f t="shared" si="25"/>
        <v>10313000000</v>
      </c>
      <c r="CS27" s="377">
        <f t="shared" si="25"/>
        <v>0</v>
      </c>
      <c r="CT27" s="377">
        <f t="shared" si="25"/>
        <v>0</v>
      </c>
      <c r="CU27" s="377">
        <f t="shared" si="25"/>
        <v>0</v>
      </c>
      <c r="CV27" s="377">
        <f t="shared" si="25"/>
        <v>0</v>
      </c>
      <c r="CW27" s="377">
        <f t="shared" si="25"/>
        <v>0</v>
      </c>
      <c r="CX27" s="377">
        <f t="shared" si="25"/>
        <v>0</v>
      </c>
      <c r="CY27" s="377">
        <f t="shared" si="25"/>
        <v>0</v>
      </c>
      <c r="CZ27" s="377">
        <f t="shared" si="25"/>
        <v>0</v>
      </c>
      <c r="DA27" s="377">
        <f t="shared" si="25"/>
        <v>0</v>
      </c>
      <c r="DB27" s="377">
        <f t="shared" si="25"/>
        <v>0</v>
      </c>
      <c r="DC27" s="377">
        <f t="shared" si="25"/>
        <v>0</v>
      </c>
      <c r="DD27" s="377">
        <f t="shared" si="25"/>
        <v>0</v>
      </c>
      <c r="DE27" s="377">
        <f t="shared" si="25"/>
        <v>0</v>
      </c>
      <c r="DF27" s="377">
        <f t="shared" si="25"/>
        <v>0</v>
      </c>
      <c r="DG27" s="377">
        <f t="shared" si="25"/>
        <v>0</v>
      </c>
      <c r="DH27" s="377">
        <f t="shared" si="25"/>
        <v>0</v>
      </c>
      <c r="DI27" s="377">
        <f t="shared" si="25"/>
        <v>0</v>
      </c>
      <c r="DJ27" s="377">
        <f t="shared" si="25"/>
        <v>0</v>
      </c>
      <c r="DK27" s="377">
        <f t="shared" si="25"/>
        <v>0</v>
      </c>
      <c r="DL27" s="377">
        <f t="shared" si="25"/>
        <v>0</v>
      </c>
      <c r="DM27" s="377">
        <f t="shared" si="25"/>
        <v>0</v>
      </c>
      <c r="DN27" s="377">
        <f t="shared" si="25"/>
        <v>0</v>
      </c>
      <c r="DO27" s="377">
        <f t="shared" si="25"/>
        <v>0</v>
      </c>
      <c r="DP27" s="377">
        <f t="shared" si="25"/>
        <v>0</v>
      </c>
      <c r="DQ27" s="377">
        <f>+DQ25</f>
        <v>56095900</v>
      </c>
      <c r="DR27" s="377">
        <f>DR23+DR25</f>
        <v>113833869</v>
      </c>
      <c r="DS27" s="377">
        <f>DS23+DS25</f>
        <v>429282768</v>
      </c>
      <c r="DT27" s="377"/>
      <c r="DU27" s="377"/>
      <c r="DV27" s="377"/>
      <c r="DW27" s="377"/>
      <c r="DX27" s="377"/>
      <c r="DY27" s="390"/>
      <c r="DZ27" s="390"/>
      <c r="EA27" s="390"/>
      <c r="EB27" s="390"/>
      <c r="EC27" s="490">
        <f t="shared" si="0"/>
        <v>4.6254143409628655E-2</v>
      </c>
      <c r="ED27" s="495">
        <f>(T27+DS27)/G27</f>
        <v>2.7521877659255765E-2</v>
      </c>
      <c r="EE27" s="792"/>
      <c r="EF27" s="688"/>
      <c r="EG27" s="688"/>
      <c r="EH27" s="775"/>
      <c r="EI27" s="692"/>
      <c r="EJ27" s="694"/>
    </row>
    <row r="28" spans="1:140" s="5" customFormat="1" ht="63.75" customHeight="1" x14ac:dyDescent="0.25">
      <c r="A28" s="685"/>
      <c r="B28" s="753">
        <v>4</v>
      </c>
      <c r="C28" s="771" t="s">
        <v>133</v>
      </c>
      <c r="D28" s="746" t="s">
        <v>124</v>
      </c>
      <c r="E28" s="685">
        <v>211</v>
      </c>
      <c r="F28" s="41" t="s">
        <v>69</v>
      </c>
      <c r="G28" s="478">
        <f>H28+U28+AT28+BS28+CR28</f>
        <v>4</v>
      </c>
      <c r="H28" s="428">
        <v>0.27</v>
      </c>
      <c r="I28" s="428">
        <v>0.27</v>
      </c>
      <c r="J28" s="412">
        <f>J24+J26</f>
        <v>0</v>
      </c>
      <c r="K28" s="428">
        <v>0.27</v>
      </c>
      <c r="L28" s="428">
        <v>0.02</v>
      </c>
      <c r="M28" s="428">
        <v>0.27</v>
      </c>
      <c r="N28" s="428">
        <v>7.0000000000000007E-2</v>
      </c>
      <c r="O28" s="428">
        <v>0.27</v>
      </c>
      <c r="P28" s="428">
        <f>+GESTIÓN!S18</f>
        <v>0.14000000000000001</v>
      </c>
      <c r="Q28" s="428">
        <v>0.27</v>
      </c>
      <c r="R28" s="479">
        <f>+GESTIÓN!U18</f>
        <v>0.2</v>
      </c>
      <c r="S28" s="479">
        <v>0.27</v>
      </c>
      <c r="T28" s="479">
        <v>0.26</v>
      </c>
      <c r="U28" s="479">
        <v>0.73</v>
      </c>
      <c r="V28" s="479">
        <v>0.73</v>
      </c>
      <c r="W28" s="479">
        <v>0.05</v>
      </c>
      <c r="X28" s="479">
        <v>0.73</v>
      </c>
      <c r="Y28" s="479">
        <f>+GESTIÓN!DU18</f>
        <v>0.1</v>
      </c>
      <c r="Z28" s="479">
        <v>0.73</v>
      </c>
      <c r="AA28" s="479">
        <v>0.14000000000000001</v>
      </c>
      <c r="AB28" s="478"/>
      <c r="AC28" s="478"/>
      <c r="AD28" s="478"/>
      <c r="AE28" s="478"/>
      <c r="AF28" s="478"/>
      <c r="AG28" s="478"/>
      <c r="AH28" s="478"/>
      <c r="AI28" s="478"/>
      <c r="AJ28" s="478"/>
      <c r="AK28" s="478"/>
      <c r="AL28" s="478"/>
      <c r="AM28" s="478"/>
      <c r="AN28" s="478"/>
      <c r="AO28" s="478"/>
      <c r="AP28" s="478"/>
      <c r="AQ28" s="478"/>
      <c r="AR28" s="478"/>
      <c r="AS28" s="479">
        <v>0.14000000000000001</v>
      </c>
      <c r="AT28" s="478">
        <v>1</v>
      </c>
      <c r="AU28" s="478"/>
      <c r="AV28" s="478"/>
      <c r="AW28" s="478"/>
      <c r="AX28" s="478"/>
      <c r="AY28" s="478"/>
      <c r="AZ28" s="478"/>
      <c r="BA28" s="478"/>
      <c r="BB28" s="478"/>
      <c r="BC28" s="478"/>
      <c r="BD28" s="478"/>
      <c r="BE28" s="478"/>
      <c r="BF28" s="478"/>
      <c r="BG28" s="478"/>
      <c r="BH28" s="478"/>
      <c r="BI28" s="478"/>
      <c r="BJ28" s="478"/>
      <c r="BK28" s="478"/>
      <c r="BL28" s="478"/>
      <c r="BM28" s="478"/>
      <c r="BN28" s="478"/>
      <c r="BO28" s="478"/>
      <c r="BP28" s="478"/>
      <c r="BQ28" s="478"/>
      <c r="BR28" s="478"/>
      <c r="BS28" s="478">
        <v>1</v>
      </c>
      <c r="BT28" s="478"/>
      <c r="BU28" s="478"/>
      <c r="BV28" s="478"/>
      <c r="BW28" s="478"/>
      <c r="BX28" s="478"/>
      <c r="BY28" s="478"/>
      <c r="BZ28" s="478"/>
      <c r="CA28" s="478"/>
      <c r="CB28" s="478"/>
      <c r="CC28" s="478"/>
      <c r="CD28" s="478"/>
      <c r="CE28" s="478"/>
      <c r="CF28" s="478"/>
      <c r="CG28" s="478"/>
      <c r="CH28" s="478"/>
      <c r="CI28" s="478"/>
      <c r="CJ28" s="478"/>
      <c r="CK28" s="478"/>
      <c r="CL28" s="478"/>
      <c r="CM28" s="478"/>
      <c r="CN28" s="478"/>
      <c r="CO28" s="478"/>
      <c r="CP28" s="478"/>
      <c r="CQ28" s="478"/>
      <c r="CR28" s="478">
        <v>1</v>
      </c>
      <c r="CS28" s="478"/>
      <c r="CT28" s="478"/>
      <c r="CU28" s="478"/>
      <c r="CV28" s="478"/>
      <c r="CW28" s="478"/>
      <c r="CX28" s="478"/>
      <c r="CY28" s="478"/>
      <c r="CZ28" s="478"/>
      <c r="DA28" s="478"/>
      <c r="DB28" s="478"/>
      <c r="DC28" s="478"/>
      <c r="DD28" s="478"/>
      <c r="DE28" s="478"/>
      <c r="DF28" s="478"/>
      <c r="DG28" s="478"/>
      <c r="DH28" s="478"/>
      <c r="DI28" s="478"/>
      <c r="DJ28" s="478"/>
      <c r="DK28" s="478"/>
      <c r="DL28" s="478"/>
      <c r="DM28" s="478"/>
      <c r="DN28" s="478"/>
      <c r="DO28" s="478"/>
      <c r="DP28" s="478"/>
      <c r="DQ28" s="391">
        <v>0.05</v>
      </c>
      <c r="DR28" s="462">
        <f>+Y28</f>
        <v>0.1</v>
      </c>
      <c r="DS28" s="479">
        <v>0.14000000000000001</v>
      </c>
      <c r="DT28" s="391"/>
      <c r="DU28" s="391"/>
      <c r="DV28" s="391"/>
      <c r="DW28" s="391"/>
      <c r="DX28" s="391"/>
      <c r="DY28" s="392"/>
      <c r="DZ28" s="392"/>
      <c r="EA28" s="393"/>
      <c r="EB28" s="391"/>
      <c r="EC28" s="490">
        <f t="shared" si="0"/>
        <v>0.19178082191780824</v>
      </c>
      <c r="ED28" s="493">
        <f>(T28+DS28)/G28</f>
        <v>0.1</v>
      </c>
      <c r="EE28" s="787" t="s">
        <v>440</v>
      </c>
      <c r="EF28" s="687" t="s">
        <v>154</v>
      </c>
      <c r="EG28" s="687" t="s">
        <v>154</v>
      </c>
      <c r="EH28" s="782" t="s">
        <v>414</v>
      </c>
      <c r="EI28" s="784" t="s">
        <v>399</v>
      </c>
      <c r="EJ28" s="700"/>
    </row>
    <row r="29" spans="1:140" s="212" customFormat="1" ht="66.75" customHeight="1" x14ac:dyDescent="0.25">
      <c r="A29" s="685"/>
      <c r="B29" s="753"/>
      <c r="C29" s="771"/>
      <c r="D29" s="747"/>
      <c r="E29" s="685"/>
      <c r="F29" s="208" t="s">
        <v>6</v>
      </c>
      <c r="G29" s="205">
        <f>T29+Z29+AT29+BS29+CR29</f>
        <v>2631716093</v>
      </c>
      <c r="H29" s="206">
        <v>201000000</v>
      </c>
      <c r="I29" s="206">
        <v>201000000</v>
      </c>
      <c r="J29" s="206">
        <f>J25+J27</f>
        <v>0</v>
      </c>
      <c r="K29" s="206">
        <v>201000000</v>
      </c>
      <c r="L29" s="206">
        <v>71564000</v>
      </c>
      <c r="M29" s="206">
        <v>201000000</v>
      </c>
      <c r="N29" s="206">
        <f>+T29</f>
        <v>143476093</v>
      </c>
      <c r="O29" s="206">
        <v>201000000</v>
      </c>
      <c r="P29" s="206">
        <f>+N29</f>
        <v>143476093</v>
      </c>
      <c r="Q29" s="206">
        <v>201000000</v>
      </c>
      <c r="R29" s="206">
        <v>76021593</v>
      </c>
      <c r="S29" s="222">
        <v>144912593</v>
      </c>
      <c r="T29" s="217">
        <v>143476093</v>
      </c>
      <c r="U29" s="458">
        <v>251240000</v>
      </c>
      <c r="V29" s="458">
        <v>251240000</v>
      </c>
      <c r="W29" s="206">
        <v>0</v>
      </c>
      <c r="X29" s="458">
        <v>251240000</v>
      </c>
      <c r="Y29" s="206">
        <v>0</v>
      </c>
      <c r="Z29" s="206">
        <v>251240000</v>
      </c>
      <c r="AA29" s="206">
        <v>133938000</v>
      </c>
      <c r="AB29" s="206"/>
      <c r="AC29" s="206"/>
      <c r="AD29" s="206"/>
      <c r="AE29" s="206"/>
      <c r="AF29" s="206"/>
      <c r="AG29" s="206"/>
      <c r="AH29" s="206"/>
      <c r="AI29" s="206"/>
      <c r="AJ29" s="206"/>
      <c r="AK29" s="206"/>
      <c r="AL29" s="206"/>
      <c r="AM29" s="206"/>
      <c r="AN29" s="206"/>
      <c r="AO29" s="206"/>
      <c r="AP29" s="206"/>
      <c r="AQ29" s="206"/>
      <c r="AR29" s="206"/>
      <c r="AS29" s="206">
        <v>133938000</v>
      </c>
      <c r="AT29" s="206">
        <v>746000000</v>
      </c>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v>746000000</v>
      </c>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v>745000000</v>
      </c>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v>0</v>
      </c>
      <c r="DR29" s="206">
        <v>0</v>
      </c>
      <c r="DS29" s="206">
        <v>133938000</v>
      </c>
      <c r="DT29" s="206"/>
      <c r="DU29" s="206"/>
      <c r="DV29" s="206"/>
      <c r="DW29" s="206"/>
      <c r="DX29" s="206"/>
      <c r="DY29" s="206"/>
      <c r="DZ29" s="386"/>
      <c r="EA29" s="386"/>
      <c r="EB29" s="397"/>
      <c r="EC29" s="490">
        <f t="shared" si="0"/>
        <v>0.53310778538449288</v>
      </c>
      <c r="ED29" s="493">
        <f>(T29+DS29)/G29</f>
        <v>0.10541186176498409</v>
      </c>
      <c r="EE29" s="788"/>
      <c r="EF29" s="687"/>
      <c r="EG29" s="687"/>
      <c r="EH29" s="698"/>
      <c r="EI29" s="785"/>
      <c r="EJ29" s="700"/>
    </row>
    <row r="30" spans="1:140" s="5" customFormat="1" ht="53.25" customHeight="1" x14ac:dyDescent="0.25">
      <c r="A30" s="685"/>
      <c r="B30" s="753"/>
      <c r="C30" s="771"/>
      <c r="D30" s="747"/>
      <c r="E30" s="685"/>
      <c r="F30" s="41" t="s">
        <v>70</v>
      </c>
      <c r="G30" s="51">
        <v>0</v>
      </c>
      <c r="H30" s="298">
        <v>0</v>
      </c>
      <c r="I30" s="298">
        <v>0</v>
      </c>
      <c r="J30" s="298">
        <v>0</v>
      </c>
      <c r="K30" s="298">
        <v>0</v>
      </c>
      <c r="L30" s="298">
        <v>0</v>
      </c>
      <c r="M30" s="298">
        <v>0</v>
      </c>
      <c r="N30" s="298">
        <v>0</v>
      </c>
      <c r="O30" s="298">
        <v>0</v>
      </c>
      <c r="P30" s="298">
        <v>0</v>
      </c>
      <c r="Q30" s="298">
        <v>0</v>
      </c>
      <c r="R30" s="298">
        <v>0</v>
      </c>
      <c r="S30" s="297">
        <v>0</v>
      </c>
      <c r="T30" s="282">
        <v>0</v>
      </c>
      <c r="U30" s="298">
        <v>0.01</v>
      </c>
      <c r="V30" s="298">
        <v>0.01</v>
      </c>
      <c r="W30" s="282">
        <v>0</v>
      </c>
      <c r="X30" s="298">
        <v>0.01</v>
      </c>
      <c r="Y30" s="282">
        <v>0</v>
      </c>
      <c r="Z30" s="282">
        <v>0.01</v>
      </c>
      <c r="AA30" s="282">
        <v>0</v>
      </c>
      <c r="AB30" s="282">
        <v>0</v>
      </c>
      <c r="AC30" s="282">
        <v>0</v>
      </c>
      <c r="AD30" s="282">
        <v>0</v>
      </c>
      <c r="AE30" s="282">
        <v>0</v>
      </c>
      <c r="AF30" s="282">
        <v>0</v>
      </c>
      <c r="AG30" s="282">
        <v>0</v>
      </c>
      <c r="AH30" s="282">
        <v>0</v>
      </c>
      <c r="AI30" s="282">
        <v>0</v>
      </c>
      <c r="AJ30" s="282">
        <v>0</v>
      </c>
      <c r="AK30" s="282">
        <v>0</v>
      </c>
      <c r="AL30" s="282">
        <v>0</v>
      </c>
      <c r="AM30" s="282">
        <v>0</v>
      </c>
      <c r="AN30" s="282">
        <v>0</v>
      </c>
      <c r="AO30" s="282">
        <v>0</v>
      </c>
      <c r="AP30" s="282">
        <v>0</v>
      </c>
      <c r="AQ30" s="282">
        <v>0</v>
      </c>
      <c r="AR30" s="282">
        <v>0</v>
      </c>
      <c r="AS30" s="282">
        <v>0</v>
      </c>
      <c r="AT30" s="282">
        <v>0</v>
      </c>
      <c r="AU30" s="282">
        <v>0</v>
      </c>
      <c r="AV30" s="282">
        <v>0</v>
      </c>
      <c r="AW30" s="282">
        <v>0</v>
      </c>
      <c r="AX30" s="282">
        <v>0</v>
      </c>
      <c r="AY30" s="282">
        <v>0</v>
      </c>
      <c r="AZ30" s="282">
        <v>0</v>
      </c>
      <c r="BA30" s="282">
        <v>0</v>
      </c>
      <c r="BB30" s="282">
        <v>0</v>
      </c>
      <c r="BC30" s="282">
        <v>0</v>
      </c>
      <c r="BD30" s="282">
        <v>0</v>
      </c>
      <c r="BE30" s="282">
        <v>0</v>
      </c>
      <c r="BF30" s="282">
        <v>0</v>
      </c>
      <c r="BG30" s="282">
        <v>0</v>
      </c>
      <c r="BH30" s="282">
        <v>0</v>
      </c>
      <c r="BI30" s="282">
        <v>0</v>
      </c>
      <c r="BJ30" s="282">
        <v>0</v>
      </c>
      <c r="BK30" s="282">
        <v>0</v>
      </c>
      <c r="BL30" s="282">
        <v>0</v>
      </c>
      <c r="BM30" s="282">
        <v>0</v>
      </c>
      <c r="BN30" s="282">
        <v>0</v>
      </c>
      <c r="BO30" s="282">
        <v>0</v>
      </c>
      <c r="BP30" s="282">
        <v>0</v>
      </c>
      <c r="BQ30" s="282">
        <v>0</v>
      </c>
      <c r="BR30" s="282">
        <v>0</v>
      </c>
      <c r="BS30" s="282">
        <v>0</v>
      </c>
      <c r="BT30" s="282">
        <v>0</v>
      </c>
      <c r="BU30" s="282">
        <v>0</v>
      </c>
      <c r="BV30" s="282">
        <v>0</v>
      </c>
      <c r="BW30" s="282">
        <v>0</v>
      </c>
      <c r="BX30" s="282">
        <v>0</v>
      </c>
      <c r="BY30" s="282">
        <v>0</v>
      </c>
      <c r="BZ30" s="282">
        <v>0</v>
      </c>
      <c r="CA30" s="282">
        <v>0</v>
      </c>
      <c r="CB30" s="282">
        <v>0</v>
      </c>
      <c r="CC30" s="282">
        <v>0</v>
      </c>
      <c r="CD30" s="282">
        <v>0</v>
      </c>
      <c r="CE30" s="282">
        <v>0</v>
      </c>
      <c r="CF30" s="282">
        <v>0</v>
      </c>
      <c r="CG30" s="282">
        <v>0</v>
      </c>
      <c r="CH30" s="282">
        <v>0</v>
      </c>
      <c r="CI30" s="282">
        <v>0</v>
      </c>
      <c r="CJ30" s="282">
        <v>0</v>
      </c>
      <c r="CK30" s="282">
        <v>0</v>
      </c>
      <c r="CL30" s="282">
        <v>0</v>
      </c>
      <c r="CM30" s="282">
        <v>0</v>
      </c>
      <c r="CN30" s="282">
        <v>0</v>
      </c>
      <c r="CO30" s="282">
        <v>0</v>
      </c>
      <c r="CP30" s="282">
        <v>0</v>
      </c>
      <c r="CQ30" s="282">
        <v>0</v>
      </c>
      <c r="CR30" s="282">
        <v>0</v>
      </c>
      <c r="CS30" s="282">
        <v>0</v>
      </c>
      <c r="CT30" s="282">
        <v>0</v>
      </c>
      <c r="CU30" s="282">
        <v>0</v>
      </c>
      <c r="CV30" s="282">
        <v>0</v>
      </c>
      <c r="CW30" s="282">
        <v>0</v>
      </c>
      <c r="CX30" s="282">
        <v>0</v>
      </c>
      <c r="CY30" s="282">
        <v>0</v>
      </c>
      <c r="CZ30" s="282">
        <v>0</v>
      </c>
      <c r="DA30" s="282">
        <v>0</v>
      </c>
      <c r="DB30" s="282">
        <v>0</v>
      </c>
      <c r="DC30" s="282">
        <v>0</v>
      </c>
      <c r="DD30" s="282">
        <v>0</v>
      </c>
      <c r="DE30" s="282">
        <v>0</v>
      </c>
      <c r="DF30" s="282">
        <v>0</v>
      </c>
      <c r="DG30" s="282">
        <v>0</v>
      </c>
      <c r="DH30" s="282">
        <v>0</v>
      </c>
      <c r="DI30" s="282">
        <v>0</v>
      </c>
      <c r="DJ30" s="282">
        <v>0</v>
      </c>
      <c r="DK30" s="282">
        <v>0</v>
      </c>
      <c r="DL30" s="282">
        <v>0</v>
      </c>
      <c r="DM30" s="282">
        <v>0</v>
      </c>
      <c r="DN30" s="282">
        <v>0</v>
      </c>
      <c r="DO30" s="282">
        <v>0</v>
      </c>
      <c r="DP30" s="282">
        <v>0</v>
      </c>
      <c r="DQ30" s="282">
        <v>0</v>
      </c>
      <c r="DR30" s="51">
        <v>0</v>
      </c>
      <c r="DS30" s="51">
        <v>0</v>
      </c>
      <c r="DT30" s="51">
        <v>0</v>
      </c>
      <c r="DU30" s="51">
        <v>0</v>
      </c>
      <c r="DV30" s="51">
        <v>0</v>
      </c>
      <c r="DW30" s="51">
        <v>0</v>
      </c>
      <c r="DX30" s="51">
        <v>0</v>
      </c>
      <c r="DY30" s="51">
        <v>0</v>
      </c>
      <c r="DZ30" s="51">
        <v>0</v>
      </c>
      <c r="EA30" s="51">
        <v>0</v>
      </c>
      <c r="EB30" s="51">
        <v>0</v>
      </c>
      <c r="EC30" s="490">
        <f t="shared" si="0"/>
        <v>0</v>
      </c>
      <c r="ED30" s="493">
        <v>0</v>
      </c>
      <c r="EE30" s="788"/>
      <c r="EF30" s="687"/>
      <c r="EG30" s="687"/>
      <c r="EH30" s="698"/>
      <c r="EI30" s="785"/>
      <c r="EJ30" s="700"/>
    </row>
    <row r="31" spans="1:140" s="209" customFormat="1" ht="62.25" customHeight="1" x14ac:dyDescent="0.25">
      <c r="A31" s="685"/>
      <c r="B31" s="753"/>
      <c r="C31" s="771"/>
      <c r="D31" s="747"/>
      <c r="E31" s="685"/>
      <c r="F31" s="208" t="s">
        <v>7</v>
      </c>
      <c r="G31" s="361">
        <f>Z31</f>
        <v>89761033</v>
      </c>
      <c r="H31" s="206">
        <v>0</v>
      </c>
      <c r="I31" s="206">
        <v>0</v>
      </c>
      <c r="J31" s="206">
        <v>0</v>
      </c>
      <c r="K31" s="206">
        <v>0</v>
      </c>
      <c r="L31" s="206">
        <v>0</v>
      </c>
      <c r="M31" s="206">
        <v>0</v>
      </c>
      <c r="N31" s="206">
        <v>0</v>
      </c>
      <c r="O31" s="206">
        <v>0</v>
      </c>
      <c r="P31" s="206">
        <v>0</v>
      </c>
      <c r="Q31" s="206">
        <v>0</v>
      </c>
      <c r="R31" s="206">
        <v>0</v>
      </c>
      <c r="S31" s="222">
        <v>0</v>
      </c>
      <c r="T31" s="207">
        <v>0</v>
      </c>
      <c r="U31" s="206">
        <v>89761033</v>
      </c>
      <c r="V31" s="206">
        <v>89761033</v>
      </c>
      <c r="W31" s="207">
        <v>0</v>
      </c>
      <c r="X31" s="206">
        <v>89761033</v>
      </c>
      <c r="Y31" s="207">
        <v>27209750</v>
      </c>
      <c r="Z31" s="207">
        <v>89761033</v>
      </c>
      <c r="AA31" s="207">
        <v>40532583</v>
      </c>
      <c r="AB31" s="207">
        <v>0</v>
      </c>
      <c r="AC31" s="207">
        <v>0</v>
      </c>
      <c r="AD31" s="207">
        <v>0</v>
      </c>
      <c r="AE31" s="207">
        <v>0</v>
      </c>
      <c r="AF31" s="207">
        <v>0</v>
      </c>
      <c r="AG31" s="207">
        <v>0</v>
      </c>
      <c r="AH31" s="207">
        <v>0</v>
      </c>
      <c r="AI31" s="207">
        <v>0</v>
      </c>
      <c r="AJ31" s="207">
        <v>0</v>
      </c>
      <c r="AK31" s="207">
        <v>0</v>
      </c>
      <c r="AL31" s="207">
        <v>0</v>
      </c>
      <c r="AM31" s="207">
        <v>0</v>
      </c>
      <c r="AN31" s="207">
        <v>0</v>
      </c>
      <c r="AO31" s="207">
        <v>0</v>
      </c>
      <c r="AP31" s="207">
        <v>0</v>
      </c>
      <c r="AQ31" s="207">
        <v>0</v>
      </c>
      <c r="AR31" s="207">
        <v>0</v>
      </c>
      <c r="AS31" s="207">
        <v>40532583</v>
      </c>
      <c r="AT31" s="207">
        <v>0</v>
      </c>
      <c r="AU31" s="207">
        <v>0</v>
      </c>
      <c r="AV31" s="207">
        <v>0</v>
      </c>
      <c r="AW31" s="207">
        <v>0</v>
      </c>
      <c r="AX31" s="207">
        <v>0</v>
      </c>
      <c r="AY31" s="207">
        <v>0</v>
      </c>
      <c r="AZ31" s="207">
        <v>0</v>
      </c>
      <c r="BA31" s="207">
        <v>0</v>
      </c>
      <c r="BB31" s="207">
        <v>0</v>
      </c>
      <c r="BC31" s="207">
        <v>0</v>
      </c>
      <c r="BD31" s="207">
        <v>0</v>
      </c>
      <c r="BE31" s="207">
        <v>0</v>
      </c>
      <c r="BF31" s="207">
        <v>0</v>
      </c>
      <c r="BG31" s="207">
        <v>0</v>
      </c>
      <c r="BH31" s="207">
        <v>0</v>
      </c>
      <c r="BI31" s="207">
        <v>0</v>
      </c>
      <c r="BJ31" s="207">
        <v>0</v>
      </c>
      <c r="BK31" s="207">
        <v>0</v>
      </c>
      <c r="BL31" s="207">
        <v>0</v>
      </c>
      <c r="BM31" s="207">
        <v>0</v>
      </c>
      <c r="BN31" s="207">
        <v>0</v>
      </c>
      <c r="BO31" s="207">
        <v>0</v>
      </c>
      <c r="BP31" s="207">
        <v>0</v>
      </c>
      <c r="BQ31" s="207">
        <v>0</v>
      </c>
      <c r="BR31" s="207">
        <v>0</v>
      </c>
      <c r="BS31" s="207">
        <v>0</v>
      </c>
      <c r="BT31" s="207">
        <v>0</v>
      </c>
      <c r="BU31" s="207">
        <v>0</v>
      </c>
      <c r="BV31" s="207">
        <v>0</v>
      </c>
      <c r="BW31" s="207">
        <v>0</v>
      </c>
      <c r="BX31" s="207">
        <v>0</v>
      </c>
      <c r="BY31" s="207">
        <v>0</v>
      </c>
      <c r="BZ31" s="207">
        <v>0</v>
      </c>
      <c r="CA31" s="207">
        <v>0</v>
      </c>
      <c r="CB31" s="207">
        <v>0</v>
      </c>
      <c r="CC31" s="207">
        <v>0</v>
      </c>
      <c r="CD31" s="207">
        <v>0</v>
      </c>
      <c r="CE31" s="207">
        <v>0</v>
      </c>
      <c r="CF31" s="207">
        <v>0</v>
      </c>
      <c r="CG31" s="207">
        <v>0</v>
      </c>
      <c r="CH31" s="207">
        <v>0</v>
      </c>
      <c r="CI31" s="207">
        <v>0</v>
      </c>
      <c r="CJ31" s="207">
        <v>0</v>
      </c>
      <c r="CK31" s="207">
        <v>0</v>
      </c>
      <c r="CL31" s="207">
        <v>0</v>
      </c>
      <c r="CM31" s="207">
        <v>0</v>
      </c>
      <c r="CN31" s="207">
        <v>0</v>
      </c>
      <c r="CO31" s="207">
        <v>0</v>
      </c>
      <c r="CP31" s="207">
        <v>0</v>
      </c>
      <c r="CQ31" s="207">
        <v>0</v>
      </c>
      <c r="CR31" s="207">
        <v>0</v>
      </c>
      <c r="CS31" s="207">
        <v>0</v>
      </c>
      <c r="CT31" s="207">
        <v>0</v>
      </c>
      <c r="CU31" s="207">
        <v>0</v>
      </c>
      <c r="CV31" s="207">
        <v>0</v>
      </c>
      <c r="CW31" s="207">
        <v>0</v>
      </c>
      <c r="CX31" s="207">
        <v>0</v>
      </c>
      <c r="CY31" s="207">
        <v>0</v>
      </c>
      <c r="CZ31" s="207">
        <v>0</v>
      </c>
      <c r="DA31" s="207">
        <v>0</v>
      </c>
      <c r="DB31" s="207">
        <v>0</v>
      </c>
      <c r="DC31" s="207">
        <v>0</v>
      </c>
      <c r="DD31" s="207">
        <v>0</v>
      </c>
      <c r="DE31" s="207">
        <v>0</v>
      </c>
      <c r="DF31" s="207">
        <v>0</v>
      </c>
      <c r="DG31" s="207">
        <v>0</v>
      </c>
      <c r="DH31" s="207">
        <v>0</v>
      </c>
      <c r="DI31" s="207">
        <v>0</v>
      </c>
      <c r="DJ31" s="207">
        <v>0</v>
      </c>
      <c r="DK31" s="207">
        <v>0</v>
      </c>
      <c r="DL31" s="207">
        <v>0</v>
      </c>
      <c r="DM31" s="207">
        <v>0</v>
      </c>
      <c r="DN31" s="207">
        <v>0</v>
      </c>
      <c r="DO31" s="207">
        <v>0</v>
      </c>
      <c r="DP31" s="207">
        <v>0</v>
      </c>
      <c r="DQ31" s="207">
        <v>0</v>
      </c>
      <c r="DR31" s="207">
        <v>27209750</v>
      </c>
      <c r="DS31" s="207">
        <v>40532583</v>
      </c>
      <c r="DT31" s="206"/>
      <c r="DU31" s="206"/>
      <c r="DV31" s="206"/>
      <c r="DW31" s="206"/>
      <c r="DX31" s="206"/>
      <c r="DY31" s="206"/>
      <c r="DZ31" s="206"/>
      <c r="EA31" s="386"/>
      <c r="EB31" s="397"/>
      <c r="EC31" s="490">
        <f t="shared" si="0"/>
        <v>0.45156101311801972</v>
      </c>
      <c r="ED31" s="493">
        <f>(T31+DS31)/G31</f>
        <v>0.45156101311801972</v>
      </c>
      <c r="EE31" s="788"/>
      <c r="EF31" s="687"/>
      <c r="EG31" s="687"/>
      <c r="EH31" s="698"/>
      <c r="EI31" s="785"/>
      <c r="EJ31" s="700"/>
    </row>
    <row r="32" spans="1:140" s="5" customFormat="1" ht="54.75" customHeight="1" x14ac:dyDescent="0.25">
      <c r="A32" s="685"/>
      <c r="B32" s="753"/>
      <c r="C32" s="771"/>
      <c r="D32" s="747"/>
      <c r="E32" s="685"/>
      <c r="F32" s="41" t="s">
        <v>71</v>
      </c>
      <c r="G32" s="54">
        <f>G28+G30</f>
        <v>4</v>
      </c>
      <c r="H32" s="55">
        <f>+H28</f>
        <v>0.27</v>
      </c>
      <c r="I32" s="55">
        <f>+I28</f>
        <v>0.27</v>
      </c>
      <c r="J32" s="54">
        <f t="shared" ref="J32:BS33" si="26">J28+J30</f>
        <v>0</v>
      </c>
      <c r="K32" s="55">
        <f>+K28</f>
        <v>0.27</v>
      </c>
      <c r="L32" s="55">
        <f t="shared" si="26"/>
        <v>0.02</v>
      </c>
      <c r="M32" s="55">
        <f>+M28</f>
        <v>0.27</v>
      </c>
      <c r="N32" s="55">
        <f>+N28</f>
        <v>7.0000000000000007E-2</v>
      </c>
      <c r="O32" s="55">
        <f>+O28</f>
        <v>0.27</v>
      </c>
      <c r="P32" s="55">
        <f>+P28</f>
        <v>0.14000000000000001</v>
      </c>
      <c r="Q32" s="55">
        <f>+Q28</f>
        <v>0.27</v>
      </c>
      <c r="R32" s="55">
        <f>R28+R30</f>
        <v>0.2</v>
      </c>
      <c r="S32" s="54">
        <v>0.27</v>
      </c>
      <c r="T32" s="69">
        <v>0.26</v>
      </c>
      <c r="U32" s="55">
        <f>U28+U30</f>
        <v>0.74</v>
      </c>
      <c r="V32" s="55">
        <f>V28+V30</f>
        <v>0.74</v>
      </c>
      <c r="W32" s="55">
        <f>+W28</f>
        <v>0.05</v>
      </c>
      <c r="X32" s="55">
        <f>X28+X30</f>
        <v>0.74</v>
      </c>
      <c r="Y32" s="55">
        <f>+Y28</f>
        <v>0.1</v>
      </c>
      <c r="Z32" s="55">
        <v>0.74</v>
      </c>
      <c r="AA32" s="55">
        <f>+AA28+AA30</f>
        <v>0.14000000000000001</v>
      </c>
      <c r="AB32" s="55"/>
      <c r="AC32" s="55"/>
      <c r="AD32" s="55"/>
      <c r="AE32" s="55"/>
      <c r="AF32" s="55"/>
      <c r="AG32" s="55"/>
      <c r="AH32" s="55"/>
      <c r="AI32" s="55"/>
      <c r="AJ32" s="55"/>
      <c r="AK32" s="55"/>
      <c r="AL32" s="55"/>
      <c r="AM32" s="55"/>
      <c r="AN32" s="55"/>
      <c r="AO32" s="55"/>
      <c r="AP32" s="55"/>
      <c r="AQ32" s="55"/>
      <c r="AR32" s="55"/>
      <c r="AS32" s="55">
        <f>+AS28+AS30</f>
        <v>0.14000000000000001</v>
      </c>
      <c r="AT32" s="55">
        <f t="shared" si="26"/>
        <v>1</v>
      </c>
      <c r="AU32" s="55">
        <f t="shared" si="26"/>
        <v>0</v>
      </c>
      <c r="AV32" s="55">
        <f t="shared" si="26"/>
        <v>0</v>
      </c>
      <c r="AW32" s="55">
        <f t="shared" si="26"/>
        <v>0</v>
      </c>
      <c r="AX32" s="55">
        <f t="shared" si="26"/>
        <v>0</v>
      </c>
      <c r="AY32" s="55">
        <f t="shared" si="26"/>
        <v>0</v>
      </c>
      <c r="AZ32" s="55">
        <f t="shared" si="26"/>
        <v>0</v>
      </c>
      <c r="BA32" s="55">
        <f t="shared" si="26"/>
        <v>0</v>
      </c>
      <c r="BB32" s="55">
        <f t="shared" si="26"/>
        <v>0</v>
      </c>
      <c r="BC32" s="55">
        <f t="shared" si="26"/>
        <v>0</v>
      </c>
      <c r="BD32" s="55">
        <f t="shared" si="26"/>
        <v>0</v>
      </c>
      <c r="BE32" s="55">
        <f t="shared" si="26"/>
        <v>0</v>
      </c>
      <c r="BF32" s="55">
        <f t="shared" si="26"/>
        <v>0</v>
      </c>
      <c r="BG32" s="55">
        <f t="shared" si="26"/>
        <v>0</v>
      </c>
      <c r="BH32" s="55">
        <f t="shared" si="26"/>
        <v>0</v>
      </c>
      <c r="BI32" s="55">
        <f t="shared" si="26"/>
        <v>0</v>
      </c>
      <c r="BJ32" s="55">
        <f t="shared" si="26"/>
        <v>0</v>
      </c>
      <c r="BK32" s="55">
        <f t="shared" si="26"/>
        <v>0</v>
      </c>
      <c r="BL32" s="55">
        <f t="shared" si="26"/>
        <v>0</v>
      </c>
      <c r="BM32" s="55">
        <f t="shared" si="26"/>
        <v>0</v>
      </c>
      <c r="BN32" s="55">
        <f t="shared" si="26"/>
        <v>0</v>
      </c>
      <c r="BO32" s="55">
        <f t="shared" si="26"/>
        <v>0</v>
      </c>
      <c r="BP32" s="55">
        <f t="shared" si="26"/>
        <v>0</v>
      </c>
      <c r="BQ32" s="55">
        <f t="shared" si="26"/>
        <v>0</v>
      </c>
      <c r="BR32" s="55">
        <f t="shared" si="26"/>
        <v>0</v>
      </c>
      <c r="BS32" s="55">
        <f t="shared" si="26"/>
        <v>1</v>
      </c>
      <c r="BT32" s="55">
        <f t="shared" ref="BT32:CR33" si="27">BT28+BT30</f>
        <v>0</v>
      </c>
      <c r="BU32" s="55">
        <f t="shared" si="27"/>
        <v>0</v>
      </c>
      <c r="BV32" s="55">
        <f t="shared" si="27"/>
        <v>0</v>
      </c>
      <c r="BW32" s="55">
        <f t="shared" si="27"/>
        <v>0</v>
      </c>
      <c r="BX32" s="55">
        <f t="shared" si="27"/>
        <v>0</v>
      </c>
      <c r="BY32" s="55">
        <f t="shared" si="27"/>
        <v>0</v>
      </c>
      <c r="BZ32" s="55">
        <f t="shared" si="27"/>
        <v>0</v>
      </c>
      <c r="CA32" s="55">
        <f t="shared" si="27"/>
        <v>0</v>
      </c>
      <c r="CB32" s="55">
        <f t="shared" si="27"/>
        <v>0</v>
      </c>
      <c r="CC32" s="55">
        <f t="shared" si="27"/>
        <v>0</v>
      </c>
      <c r="CD32" s="55">
        <f t="shared" si="27"/>
        <v>0</v>
      </c>
      <c r="CE32" s="55">
        <f t="shared" si="27"/>
        <v>0</v>
      </c>
      <c r="CF32" s="55">
        <f t="shared" si="27"/>
        <v>0</v>
      </c>
      <c r="CG32" s="55">
        <f t="shared" si="27"/>
        <v>0</v>
      </c>
      <c r="CH32" s="55">
        <f t="shared" si="27"/>
        <v>0</v>
      </c>
      <c r="CI32" s="55">
        <f t="shared" si="27"/>
        <v>0</v>
      </c>
      <c r="CJ32" s="55">
        <f t="shared" si="27"/>
        <v>0</v>
      </c>
      <c r="CK32" s="55">
        <f t="shared" si="27"/>
        <v>0</v>
      </c>
      <c r="CL32" s="55">
        <f t="shared" si="27"/>
        <v>0</v>
      </c>
      <c r="CM32" s="55">
        <f t="shared" si="27"/>
        <v>0</v>
      </c>
      <c r="CN32" s="55">
        <f t="shared" si="27"/>
        <v>0</v>
      </c>
      <c r="CO32" s="55">
        <f t="shared" si="27"/>
        <v>0</v>
      </c>
      <c r="CP32" s="55">
        <f t="shared" si="27"/>
        <v>0</v>
      </c>
      <c r="CQ32" s="55">
        <f t="shared" si="27"/>
        <v>0</v>
      </c>
      <c r="CR32" s="55">
        <f t="shared" si="27"/>
        <v>1</v>
      </c>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448">
        <f>+DQ28</f>
        <v>0.05</v>
      </c>
      <c r="DR32" s="448">
        <f>+DR28</f>
        <v>0.1</v>
      </c>
      <c r="DS32" s="479">
        <v>0.14000000000000001</v>
      </c>
      <c r="DT32" s="387"/>
      <c r="DU32" s="387"/>
      <c r="DV32" s="387"/>
      <c r="DW32" s="387"/>
      <c r="DX32" s="113"/>
      <c r="DY32" s="388"/>
      <c r="DZ32" s="388"/>
      <c r="EA32" s="389"/>
      <c r="EB32" s="387"/>
      <c r="EC32" s="490">
        <f t="shared" si="0"/>
        <v>0.1891891891891892</v>
      </c>
      <c r="ED32" s="493">
        <f>(T32+DS32)/G32</f>
        <v>0.1</v>
      </c>
      <c r="EE32" s="788"/>
      <c r="EF32" s="687"/>
      <c r="EG32" s="687"/>
      <c r="EH32" s="698"/>
      <c r="EI32" s="785"/>
      <c r="EJ32" s="700"/>
    </row>
    <row r="33" spans="1:140" s="211" customFormat="1" ht="63.75" customHeight="1" thickBot="1" x14ac:dyDescent="0.3">
      <c r="A33" s="685"/>
      <c r="B33" s="753"/>
      <c r="C33" s="771"/>
      <c r="D33" s="748"/>
      <c r="E33" s="685"/>
      <c r="F33" s="213" t="s">
        <v>74</v>
      </c>
      <c r="G33" s="219">
        <f>+G29+G31</f>
        <v>2721477126</v>
      </c>
      <c r="H33" s="210">
        <f t="shared" ref="H33" si="28">+H29</f>
        <v>201000000</v>
      </c>
      <c r="I33" s="210">
        <f t="shared" ref="I33:P33" si="29">+I29</f>
        <v>201000000</v>
      </c>
      <c r="J33" s="210">
        <f t="shared" si="29"/>
        <v>0</v>
      </c>
      <c r="K33" s="210">
        <f t="shared" ref="K33" si="30">+K29</f>
        <v>201000000</v>
      </c>
      <c r="L33" s="210">
        <f t="shared" si="29"/>
        <v>71564000</v>
      </c>
      <c r="M33" s="210">
        <f t="shared" ref="M33" si="31">+M29</f>
        <v>201000000</v>
      </c>
      <c r="N33" s="210">
        <f>+N29</f>
        <v>143476093</v>
      </c>
      <c r="O33" s="210">
        <f t="shared" ref="O33" si="32">+O29</f>
        <v>201000000</v>
      </c>
      <c r="P33" s="210">
        <f t="shared" si="29"/>
        <v>143476093</v>
      </c>
      <c r="Q33" s="210">
        <f t="shared" ref="Q33" si="33">+Q29</f>
        <v>201000000</v>
      </c>
      <c r="R33" s="210">
        <f>+R29</f>
        <v>76021593</v>
      </c>
      <c r="S33" s="219">
        <v>144912593</v>
      </c>
      <c r="T33" s="220">
        <v>143476093</v>
      </c>
      <c r="U33" s="210">
        <f>U29+U31</f>
        <v>341001033</v>
      </c>
      <c r="V33" s="210">
        <f>V29+V31</f>
        <v>341001033</v>
      </c>
      <c r="W33" s="54">
        <v>0</v>
      </c>
      <c r="X33" s="210">
        <f>X29+X31</f>
        <v>341001033</v>
      </c>
      <c r="Y33" s="210">
        <f t="shared" ref="Y33:AR33" si="34">Y29+Y31</f>
        <v>27209750</v>
      </c>
      <c r="Z33" s="210">
        <v>341001033</v>
      </c>
      <c r="AA33" s="210">
        <f>AA29+AA31</f>
        <v>174470583</v>
      </c>
      <c r="AB33" s="210">
        <f t="shared" si="34"/>
        <v>0</v>
      </c>
      <c r="AC33" s="210">
        <f t="shared" si="34"/>
        <v>0</v>
      </c>
      <c r="AD33" s="210">
        <f t="shared" si="34"/>
        <v>0</v>
      </c>
      <c r="AE33" s="210">
        <f t="shared" si="34"/>
        <v>0</v>
      </c>
      <c r="AF33" s="210">
        <f t="shared" si="34"/>
        <v>0</v>
      </c>
      <c r="AG33" s="210">
        <f t="shared" si="34"/>
        <v>0</v>
      </c>
      <c r="AH33" s="210">
        <f t="shared" si="34"/>
        <v>0</v>
      </c>
      <c r="AI33" s="210">
        <f t="shared" si="34"/>
        <v>0</v>
      </c>
      <c r="AJ33" s="210">
        <f t="shared" si="34"/>
        <v>0</v>
      </c>
      <c r="AK33" s="210">
        <f t="shared" si="34"/>
        <v>0</v>
      </c>
      <c r="AL33" s="210">
        <f t="shared" si="34"/>
        <v>0</v>
      </c>
      <c r="AM33" s="210">
        <f t="shared" si="34"/>
        <v>0</v>
      </c>
      <c r="AN33" s="210">
        <f t="shared" si="34"/>
        <v>0</v>
      </c>
      <c r="AO33" s="210">
        <f t="shared" si="34"/>
        <v>0</v>
      </c>
      <c r="AP33" s="210">
        <f t="shared" si="34"/>
        <v>0</v>
      </c>
      <c r="AQ33" s="210">
        <f t="shared" si="34"/>
        <v>0</v>
      </c>
      <c r="AR33" s="210">
        <f t="shared" si="34"/>
        <v>0</v>
      </c>
      <c r="AS33" s="210">
        <f>AS29+AS31</f>
        <v>174470583</v>
      </c>
      <c r="AT33" s="54">
        <f t="shared" si="26"/>
        <v>746000000</v>
      </c>
      <c r="AU33" s="54">
        <f t="shared" si="26"/>
        <v>0</v>
      </c>
      <c r="AV33" s="54">
        <f t="shared" si="26"/>
        <v>0</v>
      </c>
      <c r="AW33" s="54">
        <f t="shared" si="26"/>
        <v>0</v>
      </c>
      <c r="AX33" s="54">
        <f t="shared" si="26"/>
        <v>0</v>
      </c>
      <c r="AY33" s="54">
        <f t="shared" si="26"/>
        <v>0</v>
      </c>
      <c r="AZ33" s="54">
        <f t="shared" si="26"/>
        <v>0</v>
      </c>
      <c r="BA33" s="54">
        <f t="shared" si="26"/>
        <v>0</v>
      </c>
      <c r="BB33" s="54">
        <f t="shared" si="26"/>
        <v>0</v>
      </c>
      <c r="BC33" s="54">
        <f t="shared" si="26"/>
        <v>0</v>
      </c>
      <c r="BD33" s="54">
        <f t="shared" si="26"/>
        <v>0</v>
      </c>
      <c r="BE33" s="54">
        <f t="shared" si="26"/>
        <v>0</v>
      </c>
      <c r="BF33" s="54">
        <f t="shared" si="26"/>
        <v>0</v>
      </c>
      <c r="BG33" s="54">
        <f t="shared" si="26"/>
        <v>0</v>
      </c>
      <c r="BH33" s="54">
        <f t="shared" si="26"/>
        <v>0</v>
      </c>
      <c r="BI33" s="54">
        <f t="shared" si="26"/>
        <v>0</v>
      </c>
      <c r="BJ33" s="54">
        <f t="shared" si="26"/>
        <v>0</v>
      </c>
      <c r="BK33" s="54">
        <f t="shared" si="26"/>
        <v>0</v>
      </c>
      <c r="BL33" s="54">
        <f t="shared" si="26"/>
        <v>0</v>
      </c>
      <c r="BM33" s="54">
        <f t="shared" si="26"/>
        <v>0</v>
      </c>
      <c r="BN33" s="54">
        <f t="shared" si="26"/>
        <v>0</v>
      </c>
      <c r="BO33" s="54">
        <f t="shared" si="26"/>
        <v>0</v>
      </c>
      <c r="BP33" s="54">
        <f t="shared" si="26"/>
        <v>0</v>
      </c>
      <c r="BQ33" s="54">
        <f t="shared" si="26"/>
        <v>0</v>
      </c>
      <c r="BR33" s="54">
        <f t="shared" si="26"/>
        <v>0</v>
      </c>
      <c r="BS33" s="54">
        <f t="shared" si="26"/>
        <v>746000000</v>
      </c>
      <c r="BT33" s="54">
        <f t="shared" si="27"/>
        <v>0</v>
      </c>
      <c r="BU33" s="54">
        <f t="shared" si="27"/>
        <v>0</v>
      </c>
      <c r="BV33" s="54">
        <f t="shared" si="27"/>
        <v>0</v>
      </c>
      <c r="BW33" s="54">
        <f t="shared" si="27"/>
        <v>0</v>
      </c>
      <c r="BX33" s="54">
        <f t="shared" si="27"/>
        <v>0</v>
      </c>
      <c r="BY33" s="54">
        <f t="shared" si="27"/>
        <v>0</v>
      </c>
      <c r="BZ33" s="54">
        <f t="shared" si="27"/>
        <v>0</v>
      </c>
      <c r="CA33" s="54">
        <f t="shared" si="27"/>
        <v>0</v>
      </c>
      <c r="CB33" s="54">
        <f t="shared" si="27"/>
        <v>0</v>
      </c>
      <c r="CC33" s="54">
        <f t="shared" si="27"/>
        <v>0</v>
      </c>
      <c r="CD33" s="54">
        <f t="shared" si="27"/>
        <v>0</v>
      </c>
      <c r="CE33" s="54">
        <f t="shared" si="27"/>
        <v>0</v>
      </c>
      <c r="CF33" s="54">
        <f t="shared" si="27"/>
        <v>0</v>
      </c>
      <c r="CG33" s="54">
        <f t="shared" si="27"/>
        <v>0</v>
      </c>
      <c r="CH33" s="54">
        <f t="shared" si="27"/>
        <v>0</v>
      </c>
      <c r="CI33" s="54">
        <f t="shared" si="27"/>
        <v>0</v>
      </c>
      <c r="CJ33" s="54">
        <f t="shared" si="27"/>
        <v>0</v>
      </c>
      <c r="CK33" s="54">
        <f t="shared" si="27"/>
        <v>0</v>
      </c>
      <c r="CL33" s="54">
        <f t="shared" si="27"/>
        <v>0</v>
      </c>
      <c r="CM33" s="54">
        <f t="shared" si="27"/>
        <v>0</v>
      </c>
      <c r="CN33" s="54">
        <f t="shared" si="27"/>
        <v>0</v>
      </c>
      <c r="CO33" s="54">
        <f t="shared" si="27"/>
        <v>0</v>
      </c>
      <c r="CP33" s="54">
        <f t="shared" si="27"/>
        <v>0</v>
      </c>
      <c r="CQ33" s="54">
        <f t="shared" si="27"/>
        <v>0</v>
      </c>
      <c r="CR33" s="54">
        <f t="shared" si="27"/>
        <v>745000000</v>
      </c>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387">
        <v>0</v>
      </c>
      <c r="DR33" s="210">
        <f>DR29</f>
        <v>0</v>
      </c>
      <c r="DS33" s="210">
        <f>DS29+DS31</f>
        <v>174470583</v>
      </c>
      <c r="DT33" s="210"/>
      <c r="DU33" s="210"/>
      <c r="DV33" s="210"/>
      <c r="DW33" s="210"/>
      <c r="DX33" s="210"/>
      <c r="DY33" s="396"/>
      <c r="DZ33" s="396"/>
      <c r="EA33" s="396"/>
      <c r="EB33" s="398"/>
      <c r="EC33" s="490">
        <f t="shared" si="0"/>
        <v>0.51164238848508126</v>
      </c>
      <c r="ED33" s="493">
        <f>(T33+DS33)/G33</f>
        <v>0.11682871517179159</v>
      </c>
      <c r="EE33" s="789"/>
      <c r="EF33" s="688"/>
      <c r="EG33" s="688"/>
      <c r="EH33" s="783"/>
      <c r="EI33" s="786"/>
      <c r="EJ33" s="700"/>
    </row>
    <row r="34" spans="1:140" s="215" customFormat="1" ht="31.5" customHeight="1" x14ac:dyDescent="0.25">
      <c r="A34" s="767" t="s">
        <v>8</v>
      </c>
      <c r="B34" s="768"/>
      <c r="C34" s="768"/>
      <c r="D34" s="768"/>
      <c r="E34" s="768"/>
      <c r="F34" s="214" t="s">
        <v>73</v>
      </c>
      <c r="G34" s="496">
        <f>G11+G17+G23+G29</f>
        <v>111141933002</v>
      </c>
      <c r="H34" s="496">
        <f t="shared" ref="H34:Q34" si="35">H11+H17+H23+H29</f>
        <v>3919274028</v>
      </c>
      <c r="I34" s="496">
        <f t="shared" si="35"/>
        <v>3919274028</v>
      </c>
      <c r="J34" s="496">
        <f t="shared" si="35"/>
        <v>15250000</v>
      </c>
      <c r="K34" s="496">
        <f t="shared" si="35"/>
        <v>3919274028</v>
      </c>
      <c r="L34" s="496">
        <f t="shared" si="35"/>
        <v>741070000</v>
      </c>
      <c r="M34" s="496">
        <f t="shared" si="35"/>
        <v>3919274028</v>
      </c>
      <c r="N34" s="496">
        <f t="shared" si="35"/>
        <v>858602440</v>
      </c>
      <c r="O34" s="496">
        <f t="shared" si="35"/>
        <v>3919274028</v>
      </c>
      <c r="P34" s="496">
        <f t="shared" si="35"/>
        <v>865381195</v>
      </c>
      <c r="Q34" s="496">
        <f t="shared" si="35"/>
        <v>3919274028</v>
      </c>
      <c r="R34" s="496">
        <f>R11+R17+R23+R29</f>
        <v>874824904</v>
      </c>
      <c r="S34" s="496">
        <f>S11+S17+S23+S29</f>
        <v>3537127981</v>
      </c>
      <c r="T34" s="496">
        <f>T11+T17+T23+T29</f>
        <v>2277977002</v>
      </c>
      <c r="U34" s="496">
        <f>U11+U17+U23+U29</f>
        <v>25357104000</v>
      </c>
      <c r="V34" s="496">
        <f>V11+V17+V23+V29</f>
        <v>25357104000</v>
      </c>
      <c r="W34" s="496">
        <v>0</v>
      </c>
      <c r="X34" s="496">
        <f>X11+X17+X23+X29</f>
        <v>25357104000</v>
      </c>
      <c r="Y34" s="496">
        <f>Y11+Y17+Y23+Y29</f>
        <v>263020000</v>
      </c>
      <c r="Z34" s="496">
        <f>Z11+Z17+Z23+Z29</f>
        <v>25357104000</v>
      </c>
      <c r="AA34" s="496">
        <f>AA11+AA17+AA23+AA29</f>
        <v>1244638000</v>
      </c>
      <c r="AB34" s="496">
        <f t="shared" ref="AB34:AR34" si="36">AB11+AB17+AB23+AB29</f>
        <v>0</v>
      </c>
      <c r="AC34" s="496">
        <f t="shared" si="36"/>
        <v>0</v>
      </c>
      <c r="AD34" s="496">
        <f t="shared" si="36"/>
        <v>0</v>
      </c>
      <c r="AE34" s="496">
        <f t="shared" si="36"/>
        <v>0</v>
      </c>
      <c r="AF34" s="496">
        <f t="shared" si="36"/>
        <v>0</v>
      </c>
      <c r="AG34" s="496">
        <f t="shared" si="36"/>
        <v>0</v>
      </c>
      <c r="AH34" s="496">
        <f t="shared" si="36"/>
        <v>0</v>
      </c>
      <c r="AI34" s="496">
        <f t="shared" si="36"/>
        <v>0</v>
      </c>
      <c r="AJ34" s="496">
        <f t="shared" si="36"/>
        <v>0</v>
      </c>
      <c r="AK34" s="496">
        <f t="shared" si="36"/>
        <v>0</v>
      </c>
      <c r="AL34" s="496">
        <f t="shared" si="36"/>
        <v>0</v>
      </c>
      <c r="AM34" s="496">
        <f t="shared" si="36"/>
        <v>0</v>
      </c>
      <c r="AN34" s="496">
        <f t="shared" si="36"/>
        <v>0</v>
      </c>
      <c r="AO34" s="496">
        <f t="shared" si="36"/>
        <v>0</v>
      </c>
      <c r="AP34" s="496">
        <f t="shared" si="36"/>
        <v>0</v>
      </c>
      <c r="AQ34" s="496">
        <f t="shared" si="36"/>
        <v>0</v>
      </c>
      <c r="AR34" s="496">
        <f t="shared" si="36"/>
        <v>0</v>
      </c>
      <c r="AS34" s="496">
        <f>AS11+AS17+AS23+AS29</f>
        <v>1244638000</v>
      </c>
      <c r="AT34" s="496">
        <f>AT11+AT17+AT23+AT29</f>
        <v>34968852000</v>
      </c>
      <c r="AU34" s="496">
        <f t="shared" ref="AU34:DF34" si="37">AU11+AU17+AU23+AU29</f>
        <v>0</v>
      </c>
      <c r="AV34" s="496">
        <f t="shared" si="37"/>
        <v>0</v>
      </c>
      <c r="AW34" s="496">
        <f t="shared" si="37"/>
        <v>0</v>
      </c>
      <c r="AX34" s="496">
        <f t="shared" si="37"/>
        <v>0</v>
      </c>
      <c r="AY34" s="496">
        <f t="shared" si="37"/>
        <v>0</v>
      </c>
      <c r="AZ34" s="496">
        <f t="shared" si="37"/>
        <v>0</v>
      </c>
      <c r="BA34" s="496">
        <f t="shared" si="37"/>
        <v>0</v>
      </c>
      <c r="BB34" s="496">
        <f t="shared" si="37"/>
        <v>0</v>
      </c>
      <c r="BC34" s="496">
        <f t="shared" si="37"/>
        <v>0</v>
      </c>
      <c r="BD34" s="496">
        <f t="shared" si="37"/>
        <v>0</v>
      </c>
      <c r="BE34" s="496">
        <f t="shared" si="37"/>
        <v>0</v>
      </c>
      <c r="BF34" s="496">
        <f t="shared" si="37"/>
        <v>0</v>
      </c>
      <c r="BG34" s="496">
        <f t="shared" si="37"/>
        <v>0</v>
      </c>
      <c r="BH34" s="496">
        <f t="shared" si="37"/>
        <v>0</v>
      </c>
      <c r="BI34" s="496">
        <f t="shared" si="37"/>
        <v>0</v>
      </c>
      <c r="BJ34" s="496">
        <f t="shared" si="37"/>
        <v>0</v>
      </c>
      <c r="BK34" s="496">
        <f t="shared" si="37"/>
        <v>0</v>
      </c>
      <c r="BL34" s="496">
        <f t="shared" si="37"/>
        <v>0</v>
      </c>
      <c r="BM34" s="496">
        <f t="shared" si="37"/>
        <v>0</v>
      </c>
      <c r="BN34" s="496">
        <f t="shared" si="37"/>
        <v>0</v>
      </c>
      <c r="BO34" s="496">
        <f t="shared" si="37"/>
        <v>0</v>
      </c>
      <c r="BP34" s="496">
        <f t="shared" si="37"/>
        <v>0</v>
      </c>
      <c r="BQ34" s="496">
        <f t="shared" si="37"/>
        <v>0</v>
      </c>
      <c r="BR34" s="496">
        <f t="shared" si="37"/>
        <v>0</v>
      </c>
      <c r="BS34" s="496">
        <f t="shared" si="37"/>
        <v>31953000000</v>
      </c>
      <c r="BT34" s="496">
        <f t="shared" si="37"/>
        <v>0</v>
      </c>
      <c r="BU34" s="496">
        <f t="shared" si="37"/>
        <v>0</v>
      </c>
      <c r="BV34" s="496">
        <f t="shared" si="37"/>
        <v>0</v>
      </c>
      <c r="BW34" s="496">
        <f t="shared" si="37"/>
        <v>0</v>
      </c>
      <c r="BX34" s="496">
        <f t="shared" si="37"/>
        <v>0</v>
      </c>
      <c r="BY34" s="496">
        <f t="shared" si="37"/>
        <v>0</v>
      </c>
      <c r="BZ34" s="496">
        <f t="shared" si="37"/>
        <v>0</v>
      </c>
      <c r="CA34" s="496">
        <f t="shared" si="37"/>
        <v>0</v>
      </c>
      <c r="CB34" s="496">
        <f t="shared" si="37"/>
        <v>0</v>
      </c>
      <c r="CC34" s="496">
        <f t="shared" si="37"/>
        <v>0</v>
      </c>
      <c r="CD34" s="496">
        <f t="shared" si="37"/>
        <v>0</v>
      </c>
      <c r="CE34" s="496">
        <f t="shared" si="37"/>
        <v>0</v>
      </c>
      <c r="CF34" s="496">
        <f t="shared" si="37"/>
        <v>0</v>
      </c>
      <c r="CG34" s="496">
        <f t="shared" si="37"/>
        <v>0</v>
      </c>
      <c r="CH34" s="496">
        <f t="shared" si="37"/>
        <v>0</v>
      </c>
      <c r="CI34" s="496">
        <f t="shared" si="37"/>
        <v>0</v>
      </c>
      <c r="CJ34" s="496">
        <f t="shared" si="37"/>
        <v>0</v>
      </c>
      <c r="CK34" s="496">
        <f t="shared" si="37"/>
        <v>0</v>
      </c>
      <c r="CL34" s="496">
        <f t="shared" si="37"/>
        <v>0</v>
      </c>
      <c r="CM34" s="496">
        <f t="shared" si="37"/>
        <v>0</v>
      </c>
      <c r="CN34" s="496">
        <f t="shared" si="37"/>
        <v>0</v>
      </c>
      <c r="CO34" s="496">
        <f t="shared" si="37"/>
        <v>0</v>
      </c>
      <c r="CP34" s="496">
        <f t="shared" si="37"/>
        <v>0</v>
      </c>
      <c r="CQ34" s="496">
        <f t="shared" si="37"/>
        <v>0</v>
      </c>
      <c r="CR34" s="496">
        <f t="shared" si="37"/>
        <v>16585000000</v>
      </c>
      <c r="CS34" s="496">
        <f t="shared" si="37"/>
        <v>0</v>
      </c>
      <c r="CT34" s="496">
        <f t="shared" si="37"/>
        <v>0</v>
      </c>
      <c r="CU34" s="496">
        <f t="shared" si="37"/>
        <v>0</v>
      </c>
      <c r="CV34" s="496">
        <f t="shared" si="37"/>
        <v>0</v>
      </c>
      <c r="CW34" s="496">
        <f t="shared" si="37"/>
        <v>0</v>
      </c>
      <c r="CX34" s="496">
        <f t="shared" si="37"/>
        <v>0</v>
      </c>
      <c r="CY34" s="496">
        <f t="shared" si="37"/>
        <v>0</v>
      </c>
      <c r="CZ34" s="496">
        <f t="shared" si="37"/>
        <v>0</v>
      </c>
      <c r="DA34" s="496">
        <f t="shared" si="37"/>
        <v>0</v>
      </c>
      <c r="DB34" s="496">
        <f t="shared" si="37"/>
        <v>0</v>
      </c>
      <c r="DC34" s="496">
        <f t="shared" si="37"/>
        <v>0</v>
      </c>
      <c r="DD34" s="496">
        <f t="shared" si="37"/>
        <v>0</v>
      </c>
      <c r="DE34" s="496">
        <f t="shared" si="37"/>
        <v>0</v>
      </c>
      <c r="DF34" s="496">
        <f t="shared" si="37"/>
        <v>0</v>
      </c>
      <c r="DG34" s="496">
        <f t="shared" ref="DG34:DV34" si="38">DG11+DG17+DG23+DG29</f>
        <v>0</v>
      </c>
      <c r="DH34" s="496">
        <f t="shared" si="38"/>
        <v>0</v>
      </c>
      <c r="DI34" s="496">
        <f t="shared" si="38"/>
        <v>0</v>
      </c>
      <c r="DJ34" s="496">
        <f t="shared" si="38"/>
        <v>0</v>
      </c>
      <c r="DK34" s="496">
        <f t="shared" si="38"/>
        <v>0</v>
      </c>
      <c r="DL34" s="496">
        <f t="shared" si="38"/>
        <v>0</v>
      </c>
      <c r="DM34" s="496">
        <f t="shared" si="38"/>
        <v>0</v>
      </c>
      <c r="DN34" s="496">
        <f t="shared" si="38"/>
        <v>0</v>
      </c>
      <c r="DO34" s="496">
        <f t="shared" si="38"/>
        <v>0</v>
      </c>
      <c r="DP34" s="496">
        <f t="shared" si="38"/>
        <v>0</v>
      </c>
      <c r="DQ34" s="496">
        <f t="shared" si="38"/>
        <v>0</v>
      </c>
      <c r="DR34" s="496">
        <f t="shared" si="38"/>
        <v>263020000</v>
      </c>
      <c r="DS34" s="496">
        <f>DS11+DS17+DS23+DS29</f>
        <v>1244638000</v>
      </c>
      <c r="DT34" s="496">
        <f t="shared" si="38"/>
        <v>0</v>
      </c>
      <c r="DU34" s="496">
        <f t="shared" si="38"/>
        <v>0</v>
      </c>
      <c r="DV34" s="496">
        <f t="shared" si="38"/>
        <v>0</v>
      </c>
      <c r="DW34" s="496">
        <f>DW11+DW17+DW23+DW29</f>
        <v>0</v>
      </c>
      <c r="DX34" s="496">
        <f>DX11+DX17+DX23+DX29</f>
        <v>0</v>
      </c>
      <c r="DY34" s="496">
        <f>DY11+DY17+DY23+DY29</f>
        <v>0</v>
      </c>
      <c r="DZ34" s="496">
        <f>DZ11+DZ17+DZ23+DZ29</f>
        <v>0</v>
      </c>
      <c r="EA34" s="498"/>
      <c r="EB34" s="499"/>
      <c r="EC34" s="776"/>
      <c r="ED34" s="776"/>
      <c r="EE34" s="777"/>
      <c r="EF34" s="777"/>
      <c r="EG34" s="777"/>
      <c r="EH34" s="777"/>
      <c r="EI34" s="778"/>
    </row>
    <row r="35" spans="1:140" s="215" customFormat="1" ht="28.5" customHeight="1" x14ac:dyDescent="0.25">
      <c r="A35" s="767"/>
      <c r="B35" s="768"/>
      <c r="C35" s="768"/>
      <c r="D35" s="768"/>
      <c r="E35" s="768"/>
      <c r="F35" s="213" t="s">
        <v>75</v>
      </c>
      <c r="G35" s="206">
        <f>G13+G19+G25+G31</f>
        <v>1602274659</v>
      </c>
      <c r="H35" s="206">
        <v>0</v>
      </c>
      <c r="I35" s="206">
        <v>0</v>
      </c>
      <c r="J35" s="206">
        <v>0</v>
      </c>
      <c r="K35" s="206">
        <v>0</v>
      </c>
      <c r="L35" s="206">
        <v>0</v>
      </c>
      <c r="M35" s="206">
        <v>0</v>
      </c>
      <c r="N35" s="206">
        <v>0</v>
      </c>
      <c r="O35" s="206">
        <v>0</v>
      </c>
      <c r="P35" s="206">
        <v>0</v>
      </c>
      <c r="Q35" s="206">
        <v>0</v>
      </c>
      <c r="R35" s="206">
        <v>0</v>
      </c>
      <c r="S35" s="206">
        <v>0</v>
      </c>
      <c r="T35" s="497">
        <v>0</v>
      </c>
      <c r="U35" s="206">
        <f>U13+U19+U25+U31</f>
        <v>1602274659</v>
      </c>
      <c r="V35" s="206">
        <f>V13+V19+V25+V31</f>
        <v>1602274659</v>
      </c>
      <c r="W35" s="206">
        <f>W13+W19+W25</f>
        <v>109143900</v>
      </c>
      <c r="X35" s="206">
        <f>X13+X19+X25+X31</f>
        <v>1602274659</v>
      </c>
      <c r="Y35" s="206">
        <f>Y13+Y19+Y25+Y31</f>
        <v>262203673</v>
      </c>
      <c r="Z35" s="206">
        <f t="shared" ref="Z35:AS35" si="39">Z13+Z19+Z25+Z31</f>
        <v>1602274659</v>
      </c>
      <c r="AA35" s="206">
        <f t="shared" si="39"/>
        <v>396165408</v>
      </c>
      <c r="AB35" s="206">
        <f t="shared" si="39"/>
        <v>0</v>
      </c>
      <c r="AC35" s="206">
        <f t="shared" si="39"/>
        <v>0</v>
      </c>
      <c r="AD35" s="206">
        <f t="shared" si="39"/>
        <v>0</v>
      </c>
      <c r="AE35" s="206">
        <f t="shared" si="39"/>
        <v>0</v>
      </c>
      <c r="AF35" s="206">
        <f t="shared" si="39"/>
        <v>0</v>
      </c>
      <c r="AG35" s="206">
        <f t="shared" si="39"/>
        <v>0</v>
      </c>
      <c r="AH35" s="206">
        <f t="shared" si="39"/>
        <v>0</v>
      </c>
      <c r="AI35" s="206">
        <f t="shared" si="39"/>
        <v>0</v>
      </c>
      <c r="AJ35" s="206">
        <f t="shared" si="39"/>
        <v>0</v>
      </c>
      <c r="AK35" s="206">
        <f t="shared" si="39"/>
        <v>0</v>
      </c>
      <c r="AL35" s="206">
        <f t="shared" si="39"/>
        <v>0</v>
      </c>
      <c r="AM35" s="206">
        <f t="shared" si="39"/>
        <v>0</v>
      </c>
      <c r="AN35" s="206">
        <f t="shared" si="39"/>
        <v>0</v>
      </c>
      <c r="AO35" s="206">
        <f t="shared" si="39"/>
        <v>0</v>
      </c>
      <c r="AP35" s="206">
        <f t="shared" si="39"/>
        <v>0</v>
      </c>
      <c r="AQ35" s="206">
        <f t="shared" si="39"/>
        <v>0</v>
      </c>
      <c r="AR35" s="206">
        <f t="shared" si="39"/>
        <v>0</v>
      </c>
      <c r="AS35" s="206">
        <f t="shared" si="39"/>
        <v>396165408</v>
      </c>
      <c r="AT35" s="206">
        <v>0</v>
      </c>
      <c r="AU35" s="206">
        <v>0</v>
      </c>
      <c r="AV35" s="206">
        <v>0</v>
      </c>
      <c r="AW35" s="206">
        <v>0</v>
      </c>
      <c r="AX35" s="206">
        <v>0</v>
      </c>
      <c r="AY35" s="206">
        <v>0</v>
      </c>
      <c r="AZ35" s="206">
        <v>0</v>
      </c>
      <c r="BA35" s="206">
        <v>0</v>
      </c>
      <c r="BB35" s="206">
        <v>0</v>
      </c>
      <c r="BC35" s="206">
        <v>0</v>
      </c>
      <c r="BD35" s="206">
        <v>0</v>
      </c>
      <c r="BE35" s="206">
        <v>0</v>
      </c>
      <c r="BF35" s="206">
        <v>0</v>
      </c>
      <c r="BG35" s="206">
        <v>0</v>
      </c>
      <c r="BH35" s="206">
        <v>0</v>
      </c>
      <c r="BI35" s="206">
        <v>0</v>
      </c>
      <c r="BJ35" s="206">
        <v>0</v>
      </c>
      <c r="BK35" s="206">
        <v>0</v>
      </c>
      <c r="BL35" s="206">
        <v>0</v>
      </c>
      <c r="BM35" s="206">
        <v>0</v>
      </c>
      <c r="BN35" s="206">
        <v>0</v>
      </c>
      <c r="BO35" s="206">
        <v>0</v>
      </c>
      <c r="BP35" s="206">
        <v>0</v>
      </c>
      <c r="BQ35" s="206">
        <v>0</v>
      </c>
      <c r="BR35" s="206">
        <v>0</v>
      </c>
      <c r="BS35" s="206">
        <v>0</v>
      </c>
      <c r="BT35" s="206">
        <v>0</v>
      </c>
      <c r="BU35" s="206">
        <v>0</v>
      </c>
      <c r="BV35" s="206">
        <v>0</v>
      </c>
      <c r="BW35" s="206">
        <v>0</v>
      </c>
      <c r="BX35" s="206">
        <v>0</v>
      </c>
      <c r="BY35" s="206">
        <v>0</v>
      </c>
      <c r="BZ35" s="206">
        <v>0</v>
      </c>
      <c r="CA35" s="206">
        <v>0</v>
      </c>
      <c r="CB35" s="206">
        <v>0</v>
      </c>
      <c r="CC35" s="206">
        <v>0</v>
      </c>
      <c r="CD35" s="206">
        <v>0</v>
      </c>
      <c r="CE35" s="206">
        <v>0</v>
      </c>
      <c r="CF35" s="206">
        <v>0</v>
      </c>
      <c r="CG35" s="206">
        <v>0</v>
      </c>
      <c r="CH35" s="206">
        <v>0</v>
      </c>
      <c r="CI35" s="206">
        <v>0</v>
      </c>
      <c r="CJ35" s="206">
        <v>0</v>
      </c>
      <c r="CK35" s="206">
        <v>0</v>
      </c>
      <c r="CL35" s="206">
        <v>0</v>
      </c>
      <c r="CM35" s="206">
        <v>0</v>
      </c>
      <c r="CN35" s="206">
        <v>0</v>
      </c>
      <c r="CO35" s="206">
        <v>0</v>
      </c>
      <c r="CP35" s="206">
        <v>0</v>
      </c>
      <c r="CQ35" s="206">
        <v>0</v>
      </c>
      <c r="CR35" s="206">
        <v>0</v>
      </c>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6">
        <f>DQ13+DQ19+DQ25</f>
        <v>109143900</v>
      </c>
      <c r="DR35" s="206">
        <f>DR13+DR19+DR25+DR31</f>
        <v>262203673</v>
      </c>
      <c r="DS35" s="206">
        <f>DS13+DS19+DS25+DS31</f>
        <v>396165408</v>
      </c>
      <c r="DT35" s="397"/>
      <c r="DU35" s="397"/>
      <c r="DV35" s="397"/>
      <c r="DW35" s="206">
        <v>0</v>
      </c>
      <c r="DX35" s="206">
        <v>0</v>
      </c>
      <c r="DY35" s="206">
        <v>0</v>
      </c>
      <c r="DZ35" s="206">
        <v>0</v>
      </c>
      <c r="EA35" s="498"/>
      <c r="EB35" s="499"/>
      <c r="EC35" s="776"/>
      <c r="ED35" s="776"/>
      <c r="EE35" s="776"/>
      <c r="EF35" s="776"/>
      <c r="EG35" s="776"/>
      <c r="EH35" s="776"/>
      <c r="EI35" s="779"/>
    </row>
    <row r="36" spans="1:140" s="215" customFormat="1" ht="35.25" customHeight="1" thickBot="1" x14ac:dyDescent="0.3">
      <c r="A36" s="769"/>
      <c r="B36" s="770"/>
      <c r="C36" s="770"/>
      <c r="D36" s="770"/>
      <c r="E36" s="770"/>
      <c r="F36" s="216" t="s">
        <v>76</v>
      </c>
      <c r="G36" s="226">
        <f>+G34+G35</f>
        <v>112744207661</v>
      </c>
      <c r="H36" s="226">
        <f t="shared" ref="H36:L36" si="40">+H34</f>
        <v>3919274028</v>
      </c>
      <c r="I36" s="226">
        <f t="shared" si="40"/>
        <v>3919274028</v>
      </c>
      <c r="J36" s="226">
        <f t="shared" si="40"/>
        <v>15250000</v>
      </c>
      <c r="K36" s="226">
        <f t="shared" si="40"/>
        <v>3919274028</v>
      </c>
      <c r="L36" s="226">
        <f t="shared" si="40"/>
        <v>741070000</v>
      </c>
      <c r="M36" s="226">
        <f t="shared" ref="M36:BS36" si="41">+M34</f>
        <v>3919274028</v>
      </c>
      <c r="N36" s="226">
        <f>+N34</f>
        <v>858602440</v>
      </c>
      <c r="O36" s="226">
        <f t="shared" si="41"/>
        <v>3919274028</v>
      </c>
      <c r="P36" s="226">
        <f t="shared" si="41"/>
        <v>865381195</v>
      </c>
      <c r="Q36" s="226">
        <f t="shared" si="41"/>
        <v>3919274028</v>
      </c>
      <c r="R36" s="226">
        <f t="shared" si="41"/>
        <v>874824904</v>
      </c>
      <c r="S36" s="226">
        <f t="shared" si="41"/>
        <v>3537127981</v>
      </c>
      <c r="T36" s="226">
        <f>+T34</f>
        <v>2277977002</v>
      </c>
      <c r="U36" s="226">
        <f>U34+U35</f>
        <v>26959378659</v>
      </c>
      <c r="V36" s="226">
        <f>V34+V35</f>
        <v>26959378659</v>
      </c>
      <c r="W36" s="226">
        <f>W34+W35</f>
        <v>109143900</v>
      </c>
      <c r="X36" s="226">
        <f>X34+X35</f>
        <v>26959378659</v>
      </c>
      <c r="Y36" s="226">
        <f>Y34+Y35</f>
        <v>525223673</v>
      </c>
      <c r="Z36" s="226">
        <f t="shared" si="41"/>
        <v>25357104000</v>
      </c>
      <c r="AA36" s="226">
        <f>AA34+AA35</f>
        <v>1640803408</v>
      </c>
      <c r="AB36" s="226">
        <f t="shared" si="41"/>
        <v>0</v>
      </c>
      <c r="AC36" s="226">
        <f t="shared" si="41"/>
        <v>0</v>
      </c>
      <c r="AD36" s="226">
        <f t="shared" si="41"/>
        <v>0</v>
      </c>
      <c r="AE36" s="226">
        <f t="shared" si="41"/>
        <v>0</v>
      </c>
      <c r="AF36" s="226">
        <f t="shared" si="41"/>
        <v>0</v>
      </c>
      <c r="AG36" s="226">
        <f t="shared" si="41"/>
        <v>0</v>
      </c>
      <c r="AH36" s="226">
        <f t="shared" si="41"/>
        <v>0</v>
      </c>
      <c r="AI36" s="226">
        <f t="shared" si="41"/>
        <v>0</v>
      </c>
      <c r="AJ36" s="226">
        <f t="shared" si="41"/>
        <v>0</v>
      </c>
      <c r="AK36" s="226">
        <f t="shared" si="41"/>
        <v>0</v>
      </c>
      <c r="AL36" s="226">
        <f t="shared" si="41"/>
        <v>0</v>
      </c>
      <c r="AM36" s="226">
        <f t="shared" si="41"/>
        <v>0</v>
      </c>
      <c r="AN36" s="226">
        <f t="shared" si="41"/>
        <v>0</v>
      </c>
      <c r="AO36" s="226">
        <f t="shared" si="41"/>
        <v>0</v>
      </c>
      <c r="AP36" s="226">
        <f t="shared" si="41"/>
        <v>0</v>
      </c>
      <c r="AQ36" s="226">
        <f t="shared" si="41"/>
        <v>0</v>
      </c>
      <c r="AR36" s="226">
        <f t="shared" si="41"/>
        <v>0</v>
      </c>
      <c r="AS36" s="226">
        <f>AS34+AS35</f>
        <v>1640803408</v>
      </c>
      <c r="AT36" s="226">
        <f t="shared" si="41"/>
        <v>34968852000</v>
      </c>
      <c r="AU36" s="226">
        <f t="shared" si="41"/>
        <v>0</v>
      </c>
      <c r="AV36" s="226">
        <f t="shared" si="41"/>
        <v>0</v>
      </c>
      <c r="AW36" s="226">
        <f t="shared" si="41"/>
        <v>0</v>
      </c>
      <c r="AX36" s="226">
        <f t="shared" si="41"/>
        <v>0</v>
      </c>
      <c r="AY36" s="226">
        <f t="shared" si="41"/>
        <v>0</v>
      </c>
      <c r="AZ36" s="226">
        <f t="shared" si="41"/>
        <v>0</v>
      </c>
      <c r="BA36" s="226">
        <f t="shared" si="41"/>
        <v>0</v>
      </c>
      <c r="BB36" s="226">
        <f t="shared" si="41"/>
        <v>0</v>
      </c>
      <c r="BC36" s="226">
        <f t="shared" si="41"/>
        <v>0</v>
      </c>
      <c r="BD36" s="226">
        <f t="shared" si="41"/>
        <v>0</v>
      </c>
      <c r="BE36" s="226">
        <f t="shared" si="41"/>
        <v>0</v>
      </c>
      <c r="BF36" s="226">
        <f t="shared" si="41"/>
        <v>0</v>
      </c>
      <c r="BG36" s="226">
        <f t="shared" si="41"/>
        <v>0</v>
      </c>
      <c r="BH36" s="226">
        <f t="shared" si="41"/>
        <v>0</v>
      </c>
      <c r="BI36" s="226">
        <f t="shared" si="41"/>
        <v>0</v>
      </c>
      <c r="BJ36" s="226">
        <f t="shared" si="41"/>
        <v>0</v>
      </c>
      <c r="BK36" s="226">
        <f t="shared" si="41"/>
        <v>0</v>
      </c>
      <c r="BL36" s="226">
        <f t="shared" si="41"/>
        <v>0</v>
      </c>
      <c r="BM36" s="226">
        <f t="shared" si="41"/>
        <v>0</v>
      </c>
      <c r="BN36" s="226">
        <f t="shared" si="41"/>
        <v>0</v>
      </c>
      <c r="BO36" s="226">
        <f t="shared" si="41"/>
        <v>0</v>
      </c>
      <c r="BP36" s="226">
        <f t="shared" si="41"/>
        <v>0</v>
      </c>
      <c r="BQ36" s="226">
        <f t="shared" si="41"/>
        <v>0</v>
      </c>
      <c r="BR36" s="226">
        <f t="shared" si="41"/>
        <v>0</v>
      </c>
      <c r="BS36" s="226">
        <f t="shared" si="41"/>
        <v>31953000000</v>
      </c>
      <c r="BT36" s="226">
        <f t="shared" ref="BT36:CQ36" si="42">+BT34</f>
        <v>0</v>
      </c>
      <c r="BU36" s="226">
        <f t="shared" si="42"/>
        <v>0</v>
      </c>
      <c r="BV36" s="226">
        <f t="shared" si="42"/>
        <v>0</v>
      </c>
      <c r="BW36" s="226">
        <f t="shared" si="42"/>
        <v>0</v>
      </c>
      <c r="BX36" s="226">
        <f t="shared" si="42"/>
        <v>0</v>
      </c>
      <c r="BY36" s="226">
        <f t="shared" si="42"/>
        <v>0</v>
      </c>
      <c r="BZ36" s="226">
        <f t="shared" si="42"/>
        <v>0</v>
      </c>
      <c r="CA36" s="226">
        <f t="shared" si="42"/>
        <v>0</v>
      </c>
      <c r="CB36" s="226">
        <f t="shared" si="42"/>
        <v>0</v>
      </c>
      <c r="CC36" s="226">
        <f t="shared" si="42"/>
        <v>0</v>
      </c>
      <c r="CD36" s="226">
        <f t="shared" si="42"/>
        <v>0</v>
      </c>
      <c r="CE36" s="226">
        <f t="shared" si="42"/>
        <v>0</v>
      </c>
      <c r="CF36" s="226">
        <f t="shared" si="42"/>
        <v>0</v>
      </c>
      <c r="CG36" s="226">
        <f t="shared" si="42"/>
        <v>0</v>
      </c>
      <c r="CH36" s="226">
        <f t="shared" si="42"/>
        <v>0</v>
      </c>
      <c r="CI36" s="226">
        <f t="shared" si="42"/>
        <v>0</v>
      </c>
      <c r="CJ36" s="226">
        <f t="shared" si="42"/>
        <v>0</v>
      </c>
      <c r="CK36" s="226">
        <f t="shared" si="42"/>
        <v>0</v>
      </c>
      <c r="CL36" s="226">
        <f t="shared" si="42"/>
        <v>0</v>
      </c>
      <c r="CM36" s="226">
        <f t="shared" si="42"/>
        <v>0</v>
      </c>
      <c r="CN36" s="226">
        <f t="shared" si="42"/>
        <v>0</v>
      </c>
      <c r="CO36" s="226">
        <f t="shared" si="42"/>
        <v>0</v>
      </c>
      <c r="CP36" s="226">
        <f t="shared" si="42"/>
        <v>0</v>
      </c>
      <c r="CQ36" s="226">
        <f t="shared" si="42"/>
        <v>0</v>
      </c>
      <c r="CR36" s="226">
        <f>+CR34</f>
        <v>16585000000</v>
      </c>
      <c r="CS36" s="226">
        <f t="shared" ref="CS36:DX36" si="43">+CS34</f>
        <v>0</v>
      </c>
      <c r="CT36" s="226">
        <f t="shared" si="43"/>
        <v>0</v>
      </c>
      <c r="CU36" s="226">
        <f t="shared" si="43"/>
        <v>0</v>
      </c>
      <c r="CV36" s="226">
        <f t="shared" si="43"/>
        <v>0</v>
      </c>
      <c r="CW36" s="226">
        <f t="shared" si="43"/>
        <v>0</v>
      </c>
      <c r="CX36" s="226">
        <f t="shared" si="43"/>
        <v>0</v>
      </c>
      <c r="CY36" s="226">
        <f t="shared" si="43"/>
        <v>0</v>
      </c>
      <c r="CZ36" s="226">
        <f t="shared" si="43"/>
        <v>0</v>
      </c>
      <c r="DA36" s="226">
        <f t="shared" si="43"/>
        <v>0</v>
      </c>
      <c r="DB36" s="226">
        <f t="shared" si="43"/>
        <v>0</v>
      </c>
      <c r="DC36" s="226">
        <f t="shared" si="43"/>
        <v>0</v>
      </c>
      <c r="DD36" s="226">
        <f t="shared" si="43"/>
        <v>0</v>
      </c>
      <c r="DE36" s="226">
        <f t="shared" si="43"/>
        <v>0</v>
      </c>
      <c r="DF36" s="226">
        <f t="shared" si="43"/>
        <v>0</v>
      </c>
      <c r="DG36" s="226">
        <f t="shared" si="43"/>
        <v>0</v>
      </c>
      <c r="DH36" s="226">
        <f t="shared" si="43"/>
        <v>0</v>
      </c>
      <c r="DI36" s="226">
        <f t="shared" si="43"/>
        <v>0</v>
      </c>
      <c r="DJ36" s="226">
        <f t="shared" si="43"/>
        <v>0</v>
      </c>
      <c r="DK36" s="226">
        <f t="shared" si="43"/>
        <v>0</v>
      </c>
      <c r="DL36" s="226">
        <f t="shared" si="43"/>
        <v>0</v>
      </c>
      <c r="DM36" s="226">
        <f t="shared" si="43"/>
        <v>0</v>
      </c>
      <c r="DN36" s="226">
        <f t="shared" si="43"/>
        <v>0</v>
      </c>
      <c r="DO36" s="226">
        <f t="shared" si="43"/>
        <v>0</v>
      </c>
      <c r="DP36" s="226">
        <f t="shared" si="43"/>
        <v>0</v>
      </c>
      <c r="DQ36" s="226">
        <f>DQ34+DQ35</f>
        <v>109143900</v>
      </c>
      <c r="DR36" s="226">
        <f>DR34+DR35</f>
        <v>525223673</v>
      </c>
      <c r="DS36" s="226">
        <f>DS34+DS35</f>
        <v>1640803408</v>
      </c>
      <c r="DT36" s="226">
        <f t="shared" si="43"/>
        <v>0</v>
      </c>
      <c r="DU36" s="226">
        <f t="shared" si="43"/>
        <v>0</v>
      </c>
      <c r="DV36" s="226">
        <f t="shared" si="43"/>
        <v>0</v>
      </c>
      <c r="DW36" s="226">
        <f t="shared" si="43"/>
        <v>0</v>
      </c>
      <c r="DX36" s="226">
        <f t="shared" si="43"/>
        <v>0</v>
      </c>
      <c r="DY36" s="496">
        <f>+DY34</f>
        <v>0</v>
      </c>
      <c r="DZ36" s="500">
        <f>+DZ34</f>
        <v>0</v>
      </c>
      <c r="EA36" s="501"/>
      <c r="EB36" s="502"/>
      <c r="EC36" s="780"/>
      <c r="ED36" s="780"/>
      <c r="EE36" s="780"/>
      <c r="EF36" s="780"/>
      <c r="EG36" s="780"/>
      <c r="EH36" s="780"/>
      <c r="EI36" s="781"/>
    </row>
    <row r="37" spans="1:140" x14ac:dyDescent="0.25">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row>
    <row r="38" spans="1:140" x14ac:dyDescent="0.25">
      <c r="F38" s="26" t="s">
        <v>42</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BK38" s="1"/>
      <c r="BL38" s="1"/>
      <c r="BM38" s="1"/>
      <c r="BN38" s="1"/>
      <c r="BO38" s="1"/>
      <c r="BP38" s="1"/>
      <c r="BQ38" s="1"/>
      <c r="BR38" s="1"/>
      <c r="CG38" s="1"/>
      <c r="CH38" s="1"/>
      <c r="CI38" s="1"/>
      <c r="CJ38" s="1"/>
      <c r="CK38" s="1"/>
      <c r="CL38" s="1"/>
      <c r="CM38" s="1"/>
      <c r="CN38" s="1"/>
      <c r="CO38" s="1"/>
      <c r="CP38" s="1"/>
      <c r="CQ38" s="1"/>
      <c r="DY38" s="22"/>
      <c r="EB38" s="22"/>
    </row>
    <row r="39" spans="1:140" ht="15.75" customHeight="1" x14ac:dyDescent="0.25">
      <c r="F39" s="66" t="s">
        <v>43</v>
      </c>
      <c r="G39" s="674" t="s">
        <v>44</v>
      </c>
      <c r="H39" s="674"/>
      <c r="I39" s="674"/>
      <c r="J39" s="674"/>
      <c r="K39" s="674"/>
      <c r="L39" s="674"/>
      <c r="M39" s="674"/>
      <c r="N39" s="675" t="s">
        <v>45</v>
      </c>
      <c r="O39" s="675"/>
      <c r="P39" s="675"/>
      <c r="Q39" s="675"/>
      <c r="R39" s="675"/>
      <c r="S39" s="675"/>
      <c r="T39" s="675"/>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DY39" s="22"/>
      <c r="DZ39" s="115"/>
      <c r="EB39" s="22"/>
    </row>
    <row r="40" spans="1:140" ht="38.25" customHeight="1" x14ac:dyDescent="0.25">
      <c r="F40" s="27">
        <v>12</v>
      </c>
      <c r="G40" s="682" t="s">
        <v>179</v>
      </c>
      <c r="H40" s="682"/>
      <c r="I40" s="682"/>
      <c r="J40" s="682"/>
      <c r="K40" s="682"/>
      <c r="L40" s="682"/>
      <c r="M40" s="682"/>
      <c r="N40" s="683" t="s">
        <v>180</v>
      </c>
      <c r="O40" s="683"/>
      <c r="P40" s="683"/>
      <c r="Q40" s="683"/>
      <c r="R40" s="683"/>
      <c r="S40" s="683"/>
      <c r="T40" s="683"/>
      <c r="U40" s="794"/>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DY40" s="22"/>
      <c r="EB40" s="22"/>
    </row>
    <row r="41" spans="1:140" ht="17.25" customHeight="1" x14ac:dyDescent="0.25">
      <c r="F41" s="27">
        <v>13</v>
      </c>
      <c r="G41" s="682" t="s">
        <v>199</v>
      </c>
      <c r="H41" s="682"/>
      <c r="I41" s="682"/>
      <c r="J41" s="682"/>
      <c r="K41" s="682"/>
      <c r="L41" s="682"/>
      <c r="M41" s="682"/>
      <c r="N41" s="683" t="s">
        <v>182</v>
      </c>
      <c r="O41" s="683"/>
      <c r="P41" s="683"/>
      <c r="Q41" s="683"/>
      <c r="R41" s="683"/>
      <c r="S41" s="683"/>
      <c r="T41" s="683"/>
      <c r="AT41" s="381"/>
      <c r="DY41" s="22"/>
      <c r="DZ41" s="115"/>
      <c r="EB41" s="22"/>
    </row>
    <row r="42" spans="1:140" x14ac:dyDescent="0.25">
      <c r="AA42" s="382"/>
      <c r="AT42" s="470"/>
      <c r="AU42" s="471"/>
      <c r="AV42" s="471"/>
      <c r="AW42" s="471"/>
      <c r="AX42" s="471"/>
      <c r="AY42" s="471"/>
      <c r="AZ42" s="471"/>
      <c r="BA42" s="471"/>
      <c r="BB42" s="471"/>
      <c r="BC42" s="471"/>
      <c r="BD42" s="471"/>
      <c r="BE42" s="471"/>
      <c r="BF42" s="471"/>
      <c r="BG42" s="471"/>
      <c r="BH42" s="471"/>
      <c r="BI42" s="471"/>
      <c r="BJ42" s="471"/>
      <c r="BK42" s="471"/>
      <c r="BL42" s="471"/>
      <c r="BM42" s="471"/>
      <c r="BN42" s="471"/>
      <c r="BO42" s="471"/>
      <c r="BP42" s="471"/>
      <c r="BQ42" s="471"/>
      <c r="BR42" s="471"/>
      <c r="BS42" s="472"/>
      <c r="BT42" s="471"/>
      <c r="BU42" s="471"/>
      <c r="BV42" s="471"/>
      <c r="BW42" s="471"/>
      <c r="BX42" s="471"/>
      <c r="BY42" s="471"/>
      <c r="BZ42" s="471"/>
      <c r="CA42" s="471"/>
      <c r="CB42" s="471"/>
      <c r="CC42" s="471"/>
      <c r="CD42" s="471"/>
      <c r="CE42" s="471"/>
      <c r="CF42" s="471"/>
      <c r="CG42" s="471"/>
      <c r="CH42" s="471"/>
      <c r="CI42" s="471"/>
      <c r="CJ42" s="471"/>
      <c r="CK42" s="471"/>
      <c r="CL42" s="471"/>
      <c r="CM42" s="471"/>
      <c r="CN42" s="471"/>
      <c r="CO42" s="471"/>
      <c r="CP42" s="471"/>
      <c r="CQ42" s="471"/>
      <c r="CR42" s="471"/>
    </row>
    <row r="43" spans="1:140" x14ac:dyDescent="0.25">
      <c r="AT43" s="473"/>
      <c r="AU43" s="471"/>
      <c r="AV43" s="471"/>
      <c r="AW43" s="471"/>
      <c r="AX43" s="471"/>
      <c r="AY43" s="471"/>
      <c r="AZ43" s="471"/>
      <c r="BA43" s="471"/>
      <c r="BB43" s="471"/>
      <c r="BC43" s="471"/>
      <c r="BD43" s="471"/>
      <c r="BE43" s="471"/>
      <c r="BF43" s="471"/>
      <c r="BG43" s="471"/>
      <c r="BH43" s="471"/>
      <c r="BI43" s="471"/>
      <c r="BJ43" s="471"/>
      <c r="BK43" s="471"/>
      <c r="BL43" s="471"/>
      <c r="BM43" s="471"/>
      <c r="BN43" s="471"/>
      <c r="BO43" s="471"/>
      <c r="BP43" s="471"/>
      <c r="BQ43" s="471"/>
      <c r="BR43" s="471"/>
      <c r="BS43" s="472"/>
      <c r="BT43" s="471"/>
      <c r="BU43" s="471"/>
      <c r="BV43" s="471"/>
      <c r="BW43" s="471"/>
      <c r="BX43" s="471"/>
      <c r="BY43" s="471"/>
      <c r="BZ43" s="471"/>
      <c r="CA43" s="471"/>
      <c r="CB43" s="471"/>
      <c r="CC43" s="471"/>
      <c r="CD43" s="471"/>
      <c r="CE43" s="471"/>
      <c r="CF43" s="471"/>
      <c r="CG43" s="471"/>
      <c r="CH43" s="471"/>
      <c r="CI43" s="471"/>
      <c r="CJ43" s="471"/>
      <c r="CK43" s="471"/>
      <c r="CL43" s="471"/>
      <c r="CM43" s="471"/>
      <c r="CN43" s="471"/>
      <c r="CO43" s="471"/>
      <c r="CP43" s="471"/>
      <c r="CQ43" s="471"/>
      <c r="CR43" s="471"/>
    </row>
    <row r="44" spans="1:140" x14ac:dyDescent="0.25">
      <c r="G44" s="159"/>
      <c r="AT44" s="471"/>
      <c r="AU44" s="471"/>
      <c r="AV44" s="471"/>
      <c r="AW44" s="471"/>
      <c r="AX44" s="471"/>
      <c r="AY44" s="471"/>
      <c r="AZ44" s="471"/>
      <c r="BA44" s="471"/>
      <c r="BB44" s="471"/>
      <c r="BC44" s="471"/>
      <c r="BD44" s="471"/>
      <c r="BE44" s="471"/>
      <c r="BF44" s="471"/>
      <c r="BG44" s="471"/>
      <c r="BH44" s="471"/>
      <c r="BI44" s="471"/>
      <c r="BJ44" s="471"/>
      <c r="BK44" s="471"/>
      <c r="BL44" s="471"/>
      <c r="BM44" s="471"/>
      <c r="BN44" s="471"/>
      <c r="BO44" s="471"/>
      <c r="BP44" s="471"/>
      <c r="BQ44" s="471"/>
      <c r="BR44" s="471"/>
      <c r="BS44" s="472"/>
      <c r="BT44" s="471"/>
      <c r="BU44" s="471"/>
      <c r="BV44" s="471"/>
      <c r="BW44" s="471"/>
      <c r="BX44" s="471"/>
      <c r="BY44" s="471"/>
      <c r="BZ44" s="471"/>
      <c r="CA44" s="471"/>
      <c r="CB44" s="471"/>
      <c r="CC44" s="471"/>
      <c r="CD44" s="471"/>
      <c r="CE44" s="471"/>
      <c r="CF44" s="471"/>
      <c r="CG44" s="471"/>
      <c r="CH44" s="471"/>
      <c r="CI44" s="471"/>
      <c r="CJ44" s="471"/>
      <c r="CK44" s="471"/>
      <c r="CL44" s="471"/>
      <c r="CM44" s="471"/>
      <c r="CN44" s="471"/>
      <c r="CO44" s="471"/>
      <c r="CP44" s="471"/>
      <c r="CQ44" s="471"/>
      <c r="CR44" s="472"/>
    </row>
    <row r="45" spans="1:140" x14ac:dyDescent="0.25">
      <c r="AT45" s="474"/>
      <c r="AU45" s="471"/>
      <c r="AV45" s="471"/>
      <c r="AW45" s="471"/>
      <c r="AX45" s="471"/>
      <c r="AY45" s="471"/>
      <c r="AZ45" s="471"/>
      <c r="BA45" s="471"/>
      <c r="BB45" s="471"/>
      <c r="BC45" s="471"/>
      <c r="BD45" s="471"/>
      <c r="BE45" s="471"/>
      <c r="BF45" s="471"/>
      <c r="BG45" s="471"/>
      <c r="BH45" s="471"/>
      <c r="BI45" s="471"/>
      <c r="BJ45" s="471"/>
      <c r="BK45" s="471"/>
      <c r="BL45" s="471"/>
      <c r="BM45" s="471"/>
      <c r="BN45" s="471"/>
      <c r="BO45" s="471"/>
      <c r="BP45" s="471"/>
      <c r="BQ45" s="471"/>
      <c r="BR45" s="471"/>
      <c r="BS45" s="472"/>
      <c r="BT45" s="471"/>
      <c r="BU45" s="471"/>
      <c r="BV45" s="471"/>
      <c r="BW45" s="471"/>
      <c r="BX45" s="471"/>
      <c r="BY45" s="471"/>
      <c r="BZ45" s="471"/>
      <c r="CA45" s="471"/>
      <c r="CB45" s="471"/>
      <c r="CC45" s="471"/>
      <c r="CD45" s="471"/>
      <c r="CE45" s="471"/>
      <c r="CF45" s="471"/>
      <c r="CG45" s="471"/>
      <c r="CH45" s="471"/>
      <c r="CI45" s="471"/>
      <c r="CJ45" s="471"/>
      <c r="CK45" s="471"/>
      <c r="CL45" s="471"/>
      <c r="CM45" s="471"/>
      <c r="CN45" s="471"/>
      <c r="CO45" s="471"/>
      <c r="CP45" s="471"/>
      <c r="CQ45" s="471"/>
      <c r="CR45" s="471"/>
      <c r="DZ45" s="22">
        <v>230336000</v>
      </c>
    </row>
    <row r="46" spans="1:140" x14ac:dyDescent="0.25">
      <c r="G46" s="159"/>
      <c r="Q46" s="159"/>
      <c r="DZ46" s="22">
        <v>208535000</v>
      </c>
    </row>
    <row r="47" spans="1:140" x14ac:dyDescent="0.25">
      <c r="AT47" s="382"/>
      <c r="BS47" s="465"/>
      <c r="DZ47" s="157">
        <f>DZ45-DZ46</f>
        <v>21801000</v>
      </c>
    </row>
    <row r="49" spans="46:71" x14ac:dyDescent="0.25">
      <c r="AT49" s="382"/>
      <c r="BS49" s="382"/>
    </row>
  </sheetData>
  <mergeCells count="76">
    <mergeCell ref="G41:M41"/>
    <mergeCell ref="N41:T41"/>
    <mergeCell ref="G39:M39"/>
    <mergeCell ref="N39:T39"/>
    <mergeCell ref="U39:AS39"/>
    <mergeCell ref="G40:M40"/>
    <mergeCell ref="N40:T40"/>
    <mergeCell ref="U40:AS40"/>
    <mergeCell ref="A34:E36"/>
    <mergeCell ref="C28:C33"/>
    <mergeCell ref="B16:B21"/>
    <mergeCell ref="C16:C21"/>
    <mergeCell ref="EH22:EH27"/>
    <mergeCell ref="EG16:EG21"/>
    <mergeCell ref="EF28:EF33"/>
    <mergeCell ref="EC34:EI36"/>
    <mergeCell ref="EH28:EH33"/>
    <mergeCell ref="EI28:EI33"/>
    <mergeCell ref="EG28:EG33"/>
    <mergeCell ref="EE28:EE33"/>
    <mergeCell ref="EG22:EG27"/>
    <mergeCell ref="EE22:EE27"/>
    <mergeCell ref="EF22:EF27"/>
    <mergeCell ref="D22:D27"/>
    <mergeCell ref="A1:E3"/>
    <mergeCell ref="A4:E4"/>
    <mergeCell ref="A5:E5"/>
    <mergeCell ref="D28:D33"/>
    <mergeCell ref="E28:E33"/>
    <mergeCell ref="E16:E21"/>
    <mergeCell ref="D10:D15"/>
    <mergeCell ref="E10:E15"/>
    <mergeCell ref="A10:A33"/>
    <mergeCell ref="B28:B33"/>
    <mergeCell ref="C22:C27"/>
    <mergeCell ref="B22:B27"/>
    <mergeCell ref="A7:G8"/>
    <mergeCell ref="B10:B15"/>
    <mergeCell ref="C10:C15"/>
    <mergeCell ref="D16:D21"/>
    <mergeCell ref="H8:T8"/>
    <mergeCell ref="H7:DP7"/>
    <mergeCell ref="EI7:EI9"/>
    <mergeCell ref="EG7:EG9"/>
    <mergeCell ref="EH7:EH9"/>
    <mergeCell ref="CR8:DP8"/>
    <mergeCell ref="U8:AS8"/>
    <mergeCell ref="AT8:BR8"/>
    <mergeCell ref="BS8:CQ8"/>
    <mergeCell ref="EF7:EF9"/>
    <mergeCell ref="ED7:ED9"/>
    <mergeCell ref="DQ8:EB8"/>
    <mergeCell ref="DQ7:EB7"/>
    <mergeCell ref="EE7:EE9"/>
    <mergeCell ref="EC7:EC9"/>
    <mergeCell ref="F1:EI1"/>
    <mergeCell ref="F2:EI2"/>
    <mergeCell ref="F3:DR3"/>
    <mergeCell ref="DS3:EI3"/>
    <mergeCell ref="F5:EI5"/>
    <mergeCell ref="F4:EI4"/>
    <mergeCell ref="EJ28:EJ33"/>
    <mergeCell ref="EH16:EH21"/>
    <mergeCell ref="EI16:EI21"/>
    <mergeCell ref="EI10:EI15"/>
    <mergeCell ref="EI22:EI27"/>
    <mergeCell ref="EH10:EH15"/>
    <mergeCell ref="E22:E27"/>
    <mergeCell ref="EF16:EF21"/>
    <mergeCell ref="EE16:EE21"/>
    <mergeCell ref="EF10:EF15"/>
    <mergeCell ref="EJ22:EJ27"/>
    <mergeCell ref="EE10:EE15"/>
    <mergeCell ref="EJ10:EJ15"/>
    <mergeCell ref="EJ16:EJ21"/>
    <mergeCell ref="EG10:EG15"/>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
  <sheetViews>
    <sheetView zoomScale="89" zoomScaleNormal="89" zoomScalePageLayoutView="75" workbookViewId="0">
      <selection activeCell="A9" sqref="A9:A40"/>
    </sheetView>
  </sheetViews>
  <sheetFormatPr baseColWidth="10" defaultColWidth="10.85546875" defaultRowHeight="12.75" x14ac:dyDescent="0.25"/>
  <cols>
    <col min="1" max="1" width="8.85546875" style="8" customWidth="1"/>
    <col min="2" max="2" width="15.140625" style="8" customWidth="1"/>
    <col min="3" max="3" width="32.7109375" style="19" customWidth="1"/>
    <col min="4" max="4" width="7.140625" style="8" customWidth="1"/>
    <col min="5" max="5" width="8.42578125" style="8" customWidth="1"/>
    <col min="6" max="6" width="8.7109375" style="8" customWidth="1"/>
    <col min="7" max="7" width="5.42578125" style="8" customWidth="1"/>
    <col min="8" max="8" width="6.42578125" style="8" customWidth="1"/>
    <col min="9" max="10" width="5.7109375" style="8" customWidth="1"/>
    <col min="11" max="11" width="5.85546875" style="8" customWidth="1"/>
    <col min="12" max="13" width="6.42578125" style="8" customWidth="1"/>
    <col min="14" max="14" width="5.85546875" style="9" customWidth="1"/>
    <col min="15" max="15" width="6.28515625" style="9" customWidth="1"/>
    <col min="16" max="16" width="5.42578125" style="9" customWidth="1"/>
    <col min="17" max="17" width="5.85546875" style="9" customWidth="1"/>
    <col min="18" max="18" width="7" style="9" customWidth="1"/>
    <col min="19" max="19" width="7.42578125" style="9" customWidth="1"/>
    <col min="20" max="20" width="11.140625" style="9" bestFit="1" customWidth="1"/>
    <col min="21" max="21" width="10.7109375" style="9" bestFit="1" customWidth="1"/>
    <col min="22" max="22" width="72.42578125" style="165" customWidth="1"/>
    <col min="23" max="23" width="0" style="12" hidden="1" customWidth="1"/>
    <col min="24" max="24" width="17.42578125" style="12" hidden="1" customWidth="1"/>
    <col min="25" max="26" width="10.85546875" style="12"/>
    <col min="27" max="16384" width="10.85546875" style="8"/>
  </cols>
  <sheetData>
    <row r="1" spans="1:27" s="10" customFormat="1" ht="43.5" customHeight="1" x14ac:dyDescent="0.25">
      <c r="A1" s="734"/>
      <c r="B1" s="735"/>
      <c r="C1" s="735"/>
      <c r="D1" s="817" t="s">
        <v>46</v>
      </c>
      <c r="E1" s="818"/>
      <c r="F1" s="818"/>
      <c r="G1" s="818"/>
      <c r="H1" s="818"/>
      <c r="I1" s="818"/>
      <c r="J1" s="818"/>
      <c r="K1" s="818"/>
      <c r="L1" s="818"/>
      <c r="M1" s="818"/>
      <c r="N1" s="818"/>
      <c r="O1" s="818"/>
      <c r="P1" s="818"/>
      <c r="Q1" s="818"/>
      <c r="R1" s="818"/>
      <c r="S1" s="818"/>
      <c r="T1" s="818"/>
      <c r="U1" s="818"/>
      <c r="V1" s="819"/>
    </row>
    <row r="2" spans="1:27" s="10" customFormat="1" ht="64.5" customHeight="1" x14ac:dyDescent="0.25">
      <c r="A2" s="737"/>
      <c r="B2" s="738"/>
      <c r="C2" s="738"/>
      <c r="D2" s="820" t="s">
        <v>200</v>
      </c>
      <c r="E2" s="821"/>
      <c r="F2" s="821"/>
      <c r="G2" s="821"/>
      <c r="H2" s="821"/>
      <c r="I2" s="821"/>
      <c r="J2" s="821"/>
      <c r="K2" s="821"/>
      <c r="L2" s="821"/>
      <c r="M2" s="821"/>
      <c r="N2" s="821"/>
      <c r="O2" s="821"/>
      <c r="P2" s="821"/>
      <c r="Q2" s="821"/>
      <c r="R2" s="821"/>
      <c r="S2" s="821"/>
      <c r="T2" s="821"/>
      <c r="U2" s="821"/>
      <c r="V2" s="822"/>
    </row>
    <row r="3" spans="1:27" s="10" customFormat="1" ht="43.5" customHeight="1" thickBot="1" x14ac:dyDescent="0.3">
      <c r="A3" s="740"/>
      <c r="B3" s="741"/>
      <c r="C3" s="741"/>
      <c r="D3" s="840" t="s">
        <v>47</v>
      </c>
      <c r="E3" s="647"/>
      <c r="F3" s="647"/>
      <c r="G3" s="647"/>
      <c r="H3" s="647"/>
      <c r="I3" s="647"/>
      <c r="J3" s="647"/>
      <c r="K3" s="647"/>
      <c r="L3" s="647"/>
      <c r="M3" s="647"/>
      <c r="N3" s="647"/>
      <c r="O3" s="647"/>
      <c r="P3" s="647"/>
      <c r="Q3" s="647"/>
      <c r="R3" s="647"/>
      <c r="S3" s="647"/>
      <c r="T3" s="647"/>
      <c r="U3" s="841"/>
      <c r="V3" s="163" t="s">
        <v>201</v>
      </c>
    </row>
    <row r="4" spans="1:27" s="10" customFormat="1" ht="43.5" customHeight="1" thickBot="1" x14ac:dyDescent="0.3">
      <c r="A4" s="657" t="s">
        <v>0</v>
      </c>
      <c r="B4" s="658"/>
      <c r="C4" s="836"/>
      <c r="D4" s="830" t="s">
        <v>135</v>
      </c>
      <c r="E4" s="831"/>
      <c r="F4" s="831"/>
      <c r="G4" s="831"/>
      <c r="H4" s="831"/>
      <c r="I4" s="831"/>
      <c r="J4" s="831"/>
      <c r="K4" s="831"/>
      <c r="L4" s="831"/>
      <c r="M4" s="831"/>
      <c r="N4" s="831"/>
      <c r="O4" s="831"/>
      <c r="P4" s="831"/>
      <c r="Q4" s="831"/>
      <c r="R4" s="831"/>
      <c r="S4" s="831"/>
      <c r="T4" s="831"/>
      <c r="U4" s="831"/>
      <c r="V4" s="832"/>
    </row>
    <row r="5" spans="1:27" s="10" customFormat="1" ht="43.5" customHeight="1" thickBot="1" x14ac:dyDescent="0.3">
      <c r="A5" s="827" t="s">
        <v>2</v>
      </c>
      <c r="B5" s="828"/>
      <c r="C5" s="829"/>
      <c r="D5" s="833" t="s">
        <v>137</v>
      </c>
      <c r="E5" s="834"/>
      <c r="F5" s="834"/>
      <c r="G5" s="834"/>
      <c r="H5" s="834"/>
      <c r="I5" s="834"/>
      <c r="J5" s="834"/>
      <c r="K5" s="834"/>
      <c r="L5" s="834"/>
      <c r="M5" s="834"/>
      <c r="N5" s="834"/>
      <c r="O5" s="834"/>
      <c r="P5" s="834"/>
      <c r="Q5" s="834"/>
      <c r="R5" s="834"/>
      <c r="S5" s="834"/>
      <c r="T5" s="834"/>
      <c r="U5" s="834"/>
      <c r="V5" s="835"/>
    </row>
    <row r="6" spans="1:27" s="10" customFormat="1" ht="18.75" customHeight="1" thickBot="1" x14ac:dyDescent="0.3">
      <c r="A6" s="842"/>
      <c r="B6" s="843"/>
      <c r="C6" s="843"/>
      <c r="D6" s="843"/>
      <c r="E6" s="843"/>
      <c r="F6" s="843"/>
      <c r="G6" s="843"/>
      <c r="H6" s="843"/>
      <c r="I6" s="843"/>
      <c r="J6" s="843"/>
      <c r="K6" s="843"/>
      <c r="L6" s="843"/>
      <c r="M6" s="843"/>
      <c r="N6" s="843"/>
      <c r="O6" s="843"/>
      <c r="P6" s="843"/>
      <c r="Q6" s="843"/>
      <c r="R6" s="843"/>
      <c r="S6" s="843"/>
      <c r="T6" s="843"/>
      <c r="U6" s="843"/>
      <c r="V6" s="844"/>
    </row>
    <row r="7" spans="1:27" s="11" customFormat="1" ht="42.75" customHeight="1" x14ac:dyDescent="0.25">
      <c r="A7" s="837" t="s">
        <v>26</v>
      </c>
      <c r="B7" s="826" t="s">
        <v>27</v>
      </c>
      <c r="C7" s="823" t="s">
        <v>119</v>
      </c>
      <c r="D7" s="824" t="s">
        <v>28</v>
      </c>
      <c r="E7" s="825"/>
      <c r="F7" s="826" t="s">
        <v>367</v>
      </c>
      <c r="G7" s="826"/>
      <c r="H7" s="826"/>
      <c r="I7" s="826"/>
      <c r="J7" s="826"/>
      <c r="K7" s="826"/>
      <c r="L7" s="826"/>
      <c r="M7" s="826"/>
      <c r="N7" s="826"/>
      <c r="O7" s="826"/>
      <c r="P7" s="826"/>
      <c r="Q7" s="826"/>
      <c r="R7" s="826"/>
      <c r="S7" s="826"/>
      <c r="T7" s="826" t="s">
        <v>32</v>
      </c>
      <c r="U7" s="826"/>
      <c r="V7" s="845" t="s">
        <v>417</v>
      </c>
    </row>
    <row r="8" spans="1:27" s="11" customFormat="1" ht="59.25" customHeight="1" thickBot="1" x14ac:dyDescent="0.3">
      <c r="A8" s="838"/>
      <c r="B8" s="839"/>
      <c r="C8" s="798"/>
      <c r="D8" s="85" t="s">
        <v>29</v>
      </c>
      <c r="E8" s="85" t="s">
        <v>30</v>
      </c>
      <c r="F8" s="85" t="s">
        <v>31</v>
      </c>
      <c r="G8" s="86" t="s">
        <v>9</v>
      </c>
      <c r="H8" s="86" t="s">
        <v>10</v>
      </c>
      <c r="I8" s="86" t="s">
        <v>11</v>
      </c>
      <c r="J8" s="86" t="s">
        <v>12</v>
      </c>
      <c r="K8" s="86" t="s">
        <v>13</v>
      </c>
      <c r="L8" s="86" t="s">
        <v>14</v>
      </c>
      <c r="M8" s="86" t="s">
        <v>15</v>
      </c>
      <c r="N8" s="86" t="s">
        <v>16</v>
      </c>
      <c r="O8" s="86" t="s">
        <v>17</v>
      </c>
      <c r="P8" s="86" t="s">
        <v>18</v>
      </c>
      <c r="Q8" s="86" t="s">
        <v>19</v>
      </c>
      <c r="R8" s="86" t="s">
        <v>20</v>
      </c>
      <c r="S8" s="87" t="s">
        <v>21</v>
      </c>
      <c r="T8" s="87" t="s">
        <v>33</v>
      </c>
      <c r="U8" s="87" t="s">
        <v>34</v>
      </c>
      <c r="V8" s="846"/>
    </row>
    <row r="9" spans="1:27" s="12" customFormat="1" ht="51.75" customHeight="1" x14ac:dyDescent="0.2">
      <c r="A9" s="806" t="s">
        <v>136</v>
      </c>
      <c r="B9" s="808" t="s">
        <v>126</v>
      </c>
      <c r="C9" s="800" t="s">
        <v>139</v>
      </c>
      <c r="D9" s="801" t="s">
        <v>147</v>
      </c>
      <c r="E9" s="801"/>
      <c r="F9" s="43" t="s">
        <v>22</v>
      </c>
      <c r="G9" s="47">
        <v>0.05</v>
      </c>
      <c r="H9" s="47">
        <v>0.05</v>
      </c>
      <c r="I9" s="47">
        <v>0.05</v>
      </c>
      <c r="J9" s="47">
        <v>0.05</v>
      </c>
      <c r="K9" s="47">
        <v>0.05</v>
      </c>
      <c r="L9" s="48">
        <v>0.05</v>
      </c>
      <c r="M9" s="47">
        <v>0.1</v>
      </c>
      <c r="N9" s="47">
        <v>0.1</v>
      </c>
      <c r="O9" s="47">
        <v>0.1</v>
      </c>
      <c r="P9" s="47">
        <v>0.1</v>
      </c>
      <c r="Q9" s="47">
        <v>0.15</v>
      </c>
      <c r="R9" s="47">
        <v>0.15</v>
      </c>
      <c r="S9" s="43">
        <f t="shared" ref="S9:S39" si="0">SUM(G9:R9)</f>
        <v>1</v>
      </c>
      <c r="T9" s="802">
        <v>0.25</v>
      </c>
      <c r="U9" s="810">
        <v>4.1700000000000001E-2</v>
      </c>
      <c r="V9" s="811" t="s">
        <v>416</v>
      </c>
      <c r="W9" s="847">
        <f>LEN(V9)</f>
        <v>1119</v>
      </c>
      <c r="X9" s="283" t="s">
        <v>386</v>
      </c>
    </row>
    <row r="10" spans="1:27" s="12" customFormat="1" ht="50.1" customHeight="1" x14ac:dyDescent="0.2">
      <c r="A10" s="806"/>
      <c r="B10" s="808"/>
      <c r="C10" s="800"/>
      <c r="D10" s="801"/>
      <c r="E10" s="801"/>
      <c r="F10" s="40" t="s">
        <v>23</v>
      </c>
      <c r="G10" s="47">
        <v>0.05</v>
      </c>
      <c r="H10" s="47">
        <v>0.05</v>
      </c>
      <c r="I10" s="47">
        <v>0.05</v>
      </c>
      <c r="J10" s="47"/>
      <c r="K10" s="47"/>
      <c r="L10" s="47"/>
      <c r="M10" s="47"/>
      <c r="N10" s="47"/>
      <c r="O10" s="47"/>
      <c r="P10" s="47"/>
      <c r="Q10" s="47"/>
      <c r="R10" s="47"/>
      <c r="S10" s="40">
        <f t="shared" si="0"/>
        <v>0.15000000000000002</v>
      </c>
      <c r="T10" s="802"/>
      <c r="U10" s="810"/>
      <c r="V10" s="812"/>
      <c r="W10" s="847"/>
      <c r="X10" s="283"/>
    </row>
    <row r="11" spans="1:27" s="12" customFormat="1" ht="50.1" customHeight="1" x14ac:dyDescent="0.2">
      <c r="A11" s="806"/>
      <c r="B11" s="808"/>
      <c r="C11" s="815" t="s">
        <v>373</v>
      </c>
      <c r="D11" s="801" t="s">
        <v>147</v>
      </c>
      <c r="E11" s="801" t="s">
        <v>147</v>
      </c>
      <c r="F11" s="43" t="s">
        <v>22</v>
      </c>
      <c r="G11" s="47">
        <v>0.02</v>
      </c>
      <c r="H11" s="47">
        <v>0.02</v>
      </c>
      <c r="I11" s="47">
        <v>0.02</v>
      </c>
      <c r="J11" s="47">
        <v>0.02</v>
      </c>
      <c r="K11" s="47">
        <v>0.02</v>
      </c>
      <c r="L11" s="48">
        <v>0.25</v>
      </c>
      <c r="M11" s="47">
        <v>0.05</v>
      </c>
      <c r="N11" s="47">
        <v>0.05</v>
      </c>
      <c r="O11" s="47">
        <v>0.05</v>
      </c>
      <c r="P11" s="47">
        <v>0.1</v>
      </c>
      <c r="Q11" s="47">
        <v>0.2</v>
      </c>
      <c r="R11" s="47">
        <v>0.2</v>
      </c>
      <c r="S11" s="43">
        <f t="shared" si="0"/>
        <v>1</v>
      </c>
      <c r="T11" s="802"/>
      <c r="U11" s="810">
        <v>4.1700000000000001E-2</v>
      </c>
      <c r="V11" s="813" t="s">
        <v>418</v>
      </c>
      <c r="W11" s="847">
        <f>LEN(V11)</f>
        <v>701</v>
      </c>
      <c r="X11" s="283" t="s">
        <v>387</v>
      </c>
    </row>
    <row r="12" spans="1:27" s="12" customFormat="1" ht="50.1" customHeight="1" x14ac:dyDescent="0.2">
      <c r="A12" s="806"/>
      <c r="B12" s="808"/>
      <c r="C12" s="816"/>
      <c r="D12" s="801"/>
      <c r="E12" s="801"/>
      <c r="F12" s="40" t="s">
        <v>23</v>
      </c>
      <c r="G12" s="47">
        <v>0.02</v>
      </c>
      <c r="H12" s="47">
        <v>0.02</v>
      </c>
      <c r="I12" s="47">
        <v>0.02</v>
      </c>
      <c r="J12" s="47"/>
      <c r="K12" s="47"/>
      <c r="L12" s="47"/>
      <c r="M12" s="47"/>
      <c r="N12" s="47"/>
      <c r="O12" s="47"/>
      <c r="P12" s="47"/>
      <c r="Q12" s="47"/>
      <c r="R12" s="47"/>
      <c r="S12" s="40">
        <f t="shared" si="0"/>
        <v>0.06</v>
      </c>
      <c r="T12" s="802"/>
      <c r="U12" s="810"/>
      <c r="V12" s="814"/>
      <c r="W12" s="847"/>
      <c r="X12" s="283"/>
    </row>
    <row r="13" spans="1:27" s="12" customFormat="1" ht="50.1" customHeight="1" x14ac:dyDescent="0.2">
      <c r="A13" s="806"/>
      <c r="B13" s="808"/>
      <c r="C13" s="800" t="s">
        <v>370</v>
      </c>
      <c r="D13" s="801" t="s">
        <v>147</v>
      </c>
      <c r="E13" s="850"/>
      <c r="F13" s="43" t="s">
        <v>22</v>
      </c>
      <c r="G13" s="47">
        <v>0.05</v>
      </c>
      <c r="H13" s="47">
        <v>0.05</v>
      </c>
      <c r="I13" s="47">
        <v>0.05</v>
      </c>
      <c r="J13" s="47">
        <v>0.1</v>
      </c>
      <c r="K13" s="47">
        <v>0.1</v>
      </c>
      <c r="L13" s="47">
        <v>0.1</v>
      </c>
      <c r="M13" s="47">
        <v>0.1</v>
      </c>
      <c r="N13" s="47">
        <v>0.1</v>
      </c>
      <c r="O13" s="47">
        <v>0.1</v>
      </c>
      <c r="P13" s="47">
        <v>0.1</v>
      </c>
      <c r="Q13" s="47">
        <v>0.1</v>
      </c>
      <c r="R13" s="47">
        <v>0.05</v>
      </c>
      <c r="S13" s="43">
        <f t="shared" si="0"/>
        <v>0.99999999999999989</v>
      </c>
      <c r="T13" s="802"/>
      <c r="U13" s="810">
        <v>4.1700000000000001E-2</v>
      </c>
      <c r="V13" s="813" t="s">
        <v>419</v>
      </c>
      <c r="W13" s="847">
        <f>LEN(V13)</f>
        <v>1013</v>
      </c>
      <c r="X13" s="283" t="s">
        <v>388</v>
      </c>
    </row>
    <row r="14" spans="1:27" s="12" customFormat="1" ht="50.1" customHeight="1" x14ac:dyDescent="0.2">
      <c r="A14" s="806"/>
      <c r="B14" s="808"/>
      <c r="C14" s="800"/>
      <c r="D14" s="801"/>
      <c r="E14" s="850"/>
      <c r="F14" s="40" t="s">
        <v>23</v>
      </c>
      <c r="G14" s="47">
        <v>0.05</v>
      </c>
      <c r="H14" s="47">
        <v>0.05</v>
      </c>
      <c r="I14" s="47">
        <v>0.05</v>
      </c>
      <c r="J14" s="47"/>
      <c r="K14" s="47"/>
      <c r="L14" s="47"/>
      <c r="M14" s="47"/>
      <c r="N14" s="47"/>
      <c r="O14" s="47"/>
      <c r="P14" s="47"/>
      <c r="Q14" s="47"/>
      <c r="R14" s="47"/>
      <c r="S14" s="40">
        <f t="shared" si="0"/>
        <v>0.15000000000000002</v>
      </c>
      <c r="T14" s="802"/>
      <c r="U14" s="810"/>
      <c r="V14" s="814"/>
      <c r="W14" s="847"/>
      <c r="X14" s="284"/>
    </row>
    <row r="15" spans="1:27" s="12" customFormat="1" ht="50.1" customHeight="1" x14ac:dyDescent="0.2">
      <c r="A15" s="806"/>
      <c r="B15" s="808"/>
      <c r="C15" s="800" t="s">
        <v>371</v>
      </c>
      <c r="D15" s="801" t="s">
        <v>147</v>
      </c>
      <c r="E15" s="801"/>
      <c r="F15" s="43" t="s">
        <v>22</v>
      </c>
      <c r="G15" s="47">
        <v>0.05</v>
      </c>
      <c r="H15" s="47">
        <v>0.05</v>
      </c>
      <c r="I15" s="47">
        <v>0.05</v>
      </c>
      <c r="J15" s="47">
        <v>0.05</v>
      </c>
      <c r="K15" s="47">
        <v>0.05</v>
      </c>
      <c r="L15" s="47">
        <v>0.05</v>
      </c>
      <c r="M15" s="47">
        <v>0.05</v>
      </c>
      <c r="N15" s="47">
        <v>0.05</v>
      </c>
      <c r="O15" s="47">
        <v>0.15</v>
      </c>
      <c r="P15" s="47">
        <v>0.15</v>
      </c>
      <c r="Q15" s="47">
        <v>0.15</v>
      </c>
      <c r="R15" s="47">
        <v>0.15</v>
      </c>
      <c r="S15" s="43">
        <f t="shared" si="0"/>
        <v>1</v>
      </c>
      <c r="T15" s="802"/>
      <c r="U15" s="810">
        <v>4.1700000000000001E-2</v>
      </c>
      <c r="V15" s="809" t="s">
        <v>420</v>
      </c>
      <c r="W15" s="847">
        <f>LEN(V15)</f>
        <v>1396</v>
      </c>
      <c r="X15" s="283" t="s">
        <v>389</v>
      </c>
    </row>
    <row r="16" spans="1:27" s="12" customFormat="1" ht="50.1" customHeight="1" x14ac:dyDescent="0.2">
      <c r="A16" s="806"/>
      <c r="B16" s="808"/>
      <c r="C16" s="800"/>
      <c r="D16" s="801"/>
      <c r="E16" s="801"/>
      <c r="F16" s="40" t="s">
        <v>23</v>
      </c>
      <c r="G16" s="47">
        <v>0.05</v>
      </c>
      <c r="H16" s="47">
        <v>0.05</v>
      </c>
      <c r="I16" s="47">
        <v>0.05</v>
      </c>
      <c r="J16" s="47"/>
      <c r="K16" s="47"/>
      <c r="L16" s="47"/>
      <c r="M16" s="47"/>
      <c r="N16" s="47"/>
      <c r="O16" s="47"/>
      <c r="P16" s="47"/>
      <c r="Q16" s="47"/>
      <c r="R16" s="47"/>
      <c r="S16" s="40">
        <f t="shared" si="0"/>
        <v>0.15000000000000002</v>
      </c>
      <c r="T16" s="802"/>
      <c r="U16" s="810"/>
      <c r="V16" s="809"/>
      <c r="W16" s="847"/>
      <c r="X16" s="283"/>
      <c r="Z16" s="11"/>
      <c r="AA16" s="11"/>
    </row>
    <row r="17" spans="1:27" s="12" customFormat="1" ht="79.5" customHeight="1" x14ac:dyDescent="0.2">
      <c r="A17" s="806"/>
      <c r="B17" s="808"/>
      <c r="C17" s="815" t="s">
        <v>410</v>
      </c>
      <c r="D17" s="801" t="s">
        <v>147</v>
      </c>
      <c r="E17" s="801" t="s">
        <v>147</v>
      </c>
      <c r="F17" s="43" t="s">
        <v>22</v>
      </c>
      <c r="G17" s="48">
        <v>0.05</v>
      </c>
      <c r="H17" s="48">
        <v>0.05</v>
      </c>
      <c r="I17" s="48">
        <v>0.05</v>
      </c>
      <c r="J17" s="48">
        <v>0.05</v>
      </c>
      <c r="K17" s="48">
        <v>0.1</v>
      </c>
      <c r="L17" s="48">
        <v>0.1</v>
      </c>
      <c r="M17" s="48">
        <v>0.1</v>
      </c>
      <c r="N17" s="48">
        <v>0.1</v>
      </c>
      <c r="O17" s="48">
        <v>0.1</v>
      </c>
      <c r="P17" s="48">
        <v>0.1</v>
      </c>
      <c r="Q17" s="48">
        <v>0.1</v>
      </c>
      <c r="R17" s="48">
        <v>0.1</v>
      </c>
      <c r="S17" s="43">
        <f>SUM(G17:R17)</f>
        <v>0.99999999999999989</v>
      </c>
      <c r="T17" s="802"/>
      <c r="U17" s="810">
        <v>4.1700000000000001E-2</v>
      </c>
      <c r="V17" s="809" t="s">
        <v>436</v>
      </c>
      <c r="W17" s="847">
        <f>LEN(V17)</f>
        <v>1993</v>
      </c>
      <c r="X17" s="283" t="s">
        <v>390</v>
      </c>
      <c r="Z17" s="849"/>
      <c r="AA17" s="11"/>
    </row>
    <row r="18" spans="1:27" s="12" customFormat="1" ht="65.25" customHeight="1" x14ac:dyDescent="0.25">
      <c r="A18" s="806"/>
      <c r="B18" s="808"/>
      <c r="C18" s="816"/>
      <c r="D18" s="801"/>
      <c r="E18" s="801"/>
      <c r="F18" s="40" t="s">
        <v>23</v>
      </c>
      <c r="G18" s="48">
        <v>0.05</v>
      </c>
      <c r="H18" s="48">
        <v>0.05</v>
      </c>
      <c r="I18" s="47">
        <v>0.05</v>
      </c>
      <c r="J18" s="47"/>
      <c r="K18" s="47"/>
      <c r="L18" s="47"/>
      <c r="M18" s="47"/>
      <c r="N18" s="47"/>
      <c r="O18" s="47"/>
      <c r="P18" s="47"/>
      <c r="Q18" s="47"/>
      <c r="R18" s="47"/>
      <c r="S18" s="40">
        <f>SUM(G18:R18)</f>
        <v>0.15000000000000002</v>
      </c>
      <c r="T18" s="802"/>
      <c r="U18" s="810"/>
      <c r="V18" s="809"/>
      <c r="W18" s="847"/>
      <c r="Y18" s="849"/>
      <c r="Z18" s="849"/>
      <c r="AA18" s="11"/>
    </row>
    <row r="19" spans="1:27" s="12" customFormat="1" ht="50.1" customHeight="1" x14ac:dyDescent="0.25">
      <c r="A19" s="806"/>
      <c r="B19" s="808"/>
      <c r="C19" s="800" t="s">
        <v>372</v>
      </c>
      <c r="D19" s="801" t="s">
        <v>147</v>
      </c>
      <c r="E19" s="851" t="s">
        <v>411</v>
      </c>
      <c r="F19" s="43" t="s">
        <v>22</v>
      </c>
      <c r="G19" s="47">
        <v>0.02</v>
      </c>
      <c r="H19" s="47">
        <v>0.02</v>
      </c>
      <c r="I19" s="47">
        <v>0.02</v>
      </c>
      <c r="J19" s="47">
        <v>0.02</v>
      </c>
      <c r="K19" s="47">
        <v>0.02</v>
      </c>
      <c r="L19" s="48">
        <v>0.04</v>
      </c>
      <c r="M19" s="47">
        <v>0.15</v>
      </c>
      <c r="N19" s="47">
        <v>0.15</v>
      </c>
      <c r="O19" s="47">
        <v>0.15</v>
      </c>
      <c r="P19" s="47">
        <v>0.2</v>
      </c>
      <c r="Q19" s="47">
        <v>0.18</v>
      </c>
      <c r="R19" s="47">
        <v>0.03</v>
      </c>
      <c r="S19" s="43">
        <f>SUM(G19:R19)</f>
        <v>1</v>
      </c>
      <c r="T19" s="802"/>
      <c r="U19" s="810">
        <v>4.1500000000000002E-2</v>
      </c>
      <c r="V19" s="813" t="s">
        <v>430</v>
      </c>
      <c r="W19" s="847">
        <f>LEN(V19)</f>
        <v>476</v>
      </c>
      <c r="Y19" s="849"/>
    </row>
    <row r="20" spans="1:27" s="12" customFormat="1" ht="53.25" customHeight="1" x14ac:dyDescent="0.25">
      <c r="A20" s="806"/>
      <c r="B20" s="808"/>
      <c r="C20" s="800"/>
      <c r="D20" s="801"/>
      <c r="E20" s="852"/>
      <c r="F20" s="40" t="s">
        <v>23</v>
      </c>
      <c r="G20" s="44">
        <v>0.02</v>
      </c>
      <c r="H20" s="44">
        <v>0.02</v>
      </c>
      <c r="I20" s="44">
        <v>0.02</v>
      </c>
      <c r="J20" s="44"/>
      <c r="K20" s="44"/>
      <c r="L20" s="44"/>
      <c r="M20" s="44"/>
      <c r="N20" s="44"/>
      <c r="O20" s="44"/>
      <c r="P20" s="44"/>
      <c r="Q20" s="44"/>
      <c r="R20" s="44"/>
      <c r="S20" s="40">
        <f t="shared" si="0"/>
        <v>0.06</v>
      </c>
      <c r="T20" s="802"/>
      <c r="U20" s="810"/>
      <c r="V20" s="814"/>
      <c r="W20" s="847"/>
    </row>
    <row r="21" spans="1:27" s="12" customFormat="1" ht="50.1" customHeight="1" x14ac:dyDescent="0.25">
      <c r="A21" s="806"/>
      <c r="B21" s="796" t="s">
        <v>128</v>
      </c>
      <c r="C21" s="800" t="s">
        <v>141</v>
      </c>
      <c r="E21" s="801" t="s">
        <v>147</v>
      </c>
      <c r="F21" s="43" t="s">
        <v>22</v>
      </c>
      <c r="G21" s="48">
        <v>0.05</v>
      </c>
      <c r="H21" s="48">
        <v>0.05</v>
      </c>
      <c r="I21" s="48">
        <v>0.2</v>
      </c>
      <c r="J21" s="48">
        <v>0.2</v>
      </c>
      <c r="K21" s="48">
        <v>0.2</v>
      </c>
      <c r="L21" s="48">
        <v>0.1</v>
      </c>
      <c r="M21" s="48">
        <v>0.1</v>
      </c>
      <c r="N21" s="48">
        <v>0.1</v>
      </c>
      <c r="O21" s="48">
        <v>0</v>
      </c>
      <c r="P21" s="48">
        <v>0</v>
      </c>
      <c r="Q21" s="48">
        <v>0</v>
      </c>
      <c r="R21" s="48">
        <v>0</v>
      </c>
      <c r="S21" s="43">
        <f t="shared" si="0"/>
        <v>0.99999999999999989</v>
      </c>
      <c r="T21" s="802">
        <v>0.35</v>
      </c>
      <c r="U21" s="810">
        <v>0.1167</v>
      </c>
      <c r="V21" s="813" t="s">
        <v>423</v>
      </c>
      <c r="W21" s="847">
        <f>LEN(V21)</f>
        <v>890</v>
      </c>
    </row>
    <row r="22" spans="1:27" s="12" customFormat="1" ht="50.1" customHeight="1" x14ac:dyDescent="0.25">
      <c r="A22" s="806"/>
      <c r="B22" s="796"/>
      <c r="C22" s="800"/>
      <c r="E22" s="801"/>
      <c r="F22" s="40" t="s">
        <v>23</v>
      </c>
      <c r="G22" s="47">
        <v>0.05</v>
      </c>
      <c r="H22" s="47">
        <v>0.05</v>
      </c>
      <c r="I22" s="47">
        <v>0.2</v>
      </c>
      <c r="J22" s="47"/>
      <c r="K22" s="47"/>
      <c r="L22" s="47"/>
      <c r="M22" s="47"/>
      <c r="N22" s="47"/>
      <c r="O22" s="47"/>
      <c r="P22" s="47"/>
      <c r="Q22" s="48"/>
      <c r="R22" s="48"/>
      <c r="S22" s="40">
        <f t="shared" si="0"/>
        <v>0.30000000000000004</v>
      </c>
      <c r="T22" s="802"/>
      <c r="U22" s="810"/>
      <c r="V22" s="814"/>
      <c r="W22" s="847"/>
    </row>
    <row r="23" spans="1:27" s="12" customFormat="1" ht="50.1" customHeight="1" x14ac:dyDescent="0.25">
      <c r="A23" s="806"/>
      <c r="B23" s="796"/>
      <c r="C23" s="800" t="s">
        <v>140</v>
      </c>
      <c r="D23" s="801" t="s">
        <v>147</v>
      </c>
      <c r="E23" s="801" t="s">
        <v>147</v>
      </c>
      <c r="F23" s="43" t="s">
        <v>22</v>
      </c>
      <c r="G23" s="48">
        <v>0.05</v>
      </c>
      <c r="H23" s="48">
        <v>0.05</v>
      </c>
      <c r="I23" s="48">
        <v>0.4</v>
      </c>
      <c r="J23" s="48">
        <v>0.3</v>
      </c>
      <c r="K23" s="48">
        <v>0.15</v>
      </c>
      <c r="L23" s="48">
        <v>0.05</v>
      </c>
      <c r="M23" s="48">
        <v>0</v>
      </c>
      <c r="N23" s="48">
        <v>0</v>
      </c>
      <c r="O23" s="48">
        <v>0</v>
      </c>
      <c r="P23" s="48">
        <v>0</v>
      </c>
      <c r="Q23" s="48">
        <v>0</v>
      </c>
      <c r="R23" s="48">
        <v>0</v>
      </c>
      <c r="S23" s="43">
        <f t="shared" si="0"/>
        <v>1</v>
      </c>
      <c r="T23" s="802"/>
      <c r="U23" s="810">
        <v>0.1167</v>
      </c>
      <c r="V23" s="809" t="s">
        <v>424</v>
      </c>
      <c r="W23" s="847">
        <f>LEN(V23)</f>
        <v>445</v>
      </c>
    </row>
    <row r="24" spans="1:27" s="12" customFormat="1" ht="50.1" customHeight="1" x14ac:dyDescent="0.25">
      <c r="A24" s="806"/>
      <c r="B24" s="796"/>
      <c r="C24" s="800"/>
      <c r="D24" s="801"/>
      <c r="E24" s="801"/>
      <c r="F24" s="40" t="s">
        <v>23</v>
      </c>
      <c r="G24" s="47">
        <v>0.05</v>
      </c>
      <c r="H24" s="47">
        <v>0.05</v>
      </c>
      <c r="I24" s="47">
        <v>0.4</v>
      </c>
      <c r="J24" s="47"/>
      <c r="K24" s="47"/>
      <c r="L24" s="47"/>
      <c r="M24" s="47"/>
      <c r="N24" s="47"/>
      <c r="O24" s="47"/>
      <c r="P24" s="47"/>
      <c r="Q24" s="48"/>
      <c r="R24" s="48"/>
      <c r="S24" s="40">
        <f t="shared" si="0"/>
        <v>0.5</v>
      </c>
      <c r="T24" s="802"/>
      <c r="U24" s="810"/>
      <c r="V24" s="809"/>
      <c r="W24" s="847"/>
    </row>
    <row r="25" spans="1:27" s="12" customFormat="1" ht="50.1" customHeight="1" x14ac:dyDescent="0.25">
      <c r="A25" s="806"/>
      <c r="B25" s="796"/>
      <c r="C25" s="800" t="s">
        <v>142</v>
      </c>
      <c r="D25" s="801" t="s">
        <v>147</v>
      </c>
      <c r="E25" s="801"/>
      <c r="F25" s="43" t="s">
        <v>22</v>
      </c>
      <c r="G25" s="48">
        <v>2.3999999999999998E-3</v>
      </c>
      <c r="H25" s="48">
        <v>0</v>
      </c>
      <c r="I25" s="48">
        <v>0</v>
      </c>
      <c r="J25" s="48">
        <v>0.02</v>
      </c>
      <c r="K25" s="48">
        <v>0.03</v>
      </c>
      <c r="L25" s="48">
        <v>4.7600000000000003E-2</v>
      </c>
      <c r="M25" s="48">
        <v>0.1</v>
      </c>
      <c r="N25" s="48">
        <v>0.1</v>
      </c>
      <c r="O25" s="48">
        <v>0.2</v>
      </c>
      <c r="P25" s="48">
        <v>0.2</v>
      </c>
      <c r="Q25" s="48">
        <v>0.2</v>
      </c>
      <c r="R25" s="48">
        <v>0.1</v>
      </c>
      <c r="S25" s="403">
        <f>SUM(G25:R25)</f>
        <v>0.99999999999999989</v>
      </c>
      <c r="T25" s="802"/>
      <c r="U25" s="810">
        <v>0.1166</v>
      </c>
      <c r="V25" s="809" t="s">
        <v>425</v>
      </c>
      <c r="W25" s="847">
        <f>LEN(V25)</f>
        <v>952</v>
      </c>
      <c r="X25" s="12">
        <f>95.24-100</f>
        <v>-4.7600000000000051</v>
      </c>
    </row>
    <row r="26" spans="1:27" s="12" customFormat="1" ht="50.1" customHeight="1" x14ac:dyDescent="0.25">
      <c r="A26" s="806"/>
      <c r="B26" s="796"/>
      <c r="C26" s="800"/>
      <c r="D26" s="804"/>
      <c r="E26" s="804"/>
      <c r="F26" s="45" t="s">
        <v>23</v>
      </c>
      <c r="G26" s="481">
        <v>2.3999999999999998E-3</v>
      </c>
      <c r="H26" s="158">
        <v>0</v>
      </c>
      <c r="I26" s="158">
        <v>0</v>
      </c>
      <c r="J26" s="158"/>
      <c r="K26" s="158"/>
      <c r="L26" s="158"/>
      <c r="M26" s="158"/>
      <c r="N26" s="158"/>
      <c r="O26" s="158"/>
      <c r="P26" s="158"/>
      <c r="Q26" s="185"/>
      <c r="R26" s="185"/>
      <c r="S26" s="463">
        <f t="shared" si="0"/>
        <v>2.3999999999999998E-3</v>
      </c>
      <c r="T26" s="802"/>
      <c r="U26" s="810"/>
      <c r="V26" s="809"/>
      <c r="W26" s="847"/>
    </row>
    <row r="27" spans="1:27" s="10" customFormat="1" ht="50.1" customHeight="1" x14ac:dyDescent="0.25">
      <c r="A27" s="806"/>
      <c r="B27" s="796" t="s">
        <v>131</v>
      </c>
      <c r="C27" s="800" t="s">
        <v>143</v>
      </c>
      <c r="D27" s="801" t="s">
        <v>147</v>
      </c>
      <c r="E27" s="801" t="s">
        <v>147</v>
      </c>
      <c r="F27" s="43" t="s">
        <v>22</v>
      </c>
      <c r="G27" s="48">
        <v>8.3299999999999999E-2</v>
      </c>
      <c r="H27" s="48">
        <v>8.3299999999999999E-2</v>
      </c>
      <c r="I27" s="48">
        <v>8.3299999999999999E-2</v>
      </c>
      <c r="J27" s="48">
        <v>8.3299999999999999E-2</v>
      </c>
      <c r="K27" s="48">
        <v>8.3299999999999999E-2</v>
      </c>
      <c r="L27" s="48">
        <v>8.3299999999999999E-2</v>
      </c>
      <c r="M27" s="48">
        <v>8.3299999999999999E-2</v>
      </c>
      <c r="N27" s="48">
        <v>8.3299999999999999E-2</v>
      </c>
      <c r="O27" s="48">
        <v>8.3299999999999999E-2</v>
      </c>
      <c r="P27" s="48">
        <v>8.3299999999999999E-2</v>
      </c>
      <c r="Q27" s="48">
        <v>8.3299999999999999E-2</v>
      </c>
      <c r="R27" s="48">
        <v>8.3699999999999997E-2</v>
      </c>
      <c r="S27" s="379">
        <f t="shared" si="0"/>
        <v>1</v>
      </c>
      <c r="T27" s="802">
        <v>0.25</v>
      </c>
      <c r="U27" s="799">
        <v>8.3299999999999999E-2</v>
      </c>
      <c r="V27" s="809" t="s">
        <v>427</v>
      </c>
      <c r="W27" s="849">
        <f>LEN(V27)</f>
        <v>277</v>
      </c>
    </row>
    <row r="28" spans="1:27" s="10" customFormat="1" ht="50.1" customHeight="1" x14ac:dyDescent="0.25">
      <c r="A28" s="806"/>
      <c r="B28" s="796"/>
      <c r="C28" s="800"/>
      <c r="D28" s="801"/>
      <c r="E28" s="801"/>
      <c r="F28" s="40" t="s">
        <v>23</v>
      </c>
      <c r="G28" s="47">
        <v>8.3299999999999999E-2</v>
      </c>
      <c r="H28" s="47">
        <v>8.3299999999999999E-2</v>
      </c>
      <c r="I28" s="47">
        <v>8.3299999999999999E-2</v>
      </c>
      <c r="J28" s="47"/>
      <c r="K28" s="47"/>
      <c r="L28" s="47"/>
      <c r="M28" s="48"/>
      <c r="N28" s="48"/>
      <c r="O28" s="48"/>
      <c r="P28" s="48"/>
      <c r="Q28" s="48"/>
      <c r="R28" s="48"/>
      <c r="S28" s="40">
        <f t="shared" si="0"/>
        <v>0.24990000000000001</v>
      </c>
      <c r="T28" s="802"/>
      <c r="U28" s="799"/>
      <c r="V28" s="809"/>
      <c r="W28" s="849"/>
    </row>
    <row r="29" spans="1:27" s="10" customFormat="1" ht="50.1" customHeight="1" x14ac:dyDescent="0.25">
      <c r="A29" s="806"/>
      <c r="B29" s="796"/>
      <c r="C29" s="800" t="s">
        <v>144</v>
      </c>
      <c r="D29" s="801" t="s">
        <v>147</v>
      </c>
      <c r="E29" s="801"/>
      <c r="F29" s="43" t="s">
        <v>22</v>
      </c>
      <c r="G29" s="48">
        <v>0</v>
      </c>
      <c r="H29" s="48">
        <v>0</v>
      </c>
      <c r="I29" s="48">
        <v>0</v>
      </c>
      <c r="J29" s="48">
        <v>0</v>
      </c>
      <c r="K29" s="48">
        <v>0.125</v>
      </c>
      <c r="L29" s="48">
        <v>0.125</v>
      </c>
      <c r="M29" s="48">
        <v>0.125</v>
      </c>
      <c r="N29" s="48">
        <v>0.125</v>
      </c>
      <c r="O29" s="48">
        <v>0.125</v>
      </c>
      <c r="P29" s="48">
        <v>0.125</v>
      </c>
      <c r="Q29" s="48">
        <v>0.125</v>
      </c>
      <c r="R29" s="48">
        <v>0.125</v>
      </c>
      <c r="S29" s="43">
        <f t="shared" si="0"/>
        <v>1</v>
      </c>
      <c r="T29" s="802"/>
      <c r="U29" s="799">
        <v>8.3299999999999999E-2</v>
      </c>
      <c r="V29" s="809" t="s">
        <v>427</v>
      </c>
      <c r="W29" s="849">
        <f>LEN(V29)</f>
        <v>277</v>
      </c>
    </row>
    <row r="30" spans="1:27" s="10" customFormat="1" ht="53.25" customHeight="1" x14ac:dyDescent="0.25">
      <c r="A30" s="806"/>
      <c r="B30" s="796"/>
      <c r="C30" s="800"/>
      <c r="D30" s="801"/>
      <c r="E30" s="801"/>
      <c r="F30" s="40" t="s">
        <v>23</v>
      </c>
      <c r="G30" s="47">
        <v>0</v>
      </c>
      <c r="H30" s="47">
        <v>0</v>
      </c>
      <c r="I30" s="47">
        <v>0</v>
      </c>
      <c r="J30" s="47"/>
      <c r="K30" s="47"/>
      <c r="L30" s="47"/>
      <c r="M30" s="48"/>
      <c r="N30" s="48"/>
      <c r="O30" s="48"/>
      <c r="P30" s="48"/>
      <c r="Q30" s="48"/>
      <c r="R30" s="48"/>
      <c r="S30" s="40">
        <f t="shared" si="0"/>
        <v>0</v>
      </c>
      <c r="T30" s="802"/>
      <c r="U30" s="799"/>
      <c r="V30" s="809"/>
      <c r="W30" s="849"/>
    </row>
    <row r="31" spans="1:27" s="10" customFormat="1" ht="50.1" customHeight="1" x14ac:dyDescent="0.25">
      <c r="A31" s="806"/>
      <c r="B31" s="796"/>
      <c r="C31" s="800" t="s">
        <v>148</v>
      </c>
      <c r="D31" s="801" t="s">
        <v>147</v>
      </c>
      <c r="E31" s="801"/>
      <c r="F31" s="43" t="s">
        <v>22</v>
      </c>
      <c r="G31" s="48">
        <v>8.3299999999999999E-2</v>
      </c>
      <c r="H31" s="48">
        <v>8.3299999999999999E-2</v>
      </c>
      <c r="I31" s="48">
        <v>8.3299999999999999E-2</v>
      </c>
      <c r="J31" s="48">
        <v>8.3299999999999999E-2</v>
      </c>
      <c r="K31" s="48">
        <v>8.3299999999999999E-2</v>
      </c>
      <c r="L31" s="48">
        <v>8.3299999999999999E-2</v>
      </c>
      <c r="M31" s="48">
        <v>8.3299999999999999E-2</v>
      </c>
      <c r="N31" s="48">
        <v>8.3299999999999999E-2</v>
      </c>
      <c r="O31" s="48">
        <v>8.3299999999999999E-2</v>
      </c>
      <c r="P31" s="48">
        <v>8.3299999999999999E-2</v>
      </c>
      <c r="Q31" s="48">
        <v>8.3299999999999999E-2</v>
      </c>
      <c r="R31" s="48">
        <v>8.3699999999999997E-2</v>
      </c>
      <c r="S31" s="379">
        <f t="shared" si="0"/>
        <v>1</v>
      </c>
      <c r="T31" s="802"/>
      <c r="U31" s="799">
        <v>8.3400000000000002E-2</v>
      </c>
      <c r="V31" s="859" t="s">
        <v>428</v>
      </c>
      <c r="W31" s="849">
        <f>LEN(V31)</f>
        <v>480</v>
      </c>
    </row>
    <row r="32" spans="1:27" s="10" customFormat="1" ht="60.75" customHeight="1" x14ac:dyDescent="0.25">
      <c r="A32" s="806"/>
      <c r="B32" s="796"/>
      <c r="C32" s="800"/>
      <c r="D32" s="801"/>
      <c r="E32" s="801"/>
      <c r="F32" s="40" t="s">
        <v>23</v>
      </c>
      <c r="G32" s="482">
        <v>8.3299999999999999E-2</v>
      </c>
      <c r="H32" s="482">
        <v>8.3299999999999999E-2</v>
      </c>
      <c r="I32" s="47">
        <v>8.3299999999999999E-2</v>
      </c>
      <c r="J32" s="47"/>
      <c r="K32" s="47"/>
      <c r="L32" s="47"/>
      <c r="M32" s="48"/>
      <c r="N32" s="48"/>
      <c r="O32" s="48"/>
      <c r="P32" s="48"/>
      <c r="Q32" s="48"/>
      <c r="R32" s="48"/>
      <c r="S32" s="40">
        <f t="shared" si="0"/>
        <v>0.24990000000000001</v>
      </c>
      <c r="T32" s="802"/>
      <c r="U32" s="799"/>
      <c r="V32" s="859"/>
      <c r="W32" s="849"/>
    </row>
    <row r="33" spans="1:33" s="10" customFormat="1" ht="50.1" customHeight="1" x14ac:dyDescent="0.25">
      <c r="A33" s="806"/>
      <c r="B33" s="796" t="s">
        <v>138</v>
      </c>
      <c r="C33" s="807" t="s">
        <v>145</v>
      </c>
      <c r="D33" s="804" t="s">
        <v>147</v>
      </c>
      <c r="E33" s="804"/>
      <c r="F33" s="43" t="s">
        <v>22</v>
      </c>
      <c r="G33" s="483">
        <v>0</v>
      </c>
      <c r="H33" s="483">
        <v>0</v>
      </c>
      <c r="I33" s="483">
        <v>0.05</v>
      </c>
      <c r="J33" s="483">
        <v>0.1</v>
      </c>
      <c r="K33" s="483">
        <v>0.2</v>
      </c>
      <c r="L33" s="483">
        <v>0.2</v>
      </c>
      <c r="M33" s="483">
        <v>0.2</v>
      </c>
      <c r="N33" s="483">
        <v>0.25</v>
      </c>
      <c r="O33" s="483">
        <v>0</v>
      </c>
      <c r="P33" s="483">
        <v>0</v>
      </c>
      <c r="Q33" s="483">
        <v>0</v>
      </c>
      <c r="R33" s="483">
        <v>0</v>
      </c>
      <c r="S33" s="43">
        <f t="shared" si="0"/>
        <v>1</v>
      </c>
      <c r="T33" s="802">
        <v>0.15</v>
      </c>
      <c r="U33" s="803">
        <v>3.7499999999999999E-2</v>
      </c>
      <c r="V33" s="809" t="s">
        <v>429</v>
      </c>
      <c r="W33" s="848">
        <f>LEN(V33)</f>
        <v>185</v>
      </c>
    </row>
    <row r="34" spans="1:33" s="10" customFormat="1" ht="50.1" customHeight="1" x14ac:dyDescent="0.25">
      <c r="A34" s="806"/>
      <c r="B34" s="796"/>
      <c r="C34" s="807"/>
      <c r="D34" s="805"/>
      <c r="E34" s="805"/>
      <c r="F34" s="40" t="s">
        <v>23</v>
      </c>
      <c r="G34" s="44">
        <v>0</v>
      </c>
      <c r="H34" s="44">
        <v>0</v>
      </c>
      <c r="I34" s="44">
        <v>0.05</v>
      </c>
      <c r="J34" s="44"/>
      <c r="K34" s="44"/>
      <c r="L34" s="44"/>
      <c r="M34" s="44"/>
      <c r="N34" s="44"/>
      <c r="O34" s="44"/>
      <c r="P34" s="44"/>
      <c r="Q34" s="44"/>
      <c r="R34" s="44"/>
      <c r="S34" s="40">
        <f t="shared" ref="S34:S40" si="1">SUM(G34:R34)</f>
        <v>0.05</v>
      </c>
      <c r="T34" s="802"/>
      <c r="U34" s="803"/>
      <c r="V34" s="809"/>
      <c r="W34" s="848"/>
    </row>
    <row r="35" spans="1:33" s="10" customFormat="1" ht="50.1" customHeight="1" x14ac:dyDescent="0.25">
      <c r="A35" s="806"/>
      <c r="B35" s="796"/>
      <c r="C35" s="807" t="s">
        <v>149</v>
      </c>
      <c r="D35" s="804" t="s">
        <v>147</v>
      </c>
      <c r="E35" s="804"/>
      <c r="F35" s="43" t="s">
        <v>22</v>
      </c>
      <c r="G35" s="483">
        <v>0</v>
      </c>
      <c r="H35" s="483">
        <v>0</v>
      </c>
      <c r="I35" s="483">
        <v>0.05</v>
      </c>
      <c r="J35" s="483">
        <v>0.1</v>
      </c>
      <c r="K35" s="483">
        <v>0.1</v>
      </c>
      <c r="L35" s="483">
        <v>0.1</v>
      </c>
      <c r="M35" s="483">
        <v>0.1</v>
      </c>
      <c r="N35" s="483">
        <v>0.1</v>
      </c>
      <c r="O35" s="483">
        <v>0.1</v>
      </c>
      <c r="P35" s="483">
        <v>0.1</v>
      </c>
      <c r="Q35" s="483">
        <v>0.1</v>
      </c>
      <c r="R35" s="483">
        <v>0.15</v>
      </c>
      <c r="S35" s="43">
        <f t="shared" si="0"/>
        <v>0.99999999999999989</v>
      </c>
      <c r="T35" s="802"/>
      <c r="U35" s="803">
        <v>3.7499999999999999E-2</v>
      </c>
      <c r="V35" s="809" t="s">
        <v>435</v>
      </c>
      <c r="W35" s="848">
        <f>LEN(V35)</f>
        <v>362</v>
      </c>
    </row>
    <row r="36" spans="1:33" s="10" customFormat="1" ht="50.1" customHeight="1" x14ac:dyDescent="0.25">
      <c r="A36" s="806"/>
      <c r="B36" s="796"/>
      <c r="C36" s="807"/>
      <c r="D36" s="805"/>
      <c r="E36" s="805"/>
      <c r="F36" s="40" t="s">
        <v>23</v>
      </c>
      <c r="G36" s="484">
        <v>0</v>
      </c>
      <c r="H36" s="484">
        <v>0</v>
      </c>
      <c r="I36" s="44">
        <v>0.05</v>
      </c>
      <c r="J36" s="44"/>
      <c r="K36" s="44"/>
      <c r="L36" s="44"/>
      <c r="M36" s="44"/>
      <c r="N36" s="44"/>
      <c r="O36" s="44"/>
      <c r="P36" s="44"/>
      <c r="Q36" s="44"/>
      <c r="R36" s="44"/>
      <c r="S36" s="40">
        <f t="shared" si="1"/>
        <v>0.05</v>
      </c>
      <c r="T36" s="802"/>
      <c r="U36" s="803"/>
      <c r="V36" s="809"/>
      <c r="W36" s="848"/>
    </row>
    <row r="37" spans="1:33" s="10" customFormat="1" ht="50.1" customHeight="1" x14ac:dyDescent="0.25">
      <c r="A37" s="806"/>
      <c r="B37" s="796"/>
      <c r="C37" s="807" t="s">
        <v>146</v>
      </c>
      <c r="D37" s="804" t="s">
        <v>147</v>
      </c>
      <c r="E37" s="804"/>
      <c r="F37" s="43" t="s">
        <v>22</v>
      </c>
      <c r="G37" s="483">
        <v>0</v>
      </c>
      <c r="H37" s="483">
        <v>0</v>
      </c>
      <c r="I37" s="483">
        <v>0.05</v>
      </c>
      <c r="J37" s="483">
        <v>0.1</v>
      </c>
      <c r="K37" s="483">
        <v>0.1</v>
      </c>
      <c r="L37" s="483">
        <v>0.1</v>
      </c>
      <c r="M37" s="483">
        <v>0.1</v>
      </c>
      <c r="N37" s="483">
        <v>0.1</v>
      </c>
      <c r="O37" s="483">
        <v>0.1</v>
      </c>
      <c r="P37" s="483">
        <v>0.1</v>
      </c>
      <c r="Q37" s="483">
        <v>0.1</v>
      </c>
      <c r="R37" s="483">
        <v>0.15</v>
      </c>
      <c r="S37" s="43">
        <f t="shared" si="0"/>
        <v>0.99999999999999989</v>
      </c>
      <c r="T37" s="802"/>
      <c r="U37" s="803">
        <v>3.7499999999999999E-2</v>
      </c>
      <c r="V37" s="809" t="s">
        <v>434</v>
      </c>
      <c r="W37" s="848">
        <f>LEN(V37)</f>
        <v>1010</v>
      </c>
    </row>
    <row r="38" spans="1:33" s="10" customFormat="1" ht="50.1" customHeight="1" x14ac:dyDescent="0.25">
      <c r="A38" s="806"/>
      <c r="B38" s="796"/>
      <c r="C38" s="807"/>
      <c r="D38" s="805"/>
      <c r="E38" s="805"/>
      <c r="F38" s="40" t="s">
        <v>23</v>
      </c>
      <c r="G38" s="44">
        <v>0</v>
      </c>
      <c r="H38" s="484">
        <v>0</v>
      </c>
      <c r="I38" s="44">
        <v>0.05</v>
      </c>
      <c r="J38" s="44"/>
      <c r="K38" s="44"/>
      <c r="L38" s="44"/>
      <c r="M38" s="44"/>
      <c r="N38" s="44"/>
      <c r="O38" s="44"/>
      <c r="P38" s="44"/>
      <c r="Q38" s="44"/>
      <c r="R38" s="44"/>
      <c r="S38" s="404">
        <f t="shared" si="1"/>
        <v>0.05</v>
      </c>
      <c r="T38" s="802"/>
      <c r="U38" s="803"/>
      <c r="V38" s="809"/>
      <c r="W38" s="848"/>
    </row>
    <row r="39" spans="1:33" s="10" customFormat="1" ht="50.1" customHeight="1" x14ac:dyDescent="0.25">
      <c r="A39" s="806"/>
      <c r="B39" s="796"/>
      <c r="C39" s="807" t="s">
        <v>369</v>
      </c>
      <c r="D39" s="804"/>
      <c r="E39" s="804" t="s">
        <v>147</v>
      </c>
      <c r="F39" s="43" t="s">
        <v>22</v>
      </c>
      <c r="G39" s="47">
        <v>0</v>
      </c>
      <c r="H39" s="47">
        <v>0.3</v>
      </c>
      <c r="I39" s="47">
        <v>0.3</v>
      </c>
      <c r="J39" s="47">
        <v>0.3</v>
      </c>
      <c r="K39" s="47">
        <v>0.1</v>
      </c>
      <c r="L39" s="47">
        <v>0</v>
      </c>
      <c r="M39" s="47">
        <v>0</v>
      </c>
      <c r="N39" s="47">
        <v>0</v>
      </c>
      <c r="O39" s="47">
        <v>0</v>
      </c>
      <c r="P39" s="47">
        <v>0</v>
      </c>
      <c r="Q39" s="47">
        <v>0</v>
      </c>
      <c r="R39" s="47">
        <v>0</v>
      </c>
      <c r="S39" s="43">
        <f t="shared" si="0"/>
        <v>0.99999999999999989</v>
      </c>
      <c r="T39" s="802"/>
      <c r="U39" s="803">
        <v>3.7499999999999999E-2</v>
      </c>
      <c r="V39" s="809" t="s">
        <v>431</v>
      </c>
      <c r="W39" s="848">
        <f>LEN(V39)</f>
        <v>772</v>
      </c>
    </row>
    <row r="40" spans="1:33" s="10" customFormat="1" ht="56.25" customHeight="1" x14ac:dyDescent="0.25">
      <c r="A40" s="806"/>
      <c r="B40" s="796"/>
      <c r="C40" s="807"/>
      <c r="D40" s="805"/>
      <c r="E40" s="805"/>
      <c r="F40" s="40" t="s">
        <v>23</v>
      </c>
      <c r="G40" s="44">
        <v>0</v>
      </c>
      <c r="H40" s="44">
        <v>0.3</v>
      </c>
      <c r="I40" s="44">
        <v>0.3</v>
      </c>
      <c r="J40" s="44"/>
      <c r="K40" s="44"/>
      <c r="L40" s="44"/>
      <c r="M40" s="44"/>
      <c r="N40" s="44"/>
      <c r="O40" s="44"/>
      <c r="P40" s="44"/>
      <c r="Q40" s="44"/>
      <c r="R40" s="44"/>
      <c r="S40" s="40">
        <f t="shared" si="1"/>
        <v>0.6</v>
      </c>
      <c r="T40" s="802"/>
      <c r="U40" s="803"/>
      <c r="V40" s="809"/>
      <c r="W40" s="848"/>
    </row>
    <row r="41" spans="1:33" s="14" customFormat="1" ht="18.75" customHeight="1" thickBot="1" x14ac:dyDescent="0.3">
      <c r="A41" s="797" t="s">
        <v>441</v>
      </c>
      <c r="B41" s="798"/>
      <c r="C41" s="798"/>
      <c r="D41" s="798"/>
      <c r="E41" s="798"/>
      <c r="F41" s="798"/>
      <c r="G41" s="798"/>
      <c r="H41" s="798"/>
      <c r="I41" s="798"/>
      <c r="J41" s="798"/>
      <c r="K41" s="798"/>
      <c r="L41" s="798"/>
      <c r="M41" s="798"/>
      <c r="N41" s="798"/>
      <c r="O41" s="798"/>
      <c r="P41" s="798"/>
      <c r="Q41" s="798"/>
      <c r="R41" s="798"/>
      <c r="S41" s="798"/>
      <c r="T41" s="378">
        <f>SUM(T9:T40)</f>
        <v>1</v>
      </c>
      <c r="U41" s="480">
        <f>SUM(U9:U40)</f>
        <v>1.0000000000000002</v>
      </c>
      <c r="V41" s="164"/>
      <c r="W41" s="13"/>
      <c r="X41" s="13"/>
      <c r="Y41" s="13"/>
      <c r="Z41" s="13"/>
    </row>
    <row r="42" spans="1:33" ht="14.25" x14ac:dyDescent="0.25">
      <c r="A42" s="12"/>
      <c r="B42" s="12"/>
      <c r="C42" s="18"/>
      <c r="D42" s="12"/>
      <c r="E42" s="12"/>
      <c r="F42" s="12"/>
      <c r="G42" s="12"/>
      <c r="H42" s="12"/>
      <c r="I42" s="12"/>
      <c r="J42" s="12"/>
      <c r="K42" s="12"/>
      <c r="L42" s="12"/>
      <c r="M42" s="12"/>
      <c r="N42" s="15"/>
      <c r="O42" s="15"/>
      <c r="P42" s="15"/>
      <c r="Q42" s="15"/>
      <c r="R42" s="15"/>
      <c r="S42" s="15"/>
      <c r="T42" s="15"/>
      <c r="U42" s="46"/>
    </row>
    <row r="43" spans="1:33" x14ac:dyDescent="0.25">
      <c r="A43" s="12"/>
      <c r="B43" s="12"/>
      <c r="C43" s="18"/>
      <c r="D43" s="12"/>
      <c r="E43" s="12"/>
      <c r="F43" s="12"/>
      <c r="G43" s="12"/>
      <c r="H43" s="12"/>
      <c r="I43" s="12"/>
      <c r="J43" s="12"/>
      <c r="K43" s="12"/>
      <c r="L43" s="12"/>
      <c r="M43" s="12"/>
      <c r="N43" s="15"/>
      <c r="O43" s="15"/>
      <c r="P43" s="15"/>
      <c r="Q43" s="15"/>
      <c r="R43" s="15"/>
      <c r="S43" s="15"/>
      <c r="T43" s="15"/>
      <c r="U43" s="15"/>
    </row>
    <row r="44" spans="1:33" x14ac:dyDescent="0.25">
      <c r="A44" s="12"/>
      <c r="B44" s="12"/>
      <c r="C44" s="18"/>
      <c r="D44" s="12"/>
      <c r="E44" s="12"/>
      <c r="F44" s="12"/>
      <c r="G44" s="12"/>
      <c r="H44" s="12"/>
      <c r="I44" s="12"/>
      <c r="J44" s="12"/>
      <c r="K44" s="12"/>
      <c r="L44" s="12"/>
      <c r="M44" s="12"/>
      <c r="N44" s="15"/>
      <c r="O44" s="15"/>
      <c r="P44" s="15"/>
      <c r="Q44" s="15"/>
      <c r="R44" s="15"/>
      <c r="S44" s="15"/>
      <c r="T44" s="15"/>
      <c r="U44" s="15"/>
    </row>
    <row r="45" spans="1:33" ht="26.25" customHeight="1" x14ac:dyDescent="0.25">
      <c r="B45" s="66" t="s">
        <v>43</v>
      </c>
      <c r="C45" s="853" t="s">
        <v>44</v>
      </c>
      <c r="D45" s="854"/>
      <c r="E45" s="854"/>
      <c r="F45" s="854"/>
      <c r="G45" s="854"/>
      <c r="H45" s="854"/>
      <c r="I45" s="855"/>
      <c r="J45" s="856" t="s">
        <v>45</v>
      </c>
      <c r="K45" s="857"/>
      <c r="L45" s="857"/>
      <c r="M45" s="857"/>
      <c r="N45" s="857"/>
      <c r="O45" s="857"/>
      <c r="P45" s="858"/>
      <c r="Q45" s="15"/>
      <c r="R45" s="15"/>
      <c r="S45" s="15"/>
      <c r="T45" s="15"/>
      <c r="U45" s="15"/>
      <c r="AA45" s="12"/>
      <c r="AB45" s="12"/>
      <c r="AC45" s="12"/>
      <c r="AD45" s="12"/>
      <c r="AE45" s="12"/>
      <c r="AF45" s="12"/>
      <c r="AG45" s="12"/>
    </row>
    <row r="46" spans="1:33" ht="60" customHeight="1" x14ac:dyDescent="0.25">
      <c r="A46" s="12"/>
      <c r="B46" s="27">
        <v>12</v>
      </c>
      <c r="C46" s="682" t="s">
        <v>179</v>
      </c>
      <c r="D46" s="682"/>
      <c r="E46" s="682"/>
      <c r="F46" s="682"/>
      <c r="G46" s="682"/>
      <c r="H46" s="682"/>
      <c r="I46" s="682"/>
      <c r="J46" s="682" t="s">
        <v>180</v>
      </c>
      <c r="K46" s="682"/>
      <c r="L46" s="682"/>
      <c r="M46" s="682"/>
      <c r="N46" s="682"/>
      <c r="O46" s="682"/>
      <c r="P46" s="682"/>
      <c r="Q46" s="15"/>
      <c r="R46" s="15"/>
      <c r="S46" s="15"/>
      <c r="T46" s="15"/>
      <c r="U46" s="15"/>
      <c r="AA46" s="12"/>
      <c r="AB46" s="12"/>
      <c r="AC46" s="12"/>
      <c r="AD46" s="12"/>
      <c r="AE46" s="12"/>
      <c r="AF46" s="12"/>
      <c r="AG46" s="12"/>
    </row>
    <row r="47" spans="1:33" ht="26.25" customHeight="1" x14ac:dyDescent="0.25">
      <c r="A47" s="12"/>
      <c r="B47" s="27">
        <v>13</v>
      </c>
      <c r="C47" s="682" t="s">
        <v>199</v>
      </c>
      <c r="D47" s="682"/>
      <c r="E47" s="682"/>
      <c r="F47" s="682"/>
      <c r="G47" s="682"/>
      <c r="H47" s="682"/>
      <c r="I47" s="682"/>
      <c r="J47" s="682" t="s">
        <v>182</v>
      </c>
      <c r="K47" s="682"/>
      <c r="L47" s="682"/>
      <c r="M47" s="682"/>
      <c r="N47" s="682"/>
      <c r="O47" s="682"/>
      <c r="P47" s="682"/>
      <c r="Q47" s="15"/>
      <c r="R47" s="15"/>
      <c r="S47" s="15"/>
      <c r="T47" s="15"/>
      <c r="U47" s="15"/>
      <c r="AA47" s="12"/>
      <c r="AB47" s="12"/>
      <c r="AC47" s="12"/>
      <c r="AD47" s="12"/>
      <c r="AE47" s="12"/>
      <c r="AF47" s="12"/>
      <c r="AG47" s="12"/>
    </row>
    <row r="48" spans="1:33"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3:14" x14ac:dyDescent="0.25">
      <c r="C97" s="18"/>
      <c r="D97" s="12"/>
      <c r="E97" s="12"/>
      <c r="F97" s="12"/>
      <c r="G97" s="12"/>
      <c r="H97" s="12"/>
      <c r="I97" s="12"/>
      <c r="J97" s="12"/>
      <c r="K97" s="12"/>
      <c r="L97" s="12"/>
      <c r="M97" s="12"/>
      <c r="N97" s="15"/>
    </row>
    <row r="98" spans="3:14" x14ac:dyDescent="0.25">
      <c r="C98" s="18"/>
      <c r="D98" s="12"/>
      <c r="E98" s="12"/>
      <c r="F98" s="12"/>
      <c r="G98" s="12"/>
      <c r="H98" s="12"/>
      <c r="I98" s="12"/>
      <c r="J98" s="12"/>
      <c r="K98" s="12"/>
      <c r="L98" s="12"/>
      <c r="M98" s="12"/>
      <c r="N98" s="15"/>
    </row>
    <row r="99" spans="3:14" x14ac:dyDescent="0.25">
      <c r="C99" s="18"/>
      <c r="D99" s="12"/>
      <c r="E99" s="12"/>
      <c r="F99" s="12"/>
      <c r="G99" s="12"/>
      <c r="H99" s="12"/>
      <c r="I99" s="12"/>
      <c r="J99" s="12"/>
      <c r="K99" s="12"/>
      <c r="L99" s="12"/>
      <c r="M99" s="12"/>
      <c r="N99" s="15"/>
    </row>
    <row r="100" spans="3:14" x14ac:dyDescent="0.25">
      <c r="C100" s="18"/>
      <c r="D100" s="12"/>
      <c r="E100" s="12"/>
      <c r="F100" s="12"/>
      <c r="G100" s="12"/>
      <c r="H100" s="12"/>
      <c r="I100" s="12"/>
      <c r="J100" s="12"/>
      <c r="K100" s="12"/>
      <c r="L100" s="12"/>
      <c r="M100" s="12"/>
      <c r="N100" s="15"/>
    </row>
  </sheetData>
  <mergeCells count="129">
    <mergeCell ref="Z17:Z18"/>
    <mergeCell ref="E11:E12"/>
    <mergeCell ref="E13:E14"/>
    <mergeCell ref="E15:E16"/>
    <mergeCell ref="E17:E18"/>
    <mergeCell ref="E19:E20"/>
    <mergeCell ref="Y18:Y19"/>
    <mergeCell ref="C45:I45"/>
    <mergeCell ref="J45:P45"/>
    <mergeCell ref="W29:W30"/>
    <mergeCell ref="W31:W32"/>
    <mergeCell ref="C31:C32"/>
    <mergeCell ref="D37:D38"/>
    <mergeCell ref="U37:U38"/>
    <mergeCell ref="V19:V20"/>
    <mergeCell ref="T21:T26"/>
    <mergeCell ref="D31:D32"/>
    <mergeCell ref="D33:D34"/>
    <mergeCell ref="U27:U28"/>
    <mergeCell ref="V21:V22"/>
    <mergeCell ref="U33:U34"/>
    <mergeCell ref="U35:U36"/>
    <mergeCell ref="V29:V30"/>
    <mergeCell ref="V31:V32"/>
    <mergeCell ref="C46:I46"/>
    <mergeCell ref="J46:P46"/>
    <mergeCell ref="C47:I47"/>
    <mergeCell ref="J47:P47"/>
    <mergeCell ref="E39:E40"/>
    <mergeCell ref="W9:W10"/>
    <mergeCell ref="W11:W12"/>
    <mergeCell ref="V17:V18"/>
    <mergeCell ref="V33:V34"/>
    <mergeCell ref="V35:V36"/>
    <mergeCell ref="V37:V38"/>
    <mergeCell ref="V39:V40"/>
    <mergeCell ref="W33:W34"/>
    <mergeCell ref="W35:W36"/>
    <mergeCell ref="W37:W38"/>
    <mergeCell ref="W39:W40"/>
    <mergeCell ref="W13:W14"/>
    <mergeCell ref="W15:W16"/>
    <mergeCell ref="W17:W18"/>
    <mergeCell ref="W19:W20"/>
    <mergeCell ref="W21:W22"/>
    <mergeCell ref="W23:W24"/>
    <mergeCell ref="W25:W26"/>
    <mergeCell ref="W27:W28"/>
    <mergeCell ref="E33:E34"/>
    <mergeCell ref="E35:E36"/>
    <mergeCell ref="E37:E38"/>
    <mergeCell ref="U21:U22"/>
    <mergeCell ref="U23:U24"/>
    <mergeCell ref="U25:U26"/>
    <mergeCell ref="B21:B26"/>
    <mergeCell ref="C21:C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D9:D10"/>
    <mergeCell ref="E9:E10"/>
    <mergeCell ref="C23:C24"/>
    <mergeCell ref="C25:C26"/>
    <mergeCell ref="D11:D12"/>
    <mergeCell ref="D17:D18"/>
    <mergeCell ref="C13:C14"/>
    <mergeCell ref="D13:D14"/>
    <mergeCell ref="C15:C16"/>
    <mergeCell ref="C19:C20"/>
    <mergeCell ref="D19:D20"/>
    <mergeCell ref="D15:D16"/>
    <mergeCell ref="E23:E24"/>
    <mergeCell ref="D25:D26"/>
    <mergeCell ref="E25:E26"/>
    <mergeCell ref="C17:C18"/>
    <mergeCell ref="C11:C12"/>
    <mergeCell ref="V27:V28"/>
    <mergeCell ref="T27:T32"/>
    <mergeCell ref="U9:U10"/>
    <mergeCell ref="U19:U20"/>
    <mergeCell ref="U15:U16"/>
    <mergeCell ref="T9:T20"/>
    <mergeCell ref="V15:V16"/>
    <mergeCell ref="U17:U18"/>
    <mergeCell ref="U11:U12"/>
    <mergeCell ref="U13:U14"/>
    <mergeCell ref="V9:V10"/>
    <mergeCell ref="V13:V14"/>
    <mergeCell ref="U29:U30"/>
    <mergeCell ref="V11:V12"/>
    <mergeCell ref="V23:V24"/>
    <mergeCell ref="V25:V26"/>
    <mergeCell ref="B27:B32"/>
    <mergeCell ref="A41:S41"/>
    <mergeCell ref="U31:U32"/>
    <mergeCell ref="C27:C28"/>
    <mergeCell ref="C29:C30"/>
    <mergeCell ref="E27:E28"/>
    <mergeCell ref="E29:E30"/>
    <mergeCell ref="T33:T40"/>
    <mergeCell ref="U39:U40"/>
    <mergeCell ref="D39:D40"/>
    <mergeCell ref="B33:B40"/>
    <mergeCell ref="D35:D36"/>
    <mergeCell ref="A9:A40"/>
    <mergeCell ref="C37:C38"/>
    <mergeCell ref="C39:C40"/>
    <mergeCell ref="C33:C34"/>
    <mergeCell ref="C35:C36"/>
    <mergeCell ref="B9:B20"/>
    <mergeCell ref="E31:E32"/>
    <mergeCell ref="D27:D28"/>
    <mergeCell ref="D29:D30"/>
    <mergeCell ref="E21:E22"/>
    <mergeCell ref="D23:D24"/>
    <mergeCell ref="C9:C1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05CB3-A5A1-483B-AFBF-ECFD9B724820}">
  <dimension ref="A1:BD1618"/>
  <sheetViews>
    <sheetView tabSelected="1" zoomScale="84" zoomScaleNormal="84" workbookViewId="0">
      <selection activeCell="U10" sqref="U10"/>
    </sheetView>
  </sheetViews>
  <sheetFormatPr baseColWidth="10" defaultRowHeight="15" x14ac:dyDescent="0.25"/>
  <cols>
    <col min="5" max="5" width="21" hidden="1" customWidth="1"/>
    <col min="6" max="6" width="24.42578125" style="517" hidden="1" customWidth="1"/>
    <col min="7" max="7" width="21.28515625" hidden="1" customWidth="1"/>
    <col min="8" max="8" width="17.42578125" hidden="1" customWidth="1"/>
    <col min="9" max="9" width="17.42578125" customWidth="1"/>
    <col min="10" max="10" width="19.85546875" customWidth="1"/>
    <col min="11" max="11" width="4" customWidth="1"/>
    <col min="12" max="12" width="4.7109375" customWidth="1"/>
    <col min="13" max="14" width="4" customWidth="1"/>
    <col min="15" max="16" width="4.42578125" customWidth="1"/>
    <col min="17" max="18" width="4.140625" customWidth="1"/>
    <col min="19" max="19" width="4" customWidth="1"/>
    <col min="20" max="20" width="8.42578125" customWidth="1"/>
    <col min="21" max="21" width="18.7109375" customWidth="1"/>
    <col min="22" max="22" width="19.140625" bestFit="1" customWidth="1"/>
    <col min="23" max="23" width="20" customWidth="1"/>
    <col min="24" max="24" width="4" customWidth="1"/>
    <col min="25" max="25" width="4.7109375" customWidth="1"/>
    <col min="26" max="27" width="4" customWidth="1"/>
    <col min="28" max="29" width="4.42578125" customWidth="1"/>
    <col min="30" max="30" width="4.140625" customWidth="1"/>
    <col min="31" max="31" width="4.140625" style="136" customWidth="1"/>
    <col min="32" max="32" width="5.42578125" customWidth="1"/>
    <col min="33" max="33" width="49.28515625" customWidth="1"/>
    <col min="34" max="34" width="18.7109375" customWidth="1"/>
    <col min="35" max="35" width="29.42578125" customWidth="1"/>
    <col min="37" max="37" width="26.7109375" customWidth="1"/>
    <col min="38" max="38" width="21.42578125" customWidth="1"/>
    <col min="39" max="39" width="13.28515625" customWidth="1"/>
    <col min="40" max="40" width="33.7109375" customWidth="1"/>
    <col min="41" max="41" width="15.42578125" customWidth="1"/>
    <col min="50" max="50" width="14.85546875" customWidth="1"/>
    <col min="51" max="51" width="15.85546875" customWidth="1"/>
    <col min="52" max="52" width="17.7109375" customWidth="1"/>
  </cols>
  <sheetData>
    <row r="1" spans="1:56" ht="29.25" customHeight="1" x14ac:dyDescent="0.25">
      <c r="A1" s="943"/>
      <c r="B1" s="944"/>
      <c r="C1" s="944"/>
      <c r="D1" s="944"/>
      <c r="E1" s="946" t="s">
        <v>46</v>
      </c>
      <c r="F1" s="946"/>
      <c r="G1" s="946"/>
      <c r="H1" s="946"/>
      <c r="I1" s="946"/>
      <c r="J1" s="946"/>
      <c r="K1" s="946"/>
      <c r="L1" s="946"/>
      <c r="M1" s="946"/>
      <c r="N1" s="946"/>
      <c r="O1" s="946"/>
      <c r="P1" s="946"/>
      <c r="Q1" s="946"/>
      <c r="R1" s="946"/>
      <c r="S1" s="946"/>
      <c r="T1" s="946"/>
      <c r="U1" s="946"/>
      <c r="V1" s="946"/>
      <c r="W1" s="946"/>
      <c r="X1" s="946"/>
      <c r="Y1" s="946"/>
      <c r="Z1" s="946"/>
      <c r="AA1" s="946"/>
      <c r="AB1" s="946"/>
      <c r="AC1" s="946"/>
      <c r="AD1" s="946"/>
      <c r="AE1" s="946"/>
      <c r="AF1" s="946"/>
      <c r="AG1" s="946"/>
      <c r="AH1" s="946"/>
      <c r="AI1" s="946"/>
      <c r="AJ1" s="946"/>
      <c r="AK1" s="946"/>
      <c r="AL1" s="946"/>
      <c r="AM1" s="946"/>
      <c r="AN1" s="946"/>
      <c r="AO1" s="946"/>
      <c r="AP1" s="946"/>
      <c r="AQ1" s="946"/>
      <c r="AR1" s="946"/>
      <c r="AS1" s="946"/>
      <c r="AT1" s="946"/>
      <c r="AU1" s="946"/>
      <c r="AV1" s="946"/>
      <c r="AW1" s="946"/>
      <c r="AX1" s="946"/>
      <c r="AY1" s="946"/>
      <c r="AZ1" s="946"/>
    </row>
    <row r="2" spans="1:56" ht="36" customHeight="1" thickBot="1" x14ac:dyDescent="0.3">
      <c r="A2" s="945"/>
      <c r="B2" s="681"/>
      <c r="C2" s="681"/>
      <c r="D2" s="681"/>
      <c r="E2" s="947" t="s">
        <v>444</v>
      </c>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row>
    <row r="3" spans="1:56" ht="27.75" customHeight="1" thickBot="1" x14ac:dyDescent="0.3">
      <c r="A3" s="945"/>
      <c r="B3" s="681"/>
      <c r="C3" s="681"/>
      <c r="D3" s="681"/>
      <c r="E3" s="948" t="s">
        <v>47</v>
      </c>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50"/>
      <c r="AF3" s="951" t="s">
        <v>157</v>
      </c>
      <c r="AG3" s="952"/>
      <c r="AH3" s="952"/>
      <c r="AI3" s="952"/>
      <c r="AJ3" s="952"/>
      <c r="AK3" s="952"/>
      <c r="AL3" s="952"/>
      <c r="AM3" s="952"/>
      <c r="AN3" s="952"/>
      <c r="AO3" s="952"/>
      <c r="AP3" s="952"/>
      <c r="AQ3" s="952"/>
      <c r="AR3" s="952"/>
      <c r="AS3" s="952"/>
      <c r="AT3" s="952"/>
      <c r="AU3" s="952"/>
      <c r="AV3" s="952"/>
      <c r="AW3" s="952"/>
      <c r="AX3" s="952"/>
      <c r="AY3" s="952"/>
      <c r="AZ3" s="953"/>
    </row>
    <row r="4" spans="1:56" ht="15.75" customHeight="1" thickBot="1" x14ac:dyDescent="0.3">
      <c r="A4" s="954" t="s">
        <v>0</v>
      </c>
      <c r="B4" s="955"/>
      <c r="C4" s="955"/>
      <c r="D4" s="956"/>
      <c r="E4" s="957" t="s">
        <v>135</v>
      </c>
      <c r="F4" s="957"/>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9"/>
    </row>
    <row r="5" spans="1:56" ht="15.75" customHeight="1" thickBot="1" x14ac:dyDescent="0.3">
      <c r="A5" s="919" t="s">
        <v>2</v>
      </c>
      <c r="B5" s="920"/>
      <c r="C5" s="920"/>
      <c r="D5" s="921"/>
      <c r="E5" s="922" t="s">
        <v>137</v>
      </c>
      <c r="F5" s="922"/>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4"/>
    </row>
    <row r="6" spans="1:56" ht="15.75" customHeight="1" thickBot="1" x14ac:dyDescent="0.3">
      <c r="A6" s="925" t="s">
        <v>24</v>
      </c>
      <c r="B6" s="926"/>
      <c r="C6" s="926"/>
      <c r="D6" s="927"/>
      <c r="E6" s="928" t="s">
        <v>506</v>
      </c>
      <c r="F6" s="928"/>
      <c r="G6" s="928"/>
      <c r="H6" s="928"/>
      <c r="I6" s="928"/>
      <c r="J6" s="928"/>
      <c r="K6" s="928"/>
      <c r="L6" s="928"/>
      <c r="M6" s="928"/>
      <c r="N6" s="928"/>
      <c r="O6" s="928"/>
      <c r="P6" s="928"/>
      <c r="Q6" s="928"/>
      <c r="R6" s="928"/>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29"/>
      <c r="AY6" s="929"/>
      <c r="AZ6" s="930"/>
    </row>
    <row r="7" spans="1:56" ht="22.5" customHeight="1" thickBot="1" x14ac:dyDescent="0.3">
      <c r="A7" s="931"/>
      <c r="B7" s="932"/>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2"/>
      <c r="AY7" s="932"/>
      <c r="AZ7" s="933"/>
    </row>
    <row r="8" spans="1:56" ht="9" customHeight="1" thickBot="1" x14ac:dyDescent="0.3">
      <c r="A8" s="934" t="s">
        <v>202</v>
      </c>
      <c r="B8" s="935"/>
      <c r="C8" s="935"/>
      <c r="D8" s="935"/>
      <c r="E8" s="935"/>
      <c r="F8" s="936"/>
      <c r="G8" s="908" t="s">
        <v>208</v>
      </c>
      <c r="H8" s="908"/>
      <c r="I8" s="908"/>
      <c r="J8" s="908"/>
      <c r="K8" s="908"/>
      <c r="L8" s="908"/>
      <c r="M8" s="908"/>
      <c r="N8" s="908"/>
      <c r="O8" s="908"/>
      <c r="P8" s="908"/>
      <c r="Q8" s="908"/>
      <c r="R8" s="908"/>
      <c r="S8" s="908"/>
      <c r="T8" s="937"/>
      <c r="U8" s="938" t="s">
        <v>209</v>
      </c>
      <c r="V8" s="908"/>
      <c r="W8" s="908"/>
      <c r="X8" s="908"/>
      <c r="Y8" s="908"/>
      <c r="Z8" s="908"/>
      <c r="AA8" s="908"/>
      <c r="AB8" s="908"/>
      <c r="AC8" s="908"/>
      <c r="AD8" s="908"/>
      <c r="AE8" s="908"/>
      <c r="AF8" s="908"/>
      <c r="AG8" s="937"/>
      <c r="AH8" s="939" t="s">
        <v>210</v>
      </c>
      <c r="AI8" s="940"/>
      <c r="AJ8" s="940"/>
      <c r="AK8" s="940"/>
      <c r="AL8" s="940"/>
      <c r="AM8" s="941" t="s">
        <v>216</v>
      </c>
      <c r="AN8" s="942"/>
      <c r="AO8" s="518"/>
      <c r="AP8" s="907" t="s">
        <v>445</v>
      </c>
      <c r="AQ8" s="908"/>
      <c r="AR8" s="908"/>
      <c r="AS8" s="908"/>
      <c r="AT8" s="908"/>
      <c r="AU8" s="908"/>
      <c r="AV8" s="908"/>
      <c r="AW8" s="908"/>
      <c r="AX8" s="908"/>
      <c r="AY8" s="909"/>
      <c r="AZ8" s="910" t="s">
        <v>230</v>
      </c>
      <c r="BA8" s="526"/>
      <c r="BB8" s="526"/>
      <c r="BC8" s="526"/>
      <c r="BD8" s="526"/>
    </row>
    <row r="9" spans="1:56" ht="24" customHeight="1" thickBot="1" x14ac:dyDescent="0.3">
      <c r="A9" s="527" t="s">
        <v>203</v>
      </c>
      <c r="B9" s="528" t="s">
        <v>204</v>
      </c>
      <c r="C9" s="529" t="s">
        <v>205</v>
      </c>
      <c r="D9" s="530" t="s">
        <v>206</v>
      </c>
      <c r="E9" s="531" t="s">
        <v>368</v>
      </c>
      <c r="F9" s="531" t="s">
        <v>207</v>
      </c>
      <c r="G9" s="532" t="s">
        <v>9</v>
      </c>
      <c r="H9" s="532" t="s">
        <v>10</v>
      </c>
      <c r="I9" s="532"/>
      <c r="J9" s="532" t="s">
        <v>11</v>
      </c>
      <c r="K9" s="532" t="s">
        <v>12</v>
      </c>
      <c r="L9" s="532" t="s">
        <v>13</v>
      </c>
      <c r="M9" s="532" t="s">
        <v>14</v>
      </c>
      <c r="N9" s="532" t="s">
        <v>15</v>
      </c>
      <c r="O9" s="532" t="s">
        <v>16</v>
      </c>
      <c r="P9" s="532" t="s">
        <v>17</v>
      </c>
      <c r="Q9" s="532" t="s">
        <v>18</v>
      </c>
      <c r="R9" s="532" t="s">
        <v>19</v>
      </c>
      <c r="S9" s="532" t="s">
        <v>20</v>
      </c>
      <c r="T9" s="533" t="s">
        <v>116</v>
      </c>
      <c r="U9" s="532" t="s">
        <v>9</v>
      </c>
      <c r="V9" s="532" t="s">
        <v>10</v>
      </c>
      <c r="W9" s="532" t="s">
        <v>11</v>
      </c>
      <c r="X9" s="532" t="s">
        <v>12</v>
      </c>
      <c r="Y9" s="532" t="s">
        <v>13</v>
      </c>
      <c r="Z9" s="532" t="s">
        <v>14</v>
      </c>
      <c r="AA9" s="532" t="s">
        <v>15</v>
      </c>
      <c r="AB9" s="532" t="s">
        <v>16</v>
      </c>
      <c r="AC9" s="532" t="s">
        <v>17</v>
      </c>
      <c r="AD9" s="532" t="s">
        <v>18</v>
      </c>
      <c r="AE9" s="534" t="s">
        <v>19</v>
      </c>
      <c r="AF9" s="535" t="s">
        <v>20</v>
      </c>
      <c r="AG9" s="535" t="s">
        <v>117</v>
      </c>
      <c r="AH9" s="536" t="s">
        <v>211</v>
      </c>
      <c r="AI9" s="535" t="s">
        <v>212</v>
      </c>
      <c r="AJ9" s="535" t="s">
        <v>213</v>
      </c>
      <c r="AK9" s="535" t="s">
        <v>214</v>
      </c>
      <c r="AL9" s="535" t="s">
        <v>215</v>
      </c>
      <c r="AM9" s="535" t="s">
        <v>217</v>
      </c>
      <c r="AN9" s="535" t="s">
        <v>218</v>
      </c>
      <c r="AO9" s="537" t="s">
        <v>219</v>
      </c>
      <c r="AP9" s="537" t="s">
        <v>220</v>
      </c>
      <c r="AQ9" s="537" t="s">
        <v>221</v>
      </c>
      <c r="AR9" s="537" t="s">
        <v>222</v>
      </c>
      <c r="AS9" s="537" t="s">
        <v>223</v>
      </c>
      <c r="AT9" s="537" t="s">
        <v>224</v>
      </c>
      <c r="AU9" s="537" t="s">
        <v>225</v>
      </c>
      <c r="AV9" s="537" t="s">
        <v>226</v>
      </c>
      <c r="AW9" s="537" t="s">
        <v>227</v>
      </c>
      <c r="AX9" s="537" t="s">
        <v>228</v>
      </c>
      <c r="AY9" s="538" t="s">
        <v>229</v>
      </c>
      <c r="AZ9" s="911"/>
      <c r="BA9" s="526"/>
      <c r="BB9" s="526"/>
      <c r="BC9" s="526"/>
      <c r="BD9" s="526"/>
    </row>
    <row r="10" spans="1:56" ht="50.1" customHeight="1" x14ac:dyDescent="0.25">
      <c r="A10" s="912">
        <v>1</v>
      </c>
      <c r="B10" s="868" t="s">
        <v>126</v>
      </c>
      <c r="C10" s="890" t="s">
        <v>446</v>
      </c>
      <c r="D10" s="539" t="s">
        <v>69</v>
      </c>
      <c r="E10" s="540">
        <f>+[4]INVERSIÓN!U10</f>
        <v>56</v>
      </c>
      <c r="F10" s="540">
        <f>+E10</f>
        <v>56</v>
      </c>
      <c r="G10" s="540">
        <f>+F10</f>
        <v>56</v>
      </c>
      <c r="H10" s="540">
        <f>+G10</f>
        <v>56</v>
      </c>
      <c r="I10" s="540"/>
      <c r="J10" s="540">
        <v>56</v>
      </c>
      <c r="K10" s="540"/>
      <c r="L10" s="540"/>
      <c r="M10" s="540"/>
      <c r="N10" s="540"/>
      <c r="O10" s="540"/>
      <c r="P10" s="540"/>
      <c r="Q10" s="540"/>
      <c r="R10" s="540"/>
      <c r="S10" s="541"/>
      <c r="T10" s="913" t="s">
        <v>154</v>
      </c>
      <c r="U10" s="542">
        <f>+[4]GESTIÓN!Z14</f>
        <v>46.28</v>
      </c>
      <c r="V10" s="542">
        <f>+[4]GESTIÓN!DU14</f>
        <v>46.64</v>
      </c>
      <c r="W10" s="543">
        <v>47.02</v>
      </c>
      <c r="X10" s="540"/>
      <c r="Y10" s="540"/>
      <c r="Z10" s="540"/>
      <c r="AA10" s="525"/>
      <c r="AB10" s="544"/>
      <c r="AC10" s="544"/>
      <c r="AD10" s="545"/>
      <c r="AE10" s="546"/>
      <c r="AF10" s="525"/>
      <c r="AG10" s="916" t="s">
        <v>447</v>
      </c>
      <c r="AH10" s="890" t="s">
        <v>448</v>
      </c>
      <c r="AI10" s="890" t="s">
        <v>449</v>
      </c>
      <c r="AJ10" s="890" t="s">
        <v>450</v>
      </c>
      <c r="AK10" s="906" t="s">
        <v>451</v>
      </c>
      <c r="AL10" s="890" t="s">
        <v>452</v>
      </c>
      <c r="AM10" s="868" t="s">
        <v>453</v>
      </c>
      <c r="AN10" s="868" t="s">
        <v>454</v>
      </c>
      <c r="AO10" s="868" t="s">
        <v>455</v>
      </c>
      <c r="AP10" s="868" t="s">
        <v>455</v>
      </c>
      <c r="AQ10" s="868" t="s">
        <v>455</v>
      </c>
      <c r="AR10" s="868" t="s">
        <v>455</v>
      </c>
      <c r="AS10" s="868" t="s">
        <v>455</v>
      </c>
      <c r="AT10" s="868" t="s">
        <v>455</v>
      </c>
      <c r="AU10" s="868" t="s">
        <v>455</v>
      </c>
      <c r="AV10" s="868" t="s">
        <v>455</v>
      </c>
      <c r="AW10" s="868" t="s">
        <v>455</v>
      </c>
      <c r="AX10" s="868" t="s">
        <v>455</v>
      </c>
      <c r="AY10" s="903" t="s">
        <v>456</v>
      </c>
      <c r="AZ10" s="870"/>
    </row>
    <row r="11" spans="1:56" s="551" customFormat="1" ht="50.1" customHeight="1" x14ac:dyDescent="0.25">
      <c r="A11" s="912"/>
      <c r="B11" s="868"/>
      <c r="C11" s="890"/>
      <c r="D11" s="547" t="s">
        <v>6</v>
      </c>
      <c r="E11" s="222">
        <f>+[4]INVERSIÓN!U11</f>
        <v>11297816000</v>
      </c>
      <c r="F11" s="548">
        <f>+E11</f>
        <v>11297816000</v>
      </c>
      <c r="G11" s="548">
        <f>+F11</f>
        <v>11297816000</v>
      </c>
      <c r="H11" s="548">
        <f>+[4]INVERSIÓN!X11</f>
        <v>11617816000</v>
      </c>
      <c r="I11" s="548"/>
      <c r="J11" s="548">
        <v>11617816000</v>
      </c>
      <c r="K11" s="548"/>
      <c r="L11" s="548"/>
      <c r="M11" s="548"/>
      <c r="N11" s="548"/>
      <c r="O11" s="548"/>
      <c r="P11" s="548"/>
      <c r="Q11" s="548"/>
      <c r="R11" s="548"/>
      <c r="S11" s="548"/>
      <c r="T11" s="914"/>
      <c r="U11" s="548">
        <v>0</v>
      </c>
      <c r="V11" s="548">
        <f>+[4]INVERSIÓN!DR11</f>
        <v>252325000</v>
      </c>
      <c r="W11" s="222">
        <v>574453000</v>
      </c>
      <c r="X11" s="548"/>
      <c r="Y11" s="548"/>
      <c r="Z11" s="548"/>
      <c r="AA11" s="205"/>
      <c r="AB11" s="222"/>
      <c r="AC11" s="222"/>
      <c r="AD11" s="548"/>
      <c r="AE11" s="549"/>
      <c r="AF11" s="550"/>
      <c r="AG11" s="917"/>
      <c r="AH11" s="890"/>
      <c r="AI11" s="890"/>
      <c r="AJ11" s="890"/>
      <c r="AK11" s="906"/>
      <c r="AL11" s="890"/>
      <c r="AM11" s="868"/>
      <c r="AN11" s="868"/>
      <c r="AO11" s="868"/>
      <c r="AP11" s="868"/>
      <c r="AQ11" s="868"/>
      <c r="AR11" s="868"/>
      <c r="AS11" s="868"/>
      <c r="AT11" s="868"/>
      <c r="AU11" s="868"/>
      <c r="AV11" s="868"/>
      <c r="AW11" s="868"/>
      <c r="AX11" s="868"/>
      <c r="AY11" s="903"/>
      <c r="AZ11" s="870"/>
    </row>
    <row r="12" spans="1:56" ht="47.25" customHeight="1" x14ac:dyDescent="0.25">
      <c r="A12" s="912"/>
      <c r="B12" s="868"/>
      <c r="C12" s="890"/>
      <c r="D12" s="539" t="s">
        <v>70</v>
      </c>
      <c r="E12" s="540">
        <v>0</v>
      </c>
      <c r="F12" s="540">
        <v>0</v>
      </c>
      <c r="G12" s="540">
        <v>0</v>
      </c>
      <c r="H12" s="540">
        <v>0</v>
      </c>
      <c r="I12" s="540"/>
      <c r="J12" s="540">
        <v>0</v>
      </c>
      <c r="K12" s="540"/>
      <c r="L12" s="540"/>
      <c r="M12" s="540"/>
      <c r="N12" s="540"/>
      <c r="O12" s="540"/>
      <c r="P12" s="540"/>
      <c r="Q12" s="540"/>
      <c r="R12" s="540"/>
      <c r="S12" s="540"/>
      <c r="T12" s="914"/>
      <c r="U12" s="540">
        <v>0</v>
      </c>
      <c r="V12" s="540">
        <v>0</v>
      </c>
      <c r="W12" s="552">
        <v>0</v>
      </c>
      <c r="X12" s="540"/>
      <c r="Y12" s="540"/>
      <c r="Z12" s="540"/>
      <c r="AA12" s="540"/>
      <c r="AB12" s="540"/>
      <c r="AC12" s="540"/>
      <c r="AD12" s="540"/>
      <c r="AE12" s="553"/>
      <c r="AF12" s="554"/>
      <c r="AG12" s="917"/>
      <c r="AH12" s="890"/>
      <c r="AI12" s="890"/>
      <c r="AJ12" s="890"/>
      <c r="AK12" s="906"/>
      <c r="AL12" s="890"/>
      <c r="AM12" s="868"/>
      <c r="AN12" s="868"/>
      <c r="AO12" s="868"/>
      <c r="AP12" s="868"/>
      <c r="AQ12" s="868"/>
      <c r="AR12" s="868"/>
      <c r="AS12" s="868"/>
      <c r="AT12" s="868"/>
      <c r="AU12" s="868"/>
      <c r="AV12" s="868"/>
      <c r="AW12" s="868"/>
      <c r="AX12" s="868"/>
      <c r="AY12" s="903"/>
      <c r="AZ12" s="870"/>
    </row>
    <row r="13" spans="1:56" s="551" customFormat="1" ht="49.5" customHeight="1" x14ac:dyDescent="0.25">
      <c r="A13" s="912"/>
      <c r="B13" s="868"/>
      <c r="C13" s="890"/>
      <c r="D13" s="547" t="s">
        <v>7</v>
      </c>
      <c r="E13" s="548">
        <v>0</v>
      </c>
      <c r="F13" s="548">
        <f>+[4]INVERSIÓN!U13</f>
        <v>644531002</v>
      </c>
      <c r="G13" s="548">
        <f>+[4]INVERSIÓN!V13</f>
        <v>644531002</v>
      </c>
      <c r="H13" s="548">
        <v>644531002</v>
      </c>
      <c r="I13" s="548"/>
      <c r="J13" s="548">
        <v>644531002</v>
      </c>
      <c r="K13" s="548"/>
      <c r="L13" s="548"/>
      <c r="M13" s="548"/>
      <c r="N13" s="548"/>
      <c r="O13" s="548"/>
      <c r="P13" s="548"/>
      <c r="Q13" s="548"/>
      <c r="R13" s="548"/>
      <c r="S13" s="548"/>
      <c r="T13" s="914"/>
      <c r="U13" s="548">
        <f>+[4]INVERSIÓN!W13</f>
        <v>17458000</v>
      </c>
      <c r="V13" s="548">
        <f>+[4]INVERSIÓN!DR13</f>
        <v>53788787</v>
      </c>
      <c r="W13" s="555">
        <v>139972856</v>
      </c>
      <c r="X13" s="548"/>
      <c r="Y13" s="548"/>
      <c r="Z13" s="548"/>
      <c r="AA13" s="548"/>
      <c r="AB13" s="548"/>
      <c r="AC13" s="548"/>
      <c r="AD13" s="548"/>
      <c r="AE13" s="548"/>
      <c r="AF13" s="556"/>
      <c r="AG13" s="917"/>
      <c r="AH13" s="890"/>
      <c r="AI13" s="890"/>
      <c r="AJ13" s="890"/>
      <c r="AK13" s="906"/>
      <c r="AL13" s="890"/>
      <c r="AM13" s="868"/>
      <c r="AN13" s="868"/>
      <c r="AO13" s="868"/>
      <c r="AP13" s="868"/>
      <c r="AQ13" s="868"/>
      <c r="AR13" s="868"/>
      <c r="AS13" s="868"/>
      <c r="AT13" s="868"/>
      <c r="AU13" s="868"/>
      <c r="AV13" s="868"/>
      <c r="AW13" s="868"/>
      <c r="AX13" s="868"/>
      <c r="AY13" s="903"/>
      <c r="AZ13" s="870"/>
    </row>
    <row r="14" spans="1:56" ht="32.25" customHeight="1" x14ac:dyDescent="0.25">
      <c r="A14" s="912"/>
      <c r="B14" s="868"/>
      <c r="C14" s="890"/>
      <c r="D14" s="539" t="s">
        <v>71</v>
      </c>
      <c r="E14" s="541">
        <f>E10</f>
        <v>56</v>
      </c>
      <c r="F14" s="541">
        <f t="shared" ref="F14:H15" si="0">+F10</f>
        <v>56</v>
      </c>
      <c r="G14" s="541">
        <f t="shared" si="0"/>
        <v>56</v>
      </c>
      <c r="H14" s="541">
        <f t="shared" si="0"/>
        <v>56</v>
      </c>
      <c r="I14" s="541"/>
      <c r="J14" s="540">
        <v>56</v>
      </c>
      <c r="K14" s="540"/>
      <c r="L14" s="540"/>
      <c r="M14" s="540"/>
      <c r="N14" s="541"/>
      <c r="O14" s="541"/>
      <c r="P14" s="545"/>
      <c r="Q14" s="545"/>
      <c r="R14" s="545"/>
      <c r="S14" s="545"/>
      <c r="T14" s="914"/>
      <c r="U14" s="542">
        <f>+U10</f>
        <v>46.28</v>
      </c>
      <c r="V14" s="542">
        <f>+V10</f>
        <v>46.64</v>
      </c>
      <c r="W14" s="557">
        <v>47.02</v>
      </c>
      <c r="X14" s="540"/>
      <c r="Y14" s="540"/>
      <c r="Z14" s="540"/>
      <c r="AA14" s="558"/>
      <c r="AB14" s="513"/>
      <c r="AC14" s="514"/>
      <c r="AD14" s="545"/>
      <c r="AE14" s="559"/>
      <c r="AF14" s="554"/>
      <c r="AG14" s="917"/>
      <c r="AH14" s="890"/>
      <c r="AI14" s="890"/>
      <c r="AJ14" s="890"/>
      <c r="AK14" s="906"/>
      <c r="AL14" s="890"/>
      <c r="AM14" s="868"/>
      <c r="AN14" s="868"/>
      <c r="AO14" s="868"/>
      <c r="AP14" s="868"/>
      <c r="AQ14" s="868"/>
      <c r="AR14" s="868"/>
      <c r="AS14" s="868"/>
      <c r="AT14" s="868"/>
      <c r="AU14" s="868"/>
      <c r="AV14" s="868"/>
      <c r="AW14" s="868"/>
      <c r="AX14" s="868"/>
      <c r="AY14" s="903"/>
      <c r="AZ14" s="870"/>
    </row>
    <row r="15" spans="1:56" s="551" customFormat="1" ht="39.75" customHeight="1" x14ac:dyDescent="0.25">
      <c r="A15" s="912"/>
      <c r="B15" s="868"/>
      <c r="C15" s="890"/>
      <c r="D15" s="547" t="s">
        <v>74</v>
      </c>
      <c r="E15" s="560">
        <f>+E11</f>
        <v>11297816000</v>
      </c>
      <c r="F15" s="561">
        <f t="shared" si="0"/>
        <v>11297816000</v>
      </c>
      <c r="G15" s="561">
        <f t="shared" si="0"/>
        <v>11297816000</v>
      </c>
      <c r="H15" s="561">
        <f t="shared" si="0"/>
        <v>11617816000</v>
      </c>
      <c r="I15" s="561"/>
      <c r="J15" s="561">
        <v>11617816000</v>
      </c>
      <c r="K15" s="548"/>
      <c r="L15" s="548"/>
      <c r="M15" s="548"/>
      <c r="N15" s="561"/>
      <c r="O15" s="561"/>
      <c r="P15" s="561"/>
      <c r="Q15" s="561"/>
      <c r="R15" s="561"/>
      <c r="S15" s="561"/>
      <c r="T15" s="915"/>
      <c r="U15" s="561">
        <f>U11+U13</f>
        <v>17458000</v>
      </c>
      <c r="V15" s="561">
        <f>V11+V13</f>
        <v>306113787</v>
      </c>
      <c r="W15" s="408">
        <v>714425856</v>
      </c>
      <c r="X15" s="548"/>
      <c r="Y15" s="548"/>
      <c r="Z15" s="548"/>
      <c r="AA15" s="562"/>
      <c r="AB15" s="562"/>
      <c r="AC15" s="562"/>
      <c r="AD15" s="561"/>
      <c r="AE15" s="563"/>
      <c r="AF15" s="556"/>
      <c r="AG15" s="918"/>
      <c r="AH15" s="890"/>
      <c r="AI15" s="890"/>
      <c r="AJ15" s="890"/>
      <c r="AK15" s="906"/>
      <c r="AL15" s="890"/>
      <c r="AM15" s="868"/>
      <c r="AN15" s="868"/>
      <c r="AO15" s="868"/>
      <c r="AP15" s="868"/>
      <c r="AQ15" s="868"/>
      <c r="AR15" s="868"/>
      <c r="AS15" s="868"/>
      <c r="AT15" s="868"/>
      <c r="AU15" s="868"/>
      <c r="AV15" s="868"/>
      <c r="AW15" s="868"/>
      <c r="AX15" s="868"/>
      <c r="AY15" s="903"/>
      <c r="AZ15" s="870"/>
    </row>
    <row r="16" spans="1:56" ht="50.1" customHeight="1" x14ac:dyDescent="0.25">
      <c r="A16" s="904">
        <v>2</v>
      </c>
      <c r="B16" s="868" t="s">
        <v>128</v>
      </c>
      <c r="C16" s="890" t="s">
        <v>457</v>
      </c>
      <c r="D16" s="539" t="s">
        <v>69</v>
      </c>
      <c r="E16" s="540">
        <f>+[4]INVERSIÓN!U16</f>
        <v>50</v>
      </c>
      <c r="F16" s="564">
        <v>50</v>
      </c>
      <c r="G16" s="540">
        <f>+F16</f>
        <v>50</v>
      </c>
      <c r="H16" s="540">
        <f>+G16</f>
        <v>50</v>
      </c>
      <c r="I16" s="540"/>
      <c r="J16" s="540">
        <v>50</v>
      </c>
      <c r="K16" s="540"/>
      <c r="L16" s="540"/>
      <c r="M16" s="540"/>
      <c r="N16" s="540"/>
      <c r="O16" s="540"/>
      <c r="P16" s="540"/>
      <c r="Q16" s="559"/>
      <c r="R16" s="559"/>
      <c r="S16" s="541"/>
      <c r="T16" s="525"/>
      <c r="U16" s="542">
        <v>0.12</v>
      </c>
      <c r="V16" s="542">
        <f>+[4]GESTIÓN!DU15</f>
        <v>0.12</v>
      </c>
      <c r="W16" s="542">
        <v>0.12</v>
      </c>
      <c r="X16" s="540"/>
      <c r="Y16" s="540"/>
      <c r="Z16" s="540"/>
      <c r="AA16" s="565"/>
      <c r="AB16" s="565"/>
      <c r="AC16" s="515"/>
      <c r="AD16" s="545"/>
      <c r="AE16" s="524"/>
      <c r="AF16" s="525"/>
      <c r="AG16" s="900" t="s">
        <v>458</v>
      </c>
      <c r="AH16" s="890" t="s">
        <v>459</v>
      </c>
      <c r="AI16" s="905" t="s">
        <v>460</v>
      </c>
      <c r="AJ16" s="890" t="s">
        <v>461</v>
      </c>
      <c r="AK16" s="894" t="s">
        <v>462</v>
      </c>
      <c r="AL16" s="894" t="s">
        <v>463</v>
      </c>
      <c r="AM16" s="868" t="s">
        <v>464</v>
      </c>
      <c r="AN16" s="887" t="s">
        <v>465</v>
      </c>
      <c r="AO16" s="868" t="s">
        <v>455</v>
      </c>
      <c r="AP16" s="868" t="s">
        <v>466</v>
      </c>
      <c r="AQ16" s="868" t="s">
        <v>466</v>
      </c>
      <c r="AR16" s="868" t="s">
        <v>466</v>
      </c>
      <c r="AS16" s="868" t="s">
        <v>466</v>
      </c>
      <c r="AT16" s="868" t="s">
        <v>455</v>
      </c>
      <c r="AU16" s="868" t="s">
        <v>466</v>
      </c>
      <c r="AV16" s="868" t="s">
        <v>455</v>
      </c>
      <c r="AW16" s="868" t="s">
        <v>466</v>
      </c>
      <c r="AX16" s="868" t="s">
        <v>455</v>
      </c>
      <c r="AY16" s="890" t="s">
        <v>467</v>
      </c>
      <c r="AZ16" s="870"/>
    </row>
    <row r="17" spans="1:52" s="551" customFormat="1" ht="50.1" customHeight="1" x14ac:dyDescent="0.25">
      <c r="A17" s="904"/>
      <c r="B17" s="868"/>
      <c r="C17" s="890"/>
      <c r="D17" s="547" t="s">
        <v>6</v>
      </c>
      <c r="E17" s="222">
        <f>+[4]INVERSIÓN!U17</f>
        <v>5009181000</v>
      </c>
      <c r="F17" s="281">
        <v>5009181000</v>
      </c>
      <c r="G17" s="548">
        <f>+F17</f>
        <v>5009181000</v>
      </c>
      <c r="H17" s="548">
        <f>+[4]INVERSIÓN!X17</f>
        <v>4689181000</v>
      </c>
      <c r="I17" s="548"/>
      <c r="J17" s="548">
        <v>4689181000</v>
      </c>
      <c r="K17" s="548"/>
      <c r="L17" s="548"/>
      <c r="M17" s="548"/>
      <c r="N17" s="548"/>
      <c r="O17" s="548"/>
      <c r="P17" s="548"/>
      <c r="Q17" s="561"/>
      <c r="R17" s="561"/>
      <c r="S17" s="548"/>
      <c r="T17" s="550"/>
      <c r="U17" s="548">
        <v>0</v>
      </c>
      <c r="V17" s="548">
        <f>+[4]INVERSIÓN!DR17</f>
        <v>0</v>
      </c>
      <c r="W17" s="548">
        <v>226464000</v>
      </c>
      <c r="X17" s="548"/>
      <c r="Y17" s="548"/>
      <c r="Z17" s="548"/>
      <c r="AA17" s="550"/>
      <c r="AB17" s="222"/>
      <c r="AC17" s="550"/>
      <c r="AD17" s="548"/>
      <c r="AE17" s="549"/>
      <c r="AF17" s="550"/>
      <c r="AG17" s="901"/>
      <c r="AH17" s="890"/>
      <c r="AI17" s="905"/>
      <c r="AJ17" s="890"/>
      <c r="AK17" s="895"/>
      <c r="AL17" s="895"/>
      <c r="AM17" s="868"/>
      <c r="AN17" s="887"/>
      <c r="AO17" s="868"/>
      <c r="AP17" s="868"/>
      <c r="AQ17" s="868"/>
      <c r="AR17" s="868"/>
      <c r="AS17" s="868"/>
      <c r="AT17" s="868"/>
      <c r="AU17" s="868"/>
      <c r="AV17" s="868"/>
      <c r="AW17" s="868"/>
      <c r="AX17" s="868"/>
      <c r="AY17" s="890"/>
      <c r="AZ17" s="870"/>
    </row>
    <row r="18" spans="1:52" ht="50.1" customHeight="1" x14ac:dyDescent="0.25">
      <c r="A18" s="904"/>
      <c r="B18" s="868"/>
      <c r="C18" s="890"/>
      <c r="D18" s="539" t="s">
        <v>70</v>
      </c>
      <c r="E18" s="548">
        <v>0</v>
      </c>
      <c r="F18" s="555">
        <v>0</v>
      </c>
      <c r="G18" s="548">
        <v>0</v>
      </c>
      <c r="H18" s="548">
        <v>0</v>
      </c>
      <c r="I18" s="548"/>
      <c r="J18" s="548">
        <v>0</v>
      </c>
      <c r="K18" s="548"/>
      <c r="L18" s="548"/>
      <c r="M18" s="548"/>
      <c r="N18" s="548"/>
      <c r="O18" s="548"/>
      <c r="P18" s="548"/>
      <c r="Q18" s="561"/>
      <c r="R18" s="561"/>
      <c r="S18" s="548"/>
      <c r="T18" s="548"/>
      <c r="U18" s="548">
        <f>+[4]INVERSIÓN!W19</f>
        <v>35590000</v>
      </c>
      <c r="V18" s="548">
        <v>0</v>
      </c>
      <c r="W18" s="548">
        <v>0</v>
      </c>
      <c r="X18" s="540"/>
      <c r="Y18" s="540"/>
      <c r="Z18" s="540"/>
      <c r="AA18" s="540"/>
      <c r="AB18" s="540"/>
      <c r="AC18" s="540"/>
      <c r="AD18" s="540"/>
      <c r="AE18" s="540"/>
      <c r="AF18" s="554"/>
      <c r="AG18" s="901"/>
      <c r="AH18" s="890"/>
      <c r="AI18" s="905"/>
      <c r="AJ18" s="890"/>
      <c r="AK18" s="895"/>
      <c r="AL18" s="895"/>
      <c r="AM18" s="868"/>
      <c r="AN18" s="887"/>
      <c r="AO18" s="868"/>
      <c r="AP18" s="868"/>
      <c r="AQ18" s="868"/>
      <c r="AR18" s="868"/>
      <c r="AS18" s="868"/>
      <c r="AT18" s="868"/>
      <c r="AU18" s="868"/>
      <c r="AV18" s="868"/>
      <c r="AW18" s="868"/>
      <c r="AX18" s="868"/>
      <c r="AY18" s="890"/>
      <c r="AZ18" s="870"/>
    </row>
    <row r="19" spans="1:52" s="551" customFormat="1" ht="50.1" customHeight="1" x14ac:dyDescent="0.25">
      <c r="A19" s="904"/>
      <c r="B19" s="868"/>
      <c r="C19" s="890"/>
      <c r="D19" s="547" t="s">
        <v>7</v>
      </c>
      <c r="E19" s="548">
        <v>0</v>
      </c>
      <c r="F19" s="555">
        <v>385891501</v>
      </c>
      <c r="G19" s="555">
        <v>385891501</v>
      </c>
      <c r="H19" s="555">
        <v>385891501</v>
      </c>
      <c r="I19" s="555"/>
      <c r="J19" s="548">
        <v>385891501</v>
      </c>
      <c r="K19" s="548"/>
      <c r="L19" s="548"/>
      <c r="M19" s="548"/>
      <c r="N19" s="548"/>
      <c r="O19" s="548"/>
      <c r="P19" s="548"/>
      <c r="Q19" s="561"/>
      <c r="R19" s="561"/>
      <c r="S19" s="548"/>
      <c r="T19" s="548"/>
      <c r="U19" s="548">
        <v>0</v>
      </c>
      <c r="V19" s="548">
        <f>+[4]INVERSIÓN!DR19</f>
        <v>78066267</v>
      </c>
      <c r="W19" s="548">
        <v>96160201</v>
      </c>
      <c r="X19" s="548"/>
      <c r="Y19" s="548"/>
      <c r="Z19" s="548"/>
      <c r="AA19" s="548"/>
      <c r="AB19" s="548"/>
      <c r="AC19" s="548"/>
      <c r="AD19" s="548"/>
      <c r="AE19" s="548"/>
      <c r="AF19" s="556"/>
      <c r="AG19" s="901"/>
      <c r="AH19" s="890"/>
      <c r="AI19" s="905"/>
      <c r="AJ19" s="890"/>
      <c r="AK19" s="895"/>
      <c r="AL19" s="895"/>
      <c r="AM19" s="868"/>
      <c r="AN19" s="887"/>
      <c r="AO19" s="868"/>
      <c r="AP19" s="868"/>
      <c r="AQ19" s="868"/>
      <c r="AR19" s="868"/>
      <c r="AS19" s="868"/>
      <c r="AT19" s="868"/>
      <c r="AU19" s="868"/>
      <c r="AV19" s="868"/>
      <c r="AW19" s="868"/>
      <c r="AX19" s="868"/>
      <c r="AY19" s="890"/>
      <c r="AZ19" s="870"/>
    </row>
    <row r="20" spans="1:52" ht="50.1" customHeight="1" x14ac:dyDescent="0.25">
      <c r="A20" s="904"/>
      <c r="B20" s="868"/>
      <c r="C20" s="890"/>
      <c r="D20" s="539" t="s">
        <v>71</v>
      </c>
      <c r="E20" s="541">
        <f>+E16</f>
        <v>50</v>
      </c>
      <c r="F20" s="54">
        <f>F16+F18</f>
        <v>50</v>
      </c>
      <c r="G20" s="540">
        <f>G16</f>
        <v>50</v>
      </c>
      <c r="H20" s="540">
        <f>H16</f>
        <v>50</v>
      </c>
      <c r="I20" s="540"/>
      <c r="J20" s="540">
        <v>50</v>
      </c>
      <c r="K20" s="540"/>
      <c r="L20" s="540"/>
      <c r="M20" s="540"/>
      <c r="N20" s="541"/>
      <c r="O20" s="540"/>
      <c r="P20" s="545"/>
      <c r="Q20" s="566"/>
      <c r="R20" s="566"/>
      <c r="S20" s="545"/>
      <c r="T20" s="554"/>
      <c r="U20" s="542">
        <f>+U16</f>
        <v>0.12</v>
      </c>
      <c r="V20" s="542">
        <f>+V16</f>
        <v>0.12</v>
      </c>
      <c r="W20" s="542">
        <f>+W16</f>
        <v>0.12</v>
      </c>
      <c r="X20" s="540"/>
      <c r="Y20" s="540"/>
      <c r="Z20" s="540"/>
      <c r="AA20" s="540"/>
      <c r="AB20" s="540"/>
      <c r="AC20" s="514"/>
      <c r="AD20" s="545"/>
      <c r="AE20" s="553"/>
      <c r="AF20" s="554"/>
      <c r="AG20" s="901"/>
      <c r="AH20" s="890"/>
      <c r="AI20" s="905"/>
      <c r="AJ20" s="890"/>
      <c r="AK20" s="895"/>
      <c r="AL20" s="895"/>
      <c r="AM20" s="868"/>
      <c r="AN20" s="887"/>
      <c r="AO20" s="868"/>
      <c r="AP20" s="868"/>
      <c r="AQ20" s="868"/>
      <c r="AR20" s="868"/>
      <c r="AS20" s="868"/>
      <c r="AT20" s="868"/>
      <c r="AU20" s="868"/>
      <c r="AV20" s="868"/>
      <c r="AW20" s="868"/>
      <c r="AX20" s="868"/>
      <c r="AY20" s="890"/>
      <c r="AZ20" s="870"/>
    </row>
    <row r="21" spans="1:52" s="567" customFormat="1" ht="27.75" thickBot="1" x14ac:dyDescent="0.3">
      <c r="A21" s="904"/>
      <c r="B21" s="868"/>
      <c r="C21" s="890"/>
      <c r="D21" s="547" t="s">
        <v>74</v>
      </c>
      <c r="E21" s="561">
        <f>+E17</f>
        <v>5009181000</v>
      </c>
      <c r="F21" s="219">
        <f>F17+F19</f>
        <v>5395072501</v>
      </c>
      <c r="G21" s="561">
        <f>G17+G19</f>
        <v>5395072501</v>
      </c>
      <c r="H21" s="561">
        <f>H17+H19</f>
        <v>5075072501</v>
      </c>
      <c r="I21" s="561"/>
      <c r="J21" s="561">
        <v>5075072501</v>
      </c>
      <c r="K21" s="561"/>
      <c r="L21" s="561"/>
      <c r="M21" s="561"/>
      <c r="N21" s="561"/>
      <c r="O21" s="561"/>
      <c r="P21" s="561"/>
      <c r="Q21" s="561"/>
      <c r="R21" s="561"/>
      <c r="S21" s="561"/>
      <c r="T21" s="561"/>
      <c r="U21" s="561">
        <v>0</v>
      </c>
      <c r="V21" s="561">
        <f>V19</f>
        <v>78066267</v>
      </c>
      <c r="W21" s="561">
        <v>322624201</v>
      </c>
      <c r="X21" s="561"/>
      <c r="Y21" s="561"/>
      <c r="Z21" s="561"/>
      <c r="AA21" s="561"/>
      <c r="AB21" s="561"/>
      <c r="AC21" s="562"/>
      <c r="AD21" s="561"/>
      <c r="AE21" s="561"/>
      <c r="AF21" s="562"/>
      <c r="AG21" s="902"/>
      <c r="AH21" s="890"/>
      <c r="AI21" s="905"/>
      <c r="AJ21" s="890"/>
      <c r="AK21" s="896"/>
      <c r="AL21" s="896"/>
      <c r="AM21" s="868"/>
      <c r="AN21" s="887"/>
      <c r="AO21" s="868"/>
      <c r="AP21" s="868"/>
      <c r="AQ21" s="868"/>
      <c r="AR21" s="868"/>
      <c r="AS21" s="868"/>
      <c r="AT21" s="868"/>
      <c r="AU21" s="868"/>
      <c r="AV21" s="868"/>
      <c r="AW21" s="868"/>
      <c r="AX21" s="868"/>
      <c r="AY21" s="890"/>
      <c r="AZ21" s="870"/>
    </row>
    <row r="22" spans="1:52" ht="50.1" customHeight="1" x14ac:dyDescent="0.25">
      <c r="A22" s="897">
        <v>3</v>
      </c>
      <c r="B22" s="888" t="s">
        <v>131</v>
      </c>
      <c r="C22" s="888" t="s">
        <v>468</v>
      </c>
      <c r="D22" s="539" t="s">
        <v>69</v>
      </c>
      <c r="E22" s="540">
        <f>+[4]INVERSIÓN!U22</f>
        <v>590</v>
      </c>
      <c r="F22" s="540">
        <f>+E22</f>
        <v>590</v>
      </c>
      <c r="G22" s="540">
        <f>+F22</f>
        <v>590</v>
      </c>
      <c r="H22" s="540">
        <f>+G22</f>
        <v>590</v>
      </c>
      <c r="I22" s="540"/>
      <c r="J22" s="540">
        <v>590</v>
      </c>
      <c r="K22" s="540"/>
      <c r="L22" s="540"/>
      <c r="M22" s="540"/>
      <c r="N22" s="540"/>
      <c r="O22" s="540"/>
      <c r="P22" s="540"/>
      <c r="Q22" s="553"/>
      <c r="R22" s="553"/>
      <c r="S22" s="541"/>
      <c r="T22" s="525"/>
      <c r="U22" s="542">
        <f>+[4]GESTIÓN!Z17</f>
        <v>1.48</v>
      </c>
      <c r="V22" s="542">
        <f>+U22</f>
        <v>1.48</v>
      </c>
      <c r="W22" s="568">
        <v>1.48</v>
      </c>
      <c r="X22" s="540"/>
      <c r="Y22" s="540"/>
      <c r="Z22" s="540"/>
      <c r="AA22" s="525"/>
      <c r="AB22" s="525"/>
      <c r="AC22" s="515"/>
      <c r="AD22" s="545"/>
      <c r="AE22" s="546"/>
      <c r="AF22" s="525"/>
      <c r="AG22" s="900" t="s">
        <v>469</v>
      </c>
      <c r="AH22" s="868" t="s">
        <v>470</v>
      </c>
      <c r="AI22" s="868" t="s">
        <v>460</v>
      </c>
      <c r="AJ22" s="888" t="s">
        <v>461</v>
      </c>
      <c r="AK22" s="894" t="s">
        <v>471</v>
      </c>
      <c r="AL22" s="894" t="s">
        <v>472</v>
      </c>
      <c r="AM22" s="868" t="s">
        <v>464</v>
      </c>
      <c r="AN22" s="868" t="s">
        <v>465</v>
      </c>
      <c r="AO22" s="868" t="s">
        <v>455</v>
      </c>
      <c r="AP22" s="868" t="s">
        <v>466</v>
      </c>
      <c r="AQ22" s="891" t="s">
        <v>466</v>
      </c>
      <c r="AR22" s="892" t="s">
        <v>466</v>
      </c>
      <c r="AS22" s="868" t="s">
        <v>466</v>
      </c>
      <c r="AT22" s="868" t="s">
        <v>455</v>
      </c>
      <c r="AU22" s="868" t="s">
        <v>466</v>
      </c>
      <c r="AV22" s="868" t="s">
        <v>455</v>
      </c>
      <c r="AW22" s="868" t="s">
        <v>466</v>
      </c>
      <c r="AX22" s="868" t="s">
        <v>455</v>
      </c>
      <c r="AY22" s="869" t="s">
        <v>467</v>
      </c>
      <c r="AZ22" s="870"/>
    </row>
    <row r="23" spans="1:52" s="574" customFormat="1" ht="50.1" customHeight="1" x14ac:dyDescent="0.25">
      <c r="A23" s="898"/>
      <c r="B23" s="889"/>
      <c r="C23" s="889"/>
      <c r="D23" s="569" t="s">
        <v>6</v>
      </c>
      <c r="E23" s="359">
        <f>+[4]INVERSIÓN!U23</f>
        <v>8798867000</v>
      </c>
      <c r="F23" s="570">
        <f>+E23</f>
        <v>8798867000</v>
      </c>
      <c r="G23" s="570">
        <f>+F23</f>
        <v>8798867000</v>
      </c>
      <c r="H23" s="570">
        <f>+[4]INVERSIÓN!X23</f>
        <v>8798867000</v>
      </c>
      <c r="I23" s="570"/>
      <c r="J23" s="540">
        <v>8798867000</v>
      </c>
      <c r="K23" s="540"/>
      <c r="L23" s="540"/>
      <c r="M23" s="540"/>
      <c r="N23" s="570"/>
      <c r="O23" s="570"/>
      <c r="P23" s="570"/>
      <c r="Q23" s="570"/>
      <c r="R23" s="570"/>
      <c r="S23" s="570"/>
      <c r="T23" s="571"/>
      <c r="U23" s="548">
        <f>+[4]INVERSIÓN!W25</f>
        <v>56095900</v>
      </c>
      <c r="V23" s="572">
        <f>+[4]INVERSIÓN!DR23</f>
        <v>10695000</v>
      </c>
      <c r="W23" s="222">
        <v>309783000</v>
      </c>
      <c r="X23" s="540"/>
      <c r="Y23" s="540"/>
      <c r="Z23" s="540"/>
      <c r="AA23" s="570"/>
      <c r="AB23" s="359"/>
      <c r="AC23" s="571"/>
      <c r="AD23" s="570"/>
      <c r="AE23" s="573"/>
      <c r="AF23" s="571"/>
      <c r="AG23" s="901"/>
      <c r="AH23" s="868"/>
      <c r="AI23" s="868"/>
      <c r="AJ23" s="889"/>
      <c r="AK23" s="895"/>
      <c r="AL23" s="895"/>
      <c r="AM23" s="868"/>
      <c r="AN23" s="868"/>
      <c r="AO23" s="868"/>
      <c r="AP23" s="868"/>
      <c r="AQ23" s="891"/>
      <c r="AR23" s="892"/>
      <c r="AS23" s="868"/>
      <c r="AT23" s="868"/>
      <c r="AU23" s="868"/>
      <c r="AV23" s="868"/>
      <c r="AW23" s="868"/>
      <c r="AX23" s="868"/>
      <c r="AY23" s="869"/>
      <c r="AZ23" s="870"/>
    </row>
    <row r="24" spans="1:52" ht="51" customHeight="1" x14ac:dyDescent="0.25">
      <c r="A24" s="898"/>
      <c r="B24" s="889"/>
      <c r="C24" s="889"/>
      <c r="D24" s="539" t="s">
        <v>70</v>
      </c>
      <c r="E24" s="540">
        <v>0</v>
      </c>
      <c r="F24" s="540">
        <v>0</v>
      </c>
      <c r="G24" s="540">
        <v>0</v>
      </c>
      <c r="H24" s="540">
        <v>0</v>
      </c>
      <c r="I24" s="540"/>
      <c r="J24" s="540">
        <v>0</v>
      </c>
      <c r="K24" s="540"/>
      <c r="L24" s="540"/>
      <c r="M24" s="540"/>
      <c r="N24" s="540"/>
      <c r="O24" s="540"/>
      <c r="P24" s="540"/>
      <c r="Q24" s="570"/>
      <c r="R24" s="570"/>
      <c r="S24" s="540"/>
      <c r="T24" s="540"/>
      <c r="U24" s="540">
        <v>0</v>
      </c>
      <c r="V24" s="540">
        <v>0</v>
      </c>
      <c r="W24" s="223">
        <v>0</v>
      </c>
      <c r="X24" s="540"/>
      <c r="Y24" s="540"/>
      <c r="Z24" s="540"/>
      <c r="AA24" s="540"/>
      <c r="AB24" s="540"/>
      <c r="AC24" s="540"/>
      <c r="AD24" s="540"/>
      <c r="AE24" s="540"/>
      <c r="AF24" s="554"/>
      <c r="AG24" s="901"/>
      <c r="AH24" s="868"/>
      <c r="AI24" s="868"/>
      <c r="AJ24" s="889"/>
      <c r="AK24" s="895"/>
      <c r="AL24" s="895"/>
      <c r="AM24" s="868"/>
      <c r="AN24" s="868"/>
      <c r="AO24" s="868"/>
      <c r="AP24" s="868"/>
      <c r="AQ24" s="891"/>
      <c r="AR24" s="892"/>
      <c r="AS24" s="868"/>
      <c r="AT24" s="868"/>
      <c r="AU24" s="868"/>
      <c r="AV24" s="868"/>
      <c r="AW24" s="868"/>
      <c r="AX24" s="868"/>
      <c r="AY24" s="869"/>
      <c r="AZ24" s="870"/>
    </row>
    <row r="25" spans="1:52" ht="36" customHeight="1" x14ac:dyDescent="0.25">
      <c r="A25" s="898"/>
      <c r="B25" s="889"/>
      <c r="C25" s="889"/>
      <c r="D25" s="539" t="s">
        <v>7</v>
      </c>
      <c r="E25" s="222">
        <v>0</v>
      </c>
      <c r="F25" s="222">
        <v>482091123</v>
      </c>
      <c r="G25" s="222">
        <v>482091123</v>
      </c>
      <c r="H25" s="222">
        <v>482091123</v>
      </c>
      <c r="I25" s="222"/>
      <c r="J25" s="540">
        <v>482091124</v>
      </c>
      <c r="K25" s="540"/>
      <c r="L25" s="540"/>
      <c r="M25" s="540"/>
      <c r="N25" s="540"/>
      <c r="O25" s="540"/>
      <c r="P25" s="540"/>
      <c r="Q25" s="570"/>
      <c r="R25" s="570"/>
      <c r="S25" s="540"/>
      <c r="T25" s="540"/>
      <c r="U25" s="540">
        <v>0</v>
      </c>
      <c r="V25" s="548">
        <f>+[4]INVERSIÓN!DR25</f>
        <v>103138869</v>
      </c>
      <c r="W25" s="222">
        <v>119499768</v>
      </c>
      <c r="X25" s="540"/>
      <c r="Y25" s="540"/>
      <c r="Z25" s="540"/>
      <c r="AA25" s="540"/>
      <c r="AB25" s="540"/>
      <c r="AC25" s="540"/>
      <c r="AD25" s="540"/>
      <c r="AE25" s="540"/>
      <c r="AF25" s="554"/>
      <c r="AG25" s="901"/>
      <c r="AH25" s="868"/>
      <c r="AI25" s="868"/>
      <c r="AJ25" s="889"/>
      <c r="AK25" s="895"/>
      <c r="AL25" s="895"/>
      <c r="AM25" s="868"/>
      <c r="AN25" s="868"/>
      <c r="AO25" s="868"/>
      <c r="AP25" s="868"/>
      <c r="AQ25" s="891"/>
      <c r="AR25" s="892"/>
      <c r="AS25" s="868"/>
      <c r="AT25" s="868"/>
      <c r="AU25" s="868"/>
      <c r="AV25" s="868"/>
      <c r="AW25" s="868"/>
      <c r="AX25" s="868"/>
      <c r="AY25" s="869"/>
      <c r="AZ25" s="870"/>
    </row>
    <row r="26" spans="1:52" ht="28.5" customHeight="1" x14ac:dyDescent="0.25">
      <c r="A26" s="898"/>
      <c r="B26" s="889"/>
      <c r="C26" s="889"/>
      <c r="D26" s="539" t="s">
        <v>71</v>
      </c>
      <c r="E26" s="541">
        <f>+E22</f>
        <v>590</v>
      </c>
      <c r="F26" s="541">
        <f>+E26</f>
        <v>590</v>
      </c>
      <c r="G26" s="541">
        <f>+F26</f>
        <v>590</v>
      </c>
      <c r="H26" s="541">
        <f>+G26</f>
        <v>590</v>
      </c>
      <c r="I26" s="541"/>
      <c r="J26" s="541">
        <v>590</v>
      </c>
      <c r="K26" s="541"/>
      <c r="L26" s="541"/>
      <c r="M26" s="541"/>
      <c r="N26" s="541"/>
      <c r="O26" s="541"/>
      <c r="P26" s="541"/>
      <c r="Q26" s="541"/>
      <c r="R26" s="541"/>
      <c r="S26" s="545"/>
      <c r="T26" s="575"/>
      <c r="U26" s="545">
        <f>+U22</f>
        <v>1.48</v>
      </c>
      <c r="V26" s="545">
        <f>+V22</f>
        <v>1.48</v>
      </c>
      <c r="W26" s="576">
        <f>+W22</f>
        <v>1.48</v>
      </c>
      <c r="X26" s="541"/>
      <c r="Y26" s="541"/>
      <c r="Z26" s="541"/>
      <c r="AA26" s="541"/>
      <c r="AB26" s="541"/>
      <c r="AC26" s="513"/>
      <c r="AD26" s="545"/>
      <c r="AE26" s="559"/>
      <c r="AF26" s="554"/>
      <c r="AG26" s="901"/>
      <c r="AH26" s="868"/>
      <c r="AI26" s="868"/>
      <c r="AJ26" s="889"/>
      <c r="AK26" s="895"/>
      <c r="AL26" s="895"/>
      <c r="AM26" s="868"/>
      <c r="AN26" s="868"/>
      <c r="AO26" s="868"/>
      <c r="AP26" s="868"/>
      <c r="AQ26" s="891"/>
      <c r="AR26" s="892"/>
      <c r="AS26" s="868"/>
      <c r="AT26" s="868"/>
      <c r="AU26" s="868"/>
      <c r="AV26" s="868"/>
      <c r="AW26" s="868"/>
      <c r="AX26" s="868"/>
      <c r="AY26" s="869"/>
      <c r="AZ26" s="870"/>
    </row>
    <row r="27" spans="1:52" ht="50.25" customHeight="1" thickBot="1" x14ac:dyDescent="0.3">
      <c r="A27" s="899"/>
      <c r="B27" s="893"/>
      <c r="C27" s="893"/>
      <c r="D27" s="539" t="s">
        <v>74</v>
      </c>
      <c r="E27" s="566">
        <f>+E23</f>
        <v>8798867000</v>
      </c>
      <c r="F27" s="577">
        <f>F23+F25</f>
        <v>9280958123</v>
      </c>
      <c r="G27" s="577">
        <f>G23+G25</f>
        <v>9280958123</v>
      </c>
      <c r="H27" s="577">
        <f>H23+H25</f>
        <v>9280958123</v>
      </c>
      <c r="I27" s="577"/>
      <c r="J27" s="578">
        <v>9280958123</v>
      </c>
      <c r="K27" s="573"/>
      <c r="L27" s="573"/>
      <c r="M27" s="573"/>
      <c r="N27" s="578"/>
      <c r="O27" s="578"/>
      <c r="P27" s="578"/>
      <c r="Q27" s="578"/>
      <c r="R27" s="578"/>
      <c r="S27" s="579"/>
      <c r="T27" s="579"/>
      <c r="U27" s="540"/>
      <c r="V27" s="548">
        <f>V23+V25</f>
        <v>113833869</v>
      </c>
      <c r="W27" s="376">
        <f>W23+W25</f>
        <v>429282768</v>
      </c>
      <c r="X27" s="540"/>
      <c r="Y27" s="540"/>
      <c r="Z27" s="540"/>
      <c r="AA27" s="579"/>
      <c r="AB27" s="579"/>
      <c r="AC27" s="579"/>
      <c r="AD27" s="580"/>
      <c r="AE27" s="581"/>
      <c r="AF27" s="582"/>
      <c r="AG27" s="902"/>
      <c r="AH27" s="868"/>
      <c r="AI27" s="868"/>
      <c r="AJ27" s="893"/>
      <c r="AK27" s="896"/>
      <c r="AL27" s="896"/>
      <c r="AM27" s="868"/>
      <c r="AN27" s="868"/>
      <c r="AO27" s="868"/>
      <c r="AP27" s="868"/>
      <c r="AQ27" s="891"/>
      <c r="AR27" s="892"/>
      <c r="AS27" s="868"/>
      <c r="AT27" s="868"/>
      <c r="AU27" s="868"/>
      <c r="AV27" s="868"/>
      <c r="AW27" s="868"/>
      <c r="AX27" s="868"/>
      <c r="AY27" s="869"/>
      <c r="AZ27" s="870"/>
    </row>
    <row r="28" spans="1:52" ht="18" x14ac:dyDescent="0.25">
      <c r="A28" s="888">
        <v>4</v>
      </c>
      <c r="B28" s="868" t="s">
        <v>138</v>
      </c>
      <c r="C28" s="890" t="s">
        <v>473</v>
      </c>
      <c r="D28" s="539" t="s">
        <v>69</v>
      </c>
      <c r="E28" s="583">
        <f>[4]INVERSIÓN!U28/4</f>
        <v>0.1825</v>
      </c>
      <c r="F28" s="584">
        <f t="shared" ref="F28:H30" si="1">+E28</f>
        <v>0.1825</v>
      </c>
      <c r="G28" s="584">
        <f t="shared" si="1"/>
        <v>0.1825</v>
      </c>
      <c r="H28" s="584">
        <f t="shared" si="1"/>
        <v>0.1825</v>
      </c>
      <c r="I28" s="584"/>
      <c r="J28" s="584">
        <v>0.1825</v>
      </c>
      <c r="K28" s="540"/>
      <c r="L28" s="540"/>
      <c r="M28" s="540"/>
      <c r="N28" s="585"/>
      <c r="O28" s="585"/>
      <c r="P28" s="586"/>
      <c r="Q28" s="587"/>
      <c r="R28" s="587"/>
      <c r="S28" s="588"/>
      <c r="T28" s="881"/>
      <c r="U28" s="542">
        <v>1.2500000000000001E-2</v>
      </c>
      <c r="V28" s="542">
        <f>[4]GESTIÓN!AB18/4</f>
        <v>2.5000000000000001E-2</v>
      </c>
      <c r="W28" s="542">
        <v>0.04</v>
      </c>
      <c r="X28" s="540"/>
      <c r="Y28" s="540"/>
      <c r="Z28" s="540"/>
      <c r="AA28" s="540"/>
      <c r="AB28" s="583"/>
      <c r="AC28" s="582"/>
      <c r="AD28" s="589"/>
      <c r="AE28" s="590"/>
      <c r="AF28" s="582"/>
      <c r="AG28" s="883" t="s">
        <v>474</v>
      </c>
      <c r="AH28" s="868" t="s">
        <v>475</v>
      </c>
      <c r="AI28" s="868" t="s">
        <v>476</v>
      </c>
      <c r="AJ28" s="868" t="s">
        <v>450</v>
      </c>
      <c r="AK28" s="868" t="s">
        <v>477</v>
      </c>
      <c r="AL28" s="868" t="s">
        <v>478</v>
      </c>
      <c r="AM28" s="887" t="s">
        <v>479</v>
      </c>
      <c r="AN28" s="868" t="s">
        <v>480</v>
      </c>
      <c r="AO28" s="868" t="s">
        <v>455</v>
      </c>
      <c r="AP28" s="869" t="s">
        <v>481</v>
      </c>
      <c r="AQ28" s="869" t="s">
        <v>481</v>
      </c>
      <c r="AR28" s="869" t="s">
        <v>455</v>
      </c>
      <c r="AS28" s="868" t="s">
        <v>455</v>
      </c>
      <c r="AT28" s="868" t="s">
        <v>455</v>
      </c>
      <c r="AU28" s="868" t="s">
        <v>455</v>
      </c>
      <c r="AV28" s="868" t="s">
        <v>455</v>
      </c>
      <c r="AW28" s="868" t="s">
        <v>455</v>
      </c>
      <c r="AX28" s="868" t="s">
        <v>455</v>
      </c>
      <c r="AY28" s="869" t="s">
        <v>482</v>
      </c>
      <c r="AZ28" s="870"/>
    </row>
    <row r="29" spans="1:52" s="551" customFormat="1" ht="18" x14ac:dyDescent="0.25">
      <c r="A29" s="889"/>
      <c r="B29" s="868"/>
      <c r="C29" s="890"/>
      <c r="D29" s="547" t="s">
        <v>6</v>
      </c>
      <c r="E29" s="591">
        <f>+[4]INVERSIÓN!U29/4</f>
        <v>62810000</v>
      </c>
      <c r="F29" s="548">
        <f t="shared" si="1"/>
        <v>62810000</v>
      </c>
      <c r="G29" s="548">
        <f t="shared" si="1"/>
        <v>62810000</v>
      </c>
      <c r="H29" s="548">
        <f t="shared" si="1"/>
        <v>62810000</v>
      </c>
      <c r="I29" s="548"/>
      <c r="J29" s="548">
        <v>62810000</v>
      </c>
      <c r="K29" s="548"/>
      <c r="L29" s="548"/>
      <c r="M29" s="548"/>
      <c r="N29" s="591"/>
      <c r="O29" s="591"/>
      <c r="P29" s="591"/>
      <c r="Q29" s="548"/>
      <c r="R29" s="548"/>
      <c r="S29" s="592"/>
      <c r="T29" s="882"/>
      <c r="U29" s="548">
        <v>0</v>
      </c>
      <c r="V29" s="548">
        <v>0</v>
      </c>
      <c r="W29" s="548">
        <v>33484500</v>
      </c>
      <c r="X29" s="548"/>
      <c r="Y29" s="548"/>
      <c r="Z29" s="548"/>
      <c r="AA29" s="548"/>
      <c r="AB29" s="548"/>
      <c r="AC29" s="548"/>
      <c r="AD29" s="591"/>
      <c r="AE29" s="593"/>
      <c r="AF29" s="548"/>
      <c r="AG29" s="884"/>
      <c r="AH29" s="868"/>
      <c r="AI29" s="868"/>
      <c r="AJ29" s="868"/>
      <c r="AK29" s="868"/>
      <c r="AL29" s="868"/>
      <c r="AM29" s="887"/>
      <c r="AN29" s="868"/>
      <c r="AO29" s="868"/>
      <c r="AP29" s="868"/>
      <c r="AQ29" s="868"/>
      <c r="AR29" s="868"/>
      <c r="AS29" s="868"/>
      <c r="AT29" s="868"/>
      <c r="AU29" s="868"/>
      <c r="AV29" s="868"/>
      <c r="AW29" s="868"/>
      <c r="AX29" s="868"/>
      <c r="AY29" s="869"/>
      <c r="AZ29" s="870"/>
    </row>
    <row r="30" spans="1:52" ht="27" x14ac:dyDescent="0.25">
      <c r="A30" s="889"/>
      <c r="B30" s="868"/>
      <c r="C30" s="890"/>
      <c r="D30" s="539" t="s">
        <v>70</v>
      </c>
      <c r="E30" s="540">
        <v>0</v>
      </c>
      <c r="F30" s="540">
        <f t="shared" si="1"/>
        <v>0</v>
      </c>
      <c r="G30" s="540">
        <f t="shared" si="1"/>
        <v>0</v>
      </c>
      <c r="H30" s="540">
        <f t="shared" si="1"/>
        <v>0</v>
      </c>
      <c r="I30" s="540"/>
      <c r="J30" s="540">
        <v>0</v>
      </c>
      <c r="K30" s="540"/>
      <c r="L30" s="540"/>
      <c r="M30" s="540"/>
      <c r="N30" s="540"/>
      <c r="O30" s="540"/>
      <c r="P30" s="540"/>
      <c r="Q30" s="540"/>
      <c r="R30" s="540"/>
      <c r="S30" s="540"/>
      <c r="T30" s="882"/>
      <c r="U30" s="540">
        <v>0</v>
      </c>
      <c r="V30" s="540">
        <v>0</v>
      </c>
      <c r="W30" s="540">
        <v>0</v>
      </c>
      <c r="X30" s="540"/>
      <c r="Y30" s="540"/>
      <c r="Z30" s="540"/>
      <c r="AA30" s="540"/>
      <c r="AB30" s="540"/>
      <c r="AC30" s="540"/>
      <c r="AD30" s="540"/>
      <c r="AE30" s="540"/>
      <c r="AF30" s="545"/>
      <c r="AG30" s="884"/>
      <c r="AH30" s="868"/>
      <c r="AI30" s="868"/>
      <c r="AJ30" s="868"/>
      <c r="AK30" s="868"/>
      <c r="AL30" s="868"/>
      <c r="AM30" s="887"/>
      <c r="AN30" s="868"/>
      <c r="AO30" s="868"/>
      <c r="AP30" s="868"/>
      <c r="AQ30" s="868"/>
      <c r="AR30" s="868"/>
      <c r="AS30" s="868"/>
      <c r="AT30" s="868"/>
      <c r="AU30" s="868"/>
      <c r="AV30" s="868"/>
      <c r="AW30" s="868"/>
      <c r="AX30" s="868"/>
      <c r="AY30" s="869"/>
      <c r="AZ30" s="870"/>
    </row>
    <row r="31" spans="1:52" s="595" customFormat="1" ht="27" x14ac:dyDescent="0.25">
      <c r="A31" s="889"/>
      <c r="B31" s="868"/>
      <c r="C31" s="890"/>
      <c r="D31" s="594" t="s">
        <v>7</v>
      </c>
      <c r="E31" s="548">
        <v>0</v>
      </c>
      <c r="F31" s="570">
        <v>22440258</v>
      </c>
      <c r="G31" s="570">
        <v>22440258</v>
      </c>
      <c r="H31" s="570">
        <v>22440258</v>
      </c>
      <c r="I31" s="570"/>
      <c r="J31" s="548">
        <v>22440258</v>
      </c>
      <c r="K31" s="548"/>
      <c r="L31" s="548"/>
      <c r="M31" s="548"/>
      <c r="N31" s="548"/>
      <c r="O31" s="548"/>
      <c r="P31" s="548"/>
      <c r="Q31" s="548"/>
      <c r="R31" s="548"/>
      <c r="S31" s="548"/>
      <c r="T31" s="882"/>
      <c r="U31" s="548">
        <v>0</v>
      </c>
      <c r="V31" s="570">
        <v>6802437</v>
      </c>
      <c r="W31" s="548">
        <v>10133146</v>
      </c>
      <c r="X31" s="548"/>
      <c r="Y31" s="548"/>
      <c r="Z31" s="548"/>
      <c r="AA31" s="548"/>
      <c r="AB31" s="548"/>
      <c r="AC31" s="548"/>
      <c r="AD31" s="548"/>
      <c r="AE31" s="548"/>
      <c r="AF31" s="561"/>
      <c r="AG31" s="884"/>
      <c r="AH31" s="868"/>
      <c r="AI31" s="868"/>
      <c r="AJ31" s="868"/>
      <c r="AK31" s="868"/>
      <c r="AL31" s="868"/>
      <c r="AM31" s="887"/>
      <c r="AN31" s="868"/>
      <c r="AO31" s="868"/>
      <c r="AP31" s="868"/>
      <c r="AQ31" s="868"/>
      <c r="AR31" s="868"/>
      <c r="AS31" s="868"/>
      <c r="AT31" s="868"/>
      <c r="AU31" s="868"/>
      <c r="AV31" s="868"/>
      <c r="AW31" s="868"/>
      <c r="AX31" s="868"/>
      <c r="AY31" s="869"/>
      <c r="AZ31" s="870"/>
    </row>
    <row r="32" spans="1:52" ht="18" x14ac:dyDescent="0.25">
      <c r="A32" s="889"/>
      <c r="B32" s="868"/>
      <c r="C32" s="868" t="s">
        <v>483</v>
      </c>
      <c r="D32" s="539" t="s">
        <v>69</v>
      </c>
      <c r="E32" s="583">
        <f>[4]INVERSIÓN!U28/4</f>
        <v>0.1825</v>
      </c>
      <c r="F32" s="584">
        <f t="shared" ref="F32:H34" si="2">+E32</f>
        <v>0.1825</v>
      </c>
      <c r="G32" s="584">
        <f t="shared" si="2"/>
        <v>0.1825</v>
      </c>
      <c r="H32" s="584">
        <f t="shared" si="2"/>
        <v>0.1825</v>
      </c>
      <c r="I32" s="584"/>
      <c r="J32" s="584">
        <v>0.1825</v>
      </c>
      <c r="K32" s="540"/>
      <c r="L32" s="540"/>
      <c r="M32" s="540"/>
      <c r="N32" s="585"/>
      <c r="O32" s="585"/>
      <c r="P32" s="585"/>
      <c r="Q32" s="540"/>
      <c r="R32" s="540"/>
      <c r="S32" s="588"/>
      <c r="T32" s="881"/>
      <c r="U32" s="542">
        <v>1.2500000000000001E-2</v>
      </c>
      <c r="V32" s="542">
        <f>+V28</f>
        <v>2.5000000000000001E-2</v>
      </c>
      <c r="W32" s="542">
        <v>0.03</v>
      </c>
      <c r="X32" s="540"/>
      <c r="Y32" s="540"/>
      <c r="Z32" s="540"/>
      <c r="AA32" s="540"/>
      <c r="AB32" s="583"/>
      <c r="AC32" s="582"/>
      <c r="AD32" s="589"/>
      <c r="AE32" s="590"/>
      <c r="AF32" s="582"/>
      <c r="AG32" s="883" t="s">
        <v>474</v>
      </c>
      <c r="AH32" s="868" t="s">
        <v>484</v>
      </c>
      <c r="AI32" s="887" t="s">
        <v>485</v>
      </c>
      <c r="AJ32" s="868" t="s">
        <v>450</v>
      </c>
      <c r="AK32" s="868" t="s">
        <v>477</v>
      </c>
      <c r="AL32" s="868" t="s">
        <v>486</v>
      </c>
      <c r="AM32" s="868" t="s">
        <v>487</v>
      </c>
      <c r="AN32" s="868" t="s">
        <v>480</v>
      </c>
      <c r="AO32" s="868" t="s">
        <v>455</v>
      </c>
      <c r="AP32" s="869" t="s">
        <v>481</v>
      </c>
      <c r="AQ32" s="869" t="s">
        <v>481</v>
      </c>
      <c r="AR32" s="869" t="s">
        <v>455</v>
      </c>
      <c r="AS32" s="868" t="s">
        <v>455</v>
      </c>
      <c r="AT32" s="868" t="s">
        <v>455</v>
      </c>
      <c r="AU32" s="868" t="s">
        <v>455</v>
      </c>
      <c r="AV32" s="868" t="s">
        <v>455</v>
      </c>
      <c r="AW32" s="868" t="s">
        <v>455</v>
      </c>
      <c r="AX32" s="868" t="s">
        <v>455</v>
      </c>
      <c r="AY32" s="869" t="s">
        <v>488</v>
      </c>
      <c r="AZ32" s="870"/>
    </row>
    <row r="33" spans="1:52" s="595" customFormat="1" ht="18" x14ac:dyDescent="0.25">
      <c r="A33" s="889"/>
      <c r="B33" s="868"/>
      <c r="C33" s="868"/>
      <c r="D33" s="594" t="s">
        <v>6</v>
      </c>
      <c r="E33" s="591">
        <f>[4]INVERSIÓN!U29/4</f>
        <v>62810000</v>
      </c>
      <c r="F33" s="549">
        <f t="shared" si="2"/>
        <v>62810000</v>
      </c>
      <c r="G33" s="549">
        <f t="shared" si="2"/>
        <v>62810000</v>
      </c>
      <c r="H33" s="549">
        <f t="shared" si="2"/>
        <v>62810000</v>
      </c>
      <c r="I33" s="549"/>
      <c r="J33" s="549">
        <v>62810000</v>
      </c>
      <c r="K33" s="549"/>
      <c r="L33" s="549"/>
      <c r="M33" s="549"/>
      <c r="N33" s="217"/>
      <c r="O33" s="217"/>
      <c r="P33" s="217"/>
      <c r="Q33" s="549"/>
      <c r="R33" s="549"/>
      <c r="S33" s="592"/>
      <c r="T33" s="882"/>
      <c r="U33" s="548">
        <v>0</v>
      </c>
      <c r="V33" s="548">
        <v>0</v>
      </c>
      <c r="W33" s="548">
        <v>33484500</v>
      </c>
      <c r="X33" s="548"/>
      <c r="Y33" s="548"/>
      <c r="Z33" s="548"/>
      <c r="AA33" s="548"/>
      <c r="AB33" s="548"/>
      <c r="AC33" s="217"/>
      <c r="AD33" s="217"/>
      <c r="AE33" s="596"/>
      <c r="AF33" s="591"/>
      <c r="AG33" s="884"/>
      <c r="AH33" s="868"/>
      <c r="AI33" s="887"/>
      <c r="AJ33" s="868"/>
      <c r="AK33" s="868"/>
      <c r="AL33" s="868"/>
      <c r="AM33" s="868"/>
      <c r="AN33" s="868"/>
      <c r="AO33" s="868"/>
      <c r="AP33" s="868"/>
      <c r="AQ33" s="868"/>
      <c r="AR33" s="868"/>
      <c r="AS33" s="868"/>
      <c r="AT33" s="868"/>
      <c r="AU33" s="868"/>
      <c r="AV33" s="868"/>
      <c r="AW33" s="868"/>
      <c r="AX33" s="868"/>
      <c r="AY33" s="869"/>
      <c r="AZ33" s="870"/>
    </row>
    <row r="34" spans="1:52" ht="27" x14ac:dyDescent="0.25">
      <c r="A34" s="889"/>
      <c r="B34" s="868"/>
      <c r="C34" s="868"/>
      <c r="D34" s="539" t="s">
        <v>70</v>
      </c>
      <c r="E34" s="540">
        <v>0</v>
      </c>
      <c r="F34" s="540">
        <f t="shared" si="2"/>
        <v>0</v>
      </c>
      <c r="G34" s="540">
        <f t="shared" si="2"/>
        <v>0</v>
      </c>
      <c r="H34" s="540">
        <f t="shared" si="2"/>
        <v>0</v>
      </c>
      <c r="I34" s="540"/>
      <c r="J34" s="540">
        <v>0</v>
      </c>
      <c r="K34" s="540"/>
      <c r="L34" s="540"/>
      <c r="M34" s="540"/>
      <c r="N34" s="540"/>
      <c r="O34" s="540"/>
      <c r="P34" s="540"/>
      <c r="Q34" s="540"/>
      <c r="R34" s="540"/>
      <c r="S34" s="540"/>
      <c r="T34" s="882"/>
      <c r="U34" s="540">
        <v>0</v>
      </c>
      <c r="V34" s="540">
        <v>0</v>
      </c>
      <c r="W34" s="540">
        <v>0</v>
      </c>
      <c r="X34" s="540"/>
      <c r="Y34" s="540"/>
      <c r="Z34" s="540"/>
      <c r="AA34" s="540"/>
      <c r="AB34" s="540"/>
      <c r="AC34" s="540"/>
      <c r="AD34" s="540"/>
      <c r="AE34" s="540"/>
      <c r="AF34" s="582"/>
      <c r="AG34" s="884"/>
      <c r="AH34" s="868"/>
      <c r="AI34" s="887"/>
      <c r="AJ34" s="868"/>
      <c r="AK34" s="868"/>
      <c r="AL34" s="868"/>
      <c r="AM34" s="868"/>
      <c r="AN34" s="868"/>
      <c r="AO34" s="868"/>
      <c r="AP34" s="868"/>
      <c r="AQ34" s="868"/>
      <c r="AR34" s="868"/>
      <c r="AS34" s="868"/>
      <c r="AT34" s="868"/>
      <c r="AU34" s="868"/>
      <c r="AV34" s="868"/>
      <c r="AW34" s="868"/>
      <c r="AX34" s="868"/>
      <c r="AY34" s="869"/>
      <c r="AZ34" s="870"/>
    </row>
    <row r="35" spans="1:52" s="574" customFormat="1" ht="27" x14ac:dyDescent="0.25">
      <c r="A35" s="889"/>
      <c r="B35" s="868"/>
      <c r="C35" s="868"/>
      <c r="D35" s="569" t="s">
        <v>7</v>
      </c>
      <c r="E35" s="570">
        <v>0</v>
      </c>
      <c r="F35" s="570">
        <v>22440258</v>
      </c>
      <c r="G35" s="570">
        <v>22440258</v>
      </c>
      <c r="H35" s="570">
        <v>22440258</v>
      </c>
      <c r="I35" s="570"/>
      <c r="J35" s="570">
        <v>22440258</v>
      </c>
      <c r="K35" s="570"/>
      <c r="L35" s="570"/>
      <c r="M35" s="570"/>
      <c r="N35" s="570"/>
      <c r="O35" s="570"/>
      <c r="P35" s="570"/>
      <c r="Q35" s="570"/>
      <c r="R35" s="570"/>
      <c r="S35" s="570"/>
      <c r="T35" s="882"/>
      <c r="U35" s="570">
        <v>0</v>
      </c>
      <c r="V35" s="570">
        <v>6802437</v>
      </c>
      <c r="W35" s="548">
        <v>10133146</v>
      </c>
      <c r="X35" s="570"/>
      <c r="Y35" s="570"/>
      <c r="Z35" s="570"/>
      <c r="AA35" s="570"/>
      <c r="AB35" s="570"/>
      <c r="AC35" s="570"/>
      <c r="AD35" s="570"/>
      <c r="AE35" s="570"/>
      <c r="AF35" s="597"/>
      <c r="AG35" s="884"/>
      <c r="AH35" s="868"/>
      <c r="AI35" s="887"/>
      <c r="AJ35" s="868"/>
      <c r="AK35" s="868"/>
      <c r="AL35" s="868"/>
      <c r="AM35" s="868"/>
      <c r="AN35" s="868"/>
      <c r="AO35" s="868"/>
      <c r="AP35" s="868"/>
      <c r="AQ35" s="868"/>
      <c r="AR35" s="868"/>
      <c r="AS35" s="868"/>
      <c r="AT35" s="868"/>
      <c r="AU35" s="868"/>
      <c r="AV35" s="868"/>
      <c r="AW35" s="868"/>
      <c r="AX35" s="868"/>
      <c r="AY35" s="869"/>
      <c r="AZ35" s="870"/>
    </row>
    <row r="36" spans="1:52" ht="45.95" customHeight="1" x14ac:dyDescent="0.25">
      <c r="A36" s="889"/>
      <c r="B36" s="868"/>
      <c r="C36" s="868" t="s">
        <v>489</v>
      </c>
      <c r="D36" s="539" t="s">
        <v>69</v>
      </c>
      <c r="E36" s="583">
        <f>[4]INVERSIÓN!U28/4</f>
        <v>0.1825</v>
      </c>
      <c r="F36" s="584">
        <f t="shared" ref="F36:H38" si="3">+E36</f>
        <v>0.1825</v>
      </c>
      <c r="G36" s="584">
        <f t="shared" si="3"/>
        <v>0.1825</v>
      </c>
      <c r="H36" s="584">
        <f t="shared" si="3"/>
        <v>0.1825</v>
      </c>
      <c r="I36" s="584"/>
      <c r="J36" s="584">
        <v>0.1825</v>
      </c>
      <c r="K36" s="540"/>
      <c r="L36" s="540"/>
      <c r="M36" s="540"/>
      <c r="N36" s="585"/>
      <c r="O36" s="585"/>
      <c r="P36" s="598"/>
      <c r="Q36" s="540"/>
      <c r="R36" s="540"/>
      <c r="S36" s="588"/>
      <c r="T36" s="881"/>
      <c r="U36" s="542">
        <v>1.2500000000000001E-2</v>
      </c>
      <c r="V36" s="542">
        <v>2.5000000000000001E-2</v>
      </c>
      <c r="W36" s="542">
        <v>0.04</v>
      </c>
      <c r="X36" s="540"/>
      <c r="Y36" s="540"/>
      <c r="Z36" s="540"/>
      <c r="AA36" s="540"/>
      <c r="AB36" s="583"/>
      <c r="AC36" s="582"/>
      <c r="AD36" s="582"/>
      <c r="AE36" s="599"/>
      <c r="AF36" s="582"/>
      <c r="AG36" s="885" t="s">
        <v>490</v>
      </c>
      <c r="AH36" s="868" t="s">
        <v>491</v>
      </c>
      <c r="AI36" s="868" t="s">
        <v>492</v>
      </c>
      <c r="AJ36" s="868" t="s">
        <v>450</v>
      </c>
      <c r="AK36" s="868" t="s">
        <v>477</v>
      </c>
      <c r="AL36" s="868" t="s">
        <v>493</v>
      </c>
      <c r="AM36" s="868" t="s">
        <v>494</v>
      </c>
      <c r="AN36" s="868" t="s">
        <v>480</v>
      </c>
      <c r="AO36" s="868" t="s">
        <v>455</v>
      </c>
      <c r="AP36" s="869" t="s">
        <v>481</v>
      </c>
      <c r="AQ36" s="869" t="s">
        <v>481</v>
      </c>
      <c r="AR36" s="869" t="s">
        <v>455</v>
      </c>
      <c r="AS36" s="868" t="s">
        <v>455</v>
      </c>
      <c r="AT36" s="868" t="s">
        <v>455</v>
      </c>
      <c r="AU36" s="868" t="s">
        <v>455</v>
      </c>
      <c r="AV36" s="868" t="s">
        <v>455</v>
      </c>
      <c r="AW36" s="868" t="s">
        <v>455</v>
      </c>
      <c r="AX36" s="868" t="s">
        <v>455</v>
      </c>
      <c r="AY36" s="869" t="s">
        <v>495</v>
      </c>
      <c r="AZ36" s="870"/>
    </row>
    <row r="37" spans="1:52" ht="18" x14ac:dyDescent="0.25">
      <c r="A37" s="889"/>
      <c r="B37" s="868"/>
      <c r="C37" s="868"/>
      <c r="D37" s="539" t="s">
        <v>6</v>
      </c>
      <c r="E37" s="597">
        <f>[4]INVERSIÓN!U29/4</f>
        <v>62810000</v>
      </c>
      <c r="F37" s="570">
        <f t="shared" si="3"/>
        <v>62810000</v>
      </c>
      <c r="G37" s="570">
        <f t="shared" si="3"/>
        <v>62810000</v>
      </c>
      <c r="H37" s="570">
        <f t="shared" si="3"/>
        <v>62810000</v>
      </c>
      <c r="I37" s="570"/>
      <c r="J37" s="540">
        <v>62810000</v>
      </c>
      <c r="K37" s="540"/>
      <c r="L37" s="540"/>
      <c r="M37" s="540"/>
      <c r="N37" s="597"/>
      <c r="O37" s="597"/>
      <c r="P37" s="597"/>
      <c r="Q37" s="573"/>
      <c r="R37" s="573"/>
      <c r="S37" s="579"/>
      <c r="T37" s="882"/>
      <c r="U37" s="540">
        <v>0</v>
      </c>
      <c r="V37" s="600">
        <v>0</v>
      </c>
      <c r="W37" s="548">
        <v>33484500</v>
      </c>
      <c r="X37" s="540"/>
      <c r="Y37" s="540"/>
      <c r="Z37" s="540"/>
      <c r="AA37" s="570"/>
      <c r="AB37" s="570"/>
      <c r="AC37" s="570"/>
      <c r="AD37" s="601"/>
      <c r="AE37" s="602"/>
      <c r="AF37" s="582"/>
      <c r="AG37" s="886"/>
      <c r="AH37" s="868"/>
      <c r="AI37" s="868"/>
      <c r="AJ37" s="868"/>
      <c r="AK37" s="868"/>
      <c r="AL37" s="868"/>
      <c r="AM37" s="868"/>
      <c r="AN37" s="868"/>
      <c r="AO37" s="868"/>
      <c r="AP37" s="868"/>
      <c r="AQ37" s="868"/>
      <c r="AR37" s="868"/>
      <c r="AS37" s="868"/>
      <c r="AT37" s="868"/>
      <c r="AU37" s="868"/>
      <c r="AV37" s="868"/>
      <c r="AW37" s="868"/>
      <c r="AX37" s="868"/>
      <c r="AY37" s="869"/>
      <c r="AZ37" s="870"/>
    </row>
    <row r="38" spans="1:52" ht="27" x14ac:dyDescent="0.25">
      <c r="A38" s="889"/>
      <c r="B38" s="868"/>
      <c r="C38" s="868"/>
      <c r="D38" s="539" t="s">
        <v>70</v>
      </c>
      <c r="E38" s="540">
        <v>0</v>
      </c>
      <c r="F38" s="540">
        <f t="shared" si="3"/>
        <v>0</v>
      </c>
      <c r="G38" s="540">
        <f t="shared" si="3"/>
        <v>0</v>
      </c>
      <c r="H38" s="540">
        <f t="shared" si="3"/>
        <v>0</v>
      </c>
      <c r="I38" s="540"/>
      <c r="J38" s="540">
        <v>0</v>
      </c>
      <c r="K38" s="540"/>
      <c r="L38" s="540"/>
      <c r="M38" s="540"/>
      <c r="N38" s="540"/>
      <c r="O38" s="540"/>
      <c r="P38" s="603"/>
      <c r="Q38" s="540"/>
      <c r="R38" s="540"/>
      <c r="S38" s="540"/>
      <c r="T38" s="882"/>
      <c r="U38" s="540">
        <v>0</v>
      </c>
      <c r="V38" s="600">
        <v>0</v>
      </c>
      <c r="W38" s="540">
        <v>0</v>
      </c>
      <c r="X38" s="540"/>
      <c r="Y38" s="540"/>
      <c r="Z38" s="540"/>
      <c r="AA38" s="540"/>
      <c r="AB38" s="540"/>
      <c r="AC38" s="540"/>
      <c r="AD38" s="540"/>
      <c r="AE38" s="540"/>
      <c r="AF38" s="582"/>
      <c r="AG38" s="886"/>
      <c r="AH38" s="868"/>
      <c r="AI38" s="868"/>
      <c r="AJ38" s="868"/>
      <c r="AK38" s="868"/>
      <c r="AL38" s="868"/>
      <c r="AM38" s="868"/>
      <c r="AN38" s="868"/>
      <c r="AO38" s="868"/>
      <c r="AP38" s="868"/>
      <c r="AQ38" s="868"/>
      <c r="AR38" s="868"/>
      <c r="AS38" s="868"/>
      <c r="AT38" s="868"/>
      <c r="AU38" s="868"/>
      <c r="AV38" s="868"/>
      <c r="AW38" s="868"/>
      <c r="AX38" s="868"/>
      <c r="AY38" s="869"/>
      <c r="AZ38" s="870"/>
    </row>
    <row r="39" spans="1:52" s="551" customFormat="1" ht="27" x14ac:dyDescent="0.25">
      <c r="A39" s="889"/>
      <c r="B39" s="868"/>
      <c r="C39" s="868"/>
      <c r="D39" s="547" t="s">
        <v>7</v>
      </c>
      <c r="E39" s="548">
        <v>0</v>
      </c>
      <c r="F39" s="570">
        <v>22440258</v>
      </c>
      <c r="G39" s="570">
        <v>22440258</v>
      </c>
      <c r="H39" s="570">
        <v>22440258</v>
      </c>
      <c r="I39" s="570"/>
      <c r="J39" s="548">
        <v>22440258</v>
      </c>
      <c r="K39" s="548"/>
      <c r="L39" s="548"/>
      <c r="M39" s="548"/>
      <c r="N39" s="548"/>
      <c r="O39" s="548"/>
      <c r="P39" s="548"/>
      <c r="Q39" s="548"/>
      <c r="R39" s="548"/>
      <c r="S39" s="548"/>
      <c r="T39" s="882"/>
      <c r="U39" s="548">
        <v>0</v>
      </c>
      <c r="V39" s="570">
        <v>6802437</v>
      </c>
      <c r="W39" s="548">
        <v>10133146</v>
      </c>
      <c r="X39" s="548"/>
      <c r="Y39" s="548"/>
      <c r="Z39" s="548"/>
      <c r="AA39" s="548"/>
      <c r="AB39" s="548"/>
      <c r="AC39" s="548"/>
      <c r="AD39" s="548"/>
      <c r="AE39" s="548"/>
      <c r="AF39" s="591"/>
      <c r="AG39" s="886"/>
      <c r="AH39" s="868"/>
      <c r="AI39" s="868"/>
      <c r="AJ39" s="868"/>
      <c r="AK39" s="868"/>
      <c r="AL39" s="868"/>
      <c r="AM39" s="868"/>
      <c r="AN39" s="868"/>
      <c r="AO39" s="868"/>
      <c r="AP39" s="868"/>
      <c r="AQ39" s="868"/>
      <c r="AR39" s="868"/>
      <c r="AS39" s="868"/>
      <c r="AT39" s="868"/>
      <c r="AU39" s="868"/>
      <c r="AV39" s="868"/>
      <c r="AW39" s="868"/>
      <c r="AX39" s="868"/>
      <c r="AY39" s="869"/>
      <c r="AZ39" s="870"/>
    </row>
    <row r="40" spans="1:52" ht="18" customHeight="1" x14ac:dyDescent="0.25">
      <c r="A40" s="889"/>
      <c r="B40" s="868"/>
      <c r="C40" s="868" t="s">
        <v>496</v>
      </c>
      <c r="D40" s="539" t="s">
        <v>69</v>
      </c>
      <c r="E40" s="583">
        <f>[4]INVERSIÓN!U28/4</f>
        <v>0.1825</v>
      </c>
      <c r="F40" s="584">
        <f t="shared" ref="F40:H41" si="4">+E40</f>
        <v>0.1825</v>
      </c>
      <c r="G40" s="584">
        <f t="shared" si="4"/>
        <v>0.1825</v>
      </c>
      <c r="H40" s="584">
        <f t="shared" si="4"/>
        <v>0.1825</v>
      </c>
      <c r="I40" s="584"/>
      <c r="J40" s="584">
        <v>0.1825</v>
      </c>
      <c r="K40" s="540"/>
      <c r="L40" s="540"/>
      <c r="M40" s="540"/>
      <c r="N40" s="585"/>
      <c r="O40" s="585"/>
      <c r="P40" s="598"/>
      <c r="Q40" s="540"/>
      <c r="R40" s="540"/>
      <c r="S40" s="588"/>
      <c r="T40" s="881"/>
      <c r="U40" s="542">
        <v>1.2500000000000001E-2</v>
      </c>
      <c r="V40" s="542">
        <v>2.5000000000000001E-2</v>
      </c>
      <c r="W40" s="542">
        <v>0.03</v>
      </c>
      <c r="X40" s="540"/>
      <c r="Y40" s="540"/>
      <c r="Z40" s="540"/>
      <c r="AA40" s="540"/>
      <c r="AB40" s="583"/>
      <c r="AC40" s="582"/>
      <c r="AD40" s="582"/>
      <c r="AE40" s="599"/>
      <c r="AF40" s="582"/>
      <c r="AG40" s="883" t="s">
        <v>474</v>
      </c>
      <c r="AH40" s="868" t="s">
        <v>497</v>
      </c>
      <c r="AI40" s="868" t="s">
        <v>498</v>
      </c>
      <c r="AJ40" s="868" t="s">
        <v>450</v>
      </c>
      <c r="AK40" s="868" t="s">
        <v>477</v>
      </c>
      <c r="AL40" s="868" t="s">
        <v>499</v>
      </c>
      <c r="AM40" s="868" t="s">
        <v>500</v>
      </c>
      <c r="AN40" s="868" t="s">
        <v>480</v>
      </c>
      <c r="AO40" s="868" t="s">
        <v>455</v>
      </c>
      <c r="AP40" s="869" t="s">
        <v>481</v>
      </c>
      <c r="AQ40" s="869" t="s">
        <v>481</v>
      </c>
      <c r="AR40" s="869" t="s">
        <v>455</v>
      </c>
      <c r="AS40" s="868" t="s">
        <v>455</v>
      </c>
      <c r="AT40" s="868" t="s">
        <v>455</v>
      </c>
      <c r="AU40" s="868" t="s">
        <v>455</v>
      </c>
      <c r="AV40" s="868" t="s">
        <v>455</v>
      </c>
      <c r="AW40" s="868" t="s">
        <v>455</v>
      </c>
      <c r="AX40" s="868" t="s">
        <v>455</v>
      </c>
      <c r="AY40" s="869" t="s">
        <v>501</v>
      </c>
      <c r="AZ40" s="870"/>
    </row>
    <row r="41" spans="1:52" s="551" customFormat="1" ht="18" x14ac:dyDescent="0.25">
      <c r="A41" s="889"/>
      <c r="B41" s="868"/>
      <c r="C41" s="868"/>
      <c r="D41" s="547" t="s">
        <v>6</v>
      </c>
      <c r="E41" s="591">
        <f>[4]INVERSIÓN!U29/4</f>
        <v>62810000</v>
      </c>
      <c r="F41" s="548">
        <f t="shared" si="4"/>
        <v>62810000</v>
      </c>
      <c r="G41" s="548">
        <f t="shared" si="4"/>
        <v>62810000</v>
      </c>
      <c r="H41" s="548">
        <f t="shared" si="4"/>
        <v>62810000</v>
      </c>
      <c r="I41" s="548"/>
      <c r="J41" s="548">
        <v>62810000</v>
      </c>
      <c r="K41" s="548"/>
      <c r="L41" s="548"/>
      <c r="M41" s="548"/>
      <c r="N41" s="591"/>
      <c r="O41" s="591"/>
      <c r="P41" s="591"/>
      <c r="Q41" s="549"/>
      <c r="R41" s="549"/>
      <c r="S41" s="592"/>
      <c r="T41" s="882"/>
      <c r="U41" s="548">
        <v>0</v>
      </c>
      <c r="V41" s="548">
        <v>0</v>
      </c>
      <c r="W41" s="548">
        <v>33484500</v>
      </c>
      <c r="X41" s="548"/>
      <c r="Y41" s="548"/>
      <c r="Z41" s="548"/>
      <c r="AA41" s="548"/>
      <c r="AB41" s="548"/>
      <c r="AC41" s="548"/>
      <c r="AD41" s="217"/>
      <c r="AE41" s="596"/>
      <c r="AF41" s="591"/>
      <c r="AG41" s="884"/>
      <c r="AH41" s="868"/>
      <c r="AI41" s="868"/>
      <c r="AJ41" s="868"/>
      <c r="AK41" s="868"/>
      <c r="AL41" s="868"/>
      <c r="AM41" s="868"/>
      <c r="AN41" s="868"/>
      <c r="AO41" s="868"/>
      <c r="AP41" s="868"/>
      <c r="AQ41" s="868"/>
      <c r="AR41" s="868"/>
      <c r="AS41" s="868"/>
      <c r="AT41" s="868"/>
      <c r="AU41" s="868"/>
      <c r="AV41" s="868"/>
      <c r="AW41" s="868"/>
      <c r="AX41" s="868"/>
      <c r="AY41" s="869"/>
      <c r="AZ41" s="870"/>
    </row>
    <row r="42" spans="1:52" ht="27" x14ac:dyDescent="0.25">
      <c r="A42" s="889"/>
      <c r="B42" s="868"/>
      <c r="C42" s="868"/>
      <c r="D42" s="539" t="s">
        <v>70</v>
      </c>
      <c r="E42" s="540">
        <v>0</v>
      </c>
      <c r="F42" s="542">
        <v>0.01</v>
      </c>
      <c r="G42" s="542">
        <v>0.01</v>
      </c>
      <c r="H42" s="542">
        <v>0.01</v>
      </c>
      <c r="I42" s="542"/>
      <c r="J42" s="542">
        <v>0.01</v>
      </c>
      <c r="K42" s="540"/>
      <c r="L42" s="540"/>
      <c r="M42" s="540"/>
      <c r="N42" s="540"/>
      <c r="O42" s="540"/>
      <c r="P42" s="603"/>
      <c r="Q42" s="540"/>
      <c r="R42" s="540"/>
      <c r="S42" s="540"/>
      <c r="T42" s="882"/>
      <c r="U42" s="540">
        <v>0</v>
      </c>
      <c r="V42" s="540">
        <v>0</v>
      </c>
      <c r="W42" s="540">
        <v>0.01</v>
      </c>
      <c r="X42" s="540"/>
      <c r="Y42" s="540"/>
      <c r="Z42" s="540"/>
      <c r="AA42" s="540"/>
      <c r="AB42" s="540"/>
      <c r="AC42" s="540"/>
      <c r="AD42" s="540"/>
      <c r="AE42" s="540"/>
      <c r="AF42" s="582"/>
      <c r="AG42" s="884"/>
      <c r="AH42" s="868"/>
      <c r="AI42" s="868"/>
      <c r="AJ42" s="868"/>
      <c r="AK42" s="868"/>
      <c r="AL42" s="868"/>
      <c r="AM42" s="868"/>
      <c r="AN42" s="868"/>
      <c r="AO42" s="868"/>
      <c r="AP42" s="868"/>
      <c r="AQ42" s="868"/>
      <c r="AR42" s="868"/>
      <c r="AS42" s="868"/>
      <c r="AT42" s="868"/>
      <c r="AU42" s="868"/>
      <c r="AV42" s="868"/>
      <c r="AW42" s="868"/>
      <c r="AX42" s="868"/>
      <c r="AY42" s="869"/>
      <c r="AZ42" s="870"/>
    </row>
    <row r="43" spans="1:52" s="551" customFormat="1" ht="27" x14ac:dyDescent="0.25">
      <c r="A43" s="889"/>
      <c r="B43" s="868"/>
      <c r="C43" s="868"/>
      <c r="D43" s="547" t="s">
        <v>7</v>
      </c>
      <c r="E43" s="548">
        <v>0</v>
      </c>
      <c r="F43" s="570">
        <v>22440258</v>
      </c>
      <c r="G43" s="570">
        <v>22440258</v>
      </c>
      <c r="H43" s="570">
        <v>22440258</v>
      </c>
      <c r="I43" s="570">
        <v>89761033</v>
      </c>
      <c r="J43" s="548">
        <v>22440258</v>
      </c>
      <c r="K43" s="548"/>
      <c r="L43" s="548"/>
      <c r="M43" s="548"/>
      <c r="N43" s="548"/>
      <c r="O43" s="548"/>
      <c r="P43" s="548"/>
      <c r="Q43" s="548"/>
      <c r="R43" s="548"/>
      <c r="S43" s="548"/>
      <c r="T43" s="882"/>
      <c r="U43" s="548">
        <v>0</v>
      </c>
      <c r="V43" s="570">
        <v>6802437</v>
      </c>
      <c r="W43" s="548">
        <v>10133145</v>
      </c>
      <c r="X43" s="548"/>
      <c r="Y43" s="548"/>
      <c r="Z43" s="548"/>
      <c r="AA43" s="548"/>
      <c r="AB43" s="548"/>
      <c r="AC43" s="548"/>
      <c r="AD43" s="548"/>
      <c r="AE43" s="548"/>
      <c r="AF43" s="591"/>
      <c r="AG43" s="884"/>
      <c r="AH43" s="868"/>
      <c r="AI43" s="868"/>
      <c r="AJ43" s="868"/>
      <c r="AK43" s="868"/>
      <c r="AL43" s="868"/>
      <c r="AM43" s="868"/>
      <c r="AN43" s="868"/>
      <c r="AO43" s="868"/>
      <c r="AP43" s="868"/>
      <c r="AQ43" s="868"/>
      <c r="AR43" s="868"/>
      <c r="AS43" s="868"/>
      <c r="AT43" s="868"/>
      <c r="AU43" s="868"/>
      <c r="AV43" s="868"/>
      <c r="AW43" s="868"/>
      <c r="AX43" s="868"/>
      <c r="AY43" s="869"/>
      <c r="AZ43" s="870"/>
    </row>
    <row r="44" spans="1:52" s="551" customFormat="1" ht="36" x14ac:dyDescent="0.25">
      <c r="A44" s="871"/>
      <c r="B44" s="872"/>
      <c r="C44" s="873"/>
      <c r="D44" s="547" t="s">
        <v>502</v>
      </c>
      <c r="E44" s="561"/>
      <c r="F44" s="561"/>
      <c r="G44" s="561"/>
      <c r="H44" s="561"/>
      <c r="I44" s="561"/>
      <c r="J44" s="548"/>
      <c r="K44" s="548"/>
      <c r="L44" s="548"/>
      <c r="M44" s="548"/>
      <c r="N44" s="561"/>
      <c r="O44" s="561"/>
      <c r="P44" s="561"/>
      <c r="Q44" s="563"/>
      <c r="R44" s="563"/>
      <c r="S44" s="592"/>
      <c r="T44" s="604"/>
      <c r="U44" s="548"/>
      <c r="V44" s="570"/>
      <c r="W44" s="542">
        <f>W28+W32+W36+W40</f>
        <v>0.14000000000000001</v>
      </c>
      <c r="X44" s="548"/>
      <c r="Y44" s="548"/>
      <c r="Z44" s="548"/>
      <c r="AA44" s="592"/>
      <c r="AB44" s="592"/>
      <c r="AC44" s="592"/>
      <c r="AD44" s="220"/>
      <c r="AE44" s="605"/>
      <c r="AF44" s="591"/>
      <c r="AG44" s="606"/>
      <c r="AH44" s="590"/>
      <c r="AI44" s="590"/>
      <c r="AJ44" s="590"/>
      <c r="AK44" s="590"/>
      <c r="AL44" s="590"/>
      <c r="AM44" s="590"/>
      <c r="AN44" s="590"/>
      <c r="AO44" s="590"/>
      <c r="AP44" s="590"/>
      <c r="AQ44" s="590"/>
      <c r="AR44" s="590"/>
      <c r="AS44" s="590"/>
      <c r="AT44" s="590"/>
      <c r="AU44" s="590"/>
      <c r="AV44" s="590"/>
      <c r="AW44" s="590"/>
      <c r="AX44" s="590"/>
      <c r="AY44" s="564"/>
      <c r="AZ44" s="151"/>
    </row>
    <row r="45" spans="1:52" s="551" customFormat="1" ht="27" x14ac:dyDescent="0.25">
      <c r="A45" s="874"/>
      <c r="B45" s="875"/>
      <c r="C45" s="876"/>
      <c r="D45" s="547" t="s">
        <v>503</v>
      </c>
      <c r="E45" s="561"/>
      <c r="F45" s="561"/>
      <c r="G45" s="561"/>
      <c r="H45" s="561"/>
      <c r="I45" s="561"/>
      <c r="J45" s="548"/>
      <c r="K45" s="548"/>
      <c r="L45" s="548"/>
      <c r="M45" s="548"/>
      <c r="N45" s="561"/>
      <c r="O45" s="561"/>
      <c r="P45" s="561"/>
      <c r="Q45" s="563"/>
      <c r="R45" s="563"/>
      <c r="S45" s="592"/>
      <c r="T45" s="604"/>
      <c r="U45" s="548"/>
      <c r="V45" s="570"/>
      <c r="W45" s="548">
        <f>W41+W37+W33+W29</f>
        <v>133938000</v>
      </c>
      <c r="X45" s="548"/>
      <c r="Y45" s="548"/>
      <c r="Z45" s="548"/>
      <c r="AA45" s="592"/>
      <c r="AB45" s="592"/>
      <c r="AC45" s="592"/>
      <c r="AD45" s="220"/>
      <c r="AE45" s="605"/>
      <c r="AF45" s="591"/>
      <c r="AG45" s="606"/>
      <c r="AH45" s="590"/>
      <c r="AI45" s="590"/>
      <c r="AJ45" s="590"/>
      <c r="AK45" s="590"/>
      <c r="AL45" s="590"/>
      <c r="AM45" s="590"/>
      <c r="AN45" s="590"/>
      <c r="AO45" s="590"/>
      <c r="AP45" s="590"/>
      <c r="AQ45" s="590"/>
      <c r="AR45" s="590"/>
      <c r="AS45" s="590"/>
      <c r="AT45" s="590"/>
      <c r="AU45" s="590"/>
      <c r="AV45" s="590"/>
      <c r="AW45" s="590"/>
      <c r="AX45" s="590"/>
      <c r="AY45" s="564"/>
      <c r="AZ45" s="151"/>
    </row>
    <row r="46" spans="1:52" s="551" customFormat="1" ht="27" x14ac:dyDescent="0.25">
      <c r="A46" s="874"/>
      <c r="B46" s="875"/>
      <c r="C46" s="876"/>
      <c r="D46" s="547" t="s">
        <v>504</v>
      </c>
      <c r="E46" s="561"/>
      <c r="F46" s="561"/>
      <c r="G46" s="561"/>
      <c r="H46" s="561"/>
      <c r="I46" s="561"/>
      <c r="J46" s="548"/>
      <c r="K46" s="548"/>
      <c r="L46" s="548"/>
      <c r="M46" s="548"/>
      <c r="N46" s="561"/>
      <c r="O46" s="561"/>
      <c r="P46" s="561"/>
      <c r="Q46" s="563"/>
      <c r="R46" s="563"/>
      <c r="S46" s="592"/>
      <c r="T46" s="604"/>
      <c r="U46" s="548"/>
      <c r="V46" s="570"/>
      <c r="W46" s="542">
        <f>W42+W38+W34+W34</f>
        <v>0.01</v>
      </c>
      <c r="X46" s="548"/>
      <c r="Y46" s="548"/>
      <c r="Z46" s="548"/>
      <c r="AA46" s="592"/>
      <c r="AB46" s="592"/>
      <c r="AC46" s="592"/>
      <c r="AD46" s="220"/>
      <c r="AE46" s="605"/>
      <c r="AF46" s="591"/>
      <c r="AG46" s="606"/>
      <c r="AH46" s="590"/>
      <c r="AI46" s="590"/>
      <c r="AJ46" s="590"/>
      <c r="AK46" s="590"/>
      <c r="AL46" s="590"/>
      <c r="AM46" s="590"/>
      <c r="AN46" s="590"/>
      <c r="AO46" s="590"/>
      <c r="AP46" s="590"/>
      <c r="AQ46" s="590"/>
      <c r="AR46" s="590"/>
      <c r="AS46" s="590"/>
      <c r="AT46" s="590"/>
      <c r="AU46" s="590"/>
      <c r="AV46" s="590"/>
      <c r="AW46" s="590"/>
      <c r="AX46" s="590"/>
      <c r="AY46" s="564"/>
      <c r="AZ46" s="151"/>
    </row>
    <row r="47" spans="1:52" s="551" customFormat="1" ht="18" x14ac:dyDescent="0.25">
      <c r="A47" s="877"/>
      <c r="B47" s="878"/>
      <c r="C47" s="879"/>
      <c r="D47" s="547" t="s">
        <v>505</v>
      </c>
      <c r="E47" s="561"/>
      <c r="F47" s="561"/>
      <c r="G47" s="561"/>
      <c r="H47" s="561"/>
      <c r="I47" s="561"/>
      <c r="J47" s="548"/>
      <c r="K47" s="548"/>
      <c r="L47" s="548"/>
      <c r="M47" s="548"/>
      <c r="N47" s="561"/>
      <c r="O47" s="561"/>
      <c r="P47" s="561"/>
      <c r="Q47" s="563"/>
      <c r="R47" s="563"/>
      <c r="S47" s="592"/>
      <c r="T47" s="604"/>
      <c r="U47" s="548"/>
      <c r="V47" s="570"/>
      <c r="W47" s="548">
        <f>W43*4</f>
        <v>40532580</v>
      </c>
      <c r="X47" s="548"/>
      <c r="Y47" s="548"/>
      <c r="Z47" s="548"/>
      <c r="AA47" s="592"/>
      <c r="AB47" s="592"/>
      <c r="AC47" s="592"/>
      <c r="AD47" s="220"/>
      <c r="AE47" s="605"/>
      <c r="AF47" s="591"/>
      <c r="AG47" s="606"/>
      <c r="AH47" s="590"/>
      <c r="AI47" s="590"/>
      <c r="AJ47" s="590"/>
      <c r="AK47" s="590"/>
      <c r="AL47" s="590"/>
      <c r="AM47" s="590"/>
      <c r="AN47" s="590"/>
      <c r="AO47" s="590"/>
      <c r="AP47" s="590"/>
      <c r="AQ47" s="590"/>
      <c r="AR47" s="590"/>
      <c r="AS47" s="590"/>
      <c r="AT47" s="590"/>
      <c r="AU47" s="590"/>
      <c r="AV47" s="590"/>
      <c r="AW47" s="590"/>
      <c r="AX47" s="590"/>
      <c r="AY47" s="564"/>
      <c r="AZ47" s="151"/>
    </row>
    <row r="48" spans="1:52" s="574" customFormat="1" ht="36" x14ac:dyDescent="0.25">
      <c r="A48" s="880" t="s">
        <v>25</v>
      </c>
      <c r="B48" s="880"/>
      <c r="C48" s="880"/>
      <c r="D48" s="607" t="s">
        <v>40</v>
      </c>
      <c r="E48" s="608" t="e">
        <f>#REF!+#REF!+#REF!+#REF!+E27+E21+E15</f>
        <v>#REF!</v>
      </c>
      <c r="F48" s="608">
        <f>F11+F17+F23+F29+F33+F37+F41</f>
        <v>25357104000</v>
      </c>
      <c r="G48" s="608">
        <f>G11+G17+G23+G29+G33+G37+G41</f>
        <v>25357104000</v>
      </c>
      <c r="H48" s="608">
        <f>H11+H17+H23+H29+H33+H37+H41</f>
        <v>25357104000</v>
      </c>
      <c r="I48" s="608"/>
      <c r="J48" s="608">
        <f>J11+J17+J23+J29+J33+J37+J41</f>
        <v>25357104000</v>
      </c>
      <c r="K48" s="608" t="e">
        <f>#REF!+#REF!+#REF!+#REF!+K27+K21+K15</f>
        <v>#REF!</v>
      </c>
      <c r="L48" s="608" t="e">
        <f>#REF!+#REF!+#REF!+#REF!+L27+L21+L15</f>
        <v>#REF!</v>
      </c>
      <c r="M48" s="608" t="e">
        <f>#REF!+#REF!+#REF!+#REF!+M27+M21+M15</f>
        <v>#REF!</v>
      </c>
      <c r="N48" s="608" t="e">
        <f>#REF!+#REF!+#REF!+#REF!+N27+N21+N15</f>
        <v>#REF!</v>
      </c>
      <c r="O48" s="608" t="e">
        <f>#REF!+#REF!+#REF!+#REF!+O27+O21+O15</f>
        <v>#REF!</v>
      </c>
      <c r="P48" s="608" t="e">
        <f>#REF!+#REF!+#REF!+#REF!+P27+P21+P15</f>
        <v>#REF!</v>
      </c>
      <c r="Q48" s="608" t="e">
        <f>#REF!+#REF!+#REF!+#REF!+Q27+Q21+Q15</f>
        <v>#REF!</v>
      </c>
      <c r="R48" s="608" t="e">
        <f>#REF!+#REF!+#REF!+#REF!+R27+R21+R15</f>
        <v>#REF!</v>
      </c>
      <c r="S48" s="608" t="e">
        <f>#REF!+#REF!+#REF!+#REF!+S27+S21+S15</f>
        <v>#REF!</v>
      </c>
      <c r="T48" s="608"/>
      <c r="U48" s="609" t="e">
        <f>#REF!+#REF!+#REF!+#REF!+U27+U21+U15</f>
        <v>#REF!</v>
      </c>
      <c r="V48" s="608">
        <f>V11+V23</f>
        <v>263020000</v>
      </c>
      <c r="W48" s="608">
        <f>W41+W37+W33+W29+W23+W17+W11</f>
        <v>1244638000</v>
      </c>
      <c r="X48" s="608" t="e">
        <f>#REF!+#REF!+#REF!+#REF!+X27+X21+X15</f>
        <v>#REF!</v>
      </c>
      <c r="Y48" s="608" t="e">
        <f>#REF!+#REF!+#REF!+#REF!+Y27+Y21+Y15</f>
        <v>#REF!</v>
      </c>
      <c r="Z48" s="608" t="e">
        <f>#REF!+#REF!+#REF!+#REF!+Z27+Z21+Z15</f>
        <v>#REF!</v>
      </c>
      <c r="AA48" s="608" t="e">
        <f>#REF!+#REF!+#REF!+#REF!+AA27+AA21+AA15</f>
        <v>#REF!</v>
      </c>
      <c r="AB48" s="608" t="e">
        <f>#REF!+#REF!+#REF!+#REF!+AB27+AB21+AB15</f>
        <v>#REF!</v>
      </c>
      <c r="AC48" s="608" t="e">
        <f>#REF!+#REF!+#REF!+#REF!+AC27+AC21+AC15</f>
        <v>#REF!</v>
      </c>
      <c r="AD48" s="608" t="e">
        <f>#REF!+#REF!+#REF!+#REF!+AD27+AD21+AD15</f>
        <v>#REF!</v>
      </c>
      <c r="AE48" s="608" t="e">
        <f>#REF!+#REF!+#REF!+#REF!+AE27+AE21+AE15</f>
        <v>#REF!</v>
      </c>
      <c r="AF48" s="608"/>
      <c r="AG48" s="608"/>
      <c r="AH48" s="610"/>
      <c r="AI48" s="610"/>
      <c r="AJ48" s="610"/>
      <c r="AK48" s="610"/>
      <c r="AL48" s="610"/>
      <c r="AM48" s="610"/>
      <c r="AN48" s="610"/>
      <c r="AO48" s="610"/>
      <c r="AP48" s="610"/>
      <c r="AQ48" s="610"/>
      <c r="AR48" s="610"/>
      <c r="AS48" s="610"/>
      <c r="AT48" s="610"/>
      <c r="AU48" s="610"/>
      <c r="AV48" s="610"/>
      <c r="AW48" s="610"/>
      <c r="AX48" s="610"/>
      <c r="AY48" s="610"/>
      <c r="AZ48" s="610"/>
    </row>
    <row r="49" spans="1:52" ht="36" x14ac:dyDescent="0.25">
      <c r="A49" s="880"/>
      <c r="B49" s="880"/>
      <c r="C49" s="880"/>
      <c r="D49" s="611" t="s">
        <v>39</v>
      </c>
      <c r="E49" s="612">
        <v>0</v>
      </c>
      <c r="F49" s="609">
        <f>F13+F19+F25+F31+F35+F39+F43</f>
        <v>1602274658</v>
      </c>
      <c r="G49" s="609">
        <f>G13+G19+G25+G31+G35+G39+G43</f>
        <v>1602274658</v>
      </c>
      <c r="H49" s="609">
        <f>H13+H19+H25+H31+H35+H39+H43</f>
        <v>1602274658</v>
      </c>
      <c r="I49" s="609"/>
      <c r="J49" s="609">
        <f>J13+J19+J25+J31+J35+J39+J43</f>
        <v>1602274659</v>
      </c>
      <c r="K49" s="612">
        <v>0</v>
      </c>
      <c r="L49" s="612">
        <v>0</v>
      </c>
      <c r="M49" s="612">
        <v>0</v>
      </c>
      <c r="N49" s="612">
        <v>0</v>
      </c>
      <c r="O49" s="612">
        <v>0</v>
      </c>
      <c r="P49" s="612">
        <v>0</v>
      </c>
      <c r="Q49" s="612">
        <v>0</v>
      </c>
      <c r="R49" s="612">
        <v>0</v>
      </c>
      <c r="S49" s="612">
        <v>0</v>
      </c>
      <c r="T49" s="612"/>
      <c r="U49" s="609">
        <f>+U13+U18+U23</f>
        <v>109143900</v>
      </c>
      <c r="V49" s="609">
        <f>V13+V19+V25+V31+V35+V39+V43</f>
        <v>262203671</v>
      </c>
      <c r="W49" s="609">
        <f>W13+W19+W25+W31+W35+W39+W43</f>
        <v>396165408</v>
      </c>
      <c r="X49" s="612">
        <v>0</v>
      </c>
      <c r="Y49" s="612">
        <v>0</v>
      </c>
      <c r="Z49" s="612">
        <v>0</v>
      </c>
      <c r="AA49" s="612">
        <v>0</v>
      </c>
      <c r="AB49" s="612">
        <v>0</v>
      </c>
      <c r="AC49" s="612">
        <v>0</v>
      </c>
      <c r="AD49" s="612">
        <v>0</v>
      </c>
      <c r="AE49" s="612">
        <v>0</v>
      </c>
      <c r="AF49" s="612"/>
      <c r="AG49" s="612"/>
      <c r="AH49" s="613"/>
      <c r="AI49" s="613"/>
      <c r="AJ49" s="613"/>
      <c r="AK49" s="613"/>
      <c r="AL49" s="613"/>
      <c r="AM49" s="613"/>
      <c r="AN49" s="613"/>
      <c r="AO49" s="613"/>
      <c r="AP49" s="613"/>
      <c r="AQ49" s="613"/>
      <c r="AR49" s="613"/>
      <c r="AS49" s="613"/>
      <c r="AT49" s="613"/>
      <c r="AU49" s="613"/>
      <c r="AV49" s="613"/>
      <c r="AW49" s="613"/>
      <c r="AX49" s="613"/>
      <c r="AY49" s="613"/>
      <c r="AZ49" s="613"/>
    </row>
    <row r="50" spans="1:52" s="574" customFormat="1" ht="36" x14ac:dyDescent="0.25">
      <c r="A50" s="880"/>
      <c r="B50" s="880"/>
      <c r="C50" s="880"/>
      <c r="D50" s="607" t="s">
        <v>38</v>
      </c>
      <c r="E50" s="608" t="e">
        <f>E15+E21+E27+#REF!+#REF!+#REF!+#REF!</f>
        <v>#REF!</v>
      </c>
      <c r="F50" s="608">
        <f>F48+F49</f>
        <v>26959378658</v>
      </c>
      <c r="G50" s="608">
        <f>G48+G49</f>
        <v>26959378658</v>
      </c>
      <c r="H50" s="608">
        <f>H48+H49</f>
        <v>26959378658</v>
      </c>
      <c r="I50" s="608"/>
      <c r="J50" s="608">
        <f>J48+J49</f>
        <v>26959378659</v>
      </c>
      <c r="K50" s="608"/>
      <c r="L50" s="608"/>
      <c r="M50" s="608"/>
      <c r="N50" s="608" t="e">
        <f>O15+N21+N27+#REF!+#REF!+#REF!+#REF!</f>
        <v>#REF!</v>
      </c>
      <c r="O50" s="608" t="e">
        <f>+O48</f>
        <v>#REF!</v>
      </c>
      <c r="P50" s="608" t="e">
        <f>+P48</f>
        <v>#REF!</v>
      </c>
      <c r="Q50" s="608" t="e">
        <f>+Q48</f>
        <v>#REF!</v>
      </c>
      <c r="R50" s="608" t="e">
        <f>+R48</f>
        <v>#REF!</v>
      </c>
      <c r="S50" s="608" t="e">
        <f>+S48</f>
        <v>#REF!</v>
      </c>
      <c r="T50" s="608"/>
      <c r="U50" s="609" t="e">
        <f>+U48</f>
        <v>#REF!</v>
      </c>
      <c r="V50" s="608">
        <f>V48+V49</f>
        <v>525223671</v>
      </c>
      <c r="W50" s="608">
        <f t="shared" ref="W50:AE50" si="5">+W48</f>
        <v>1244638000</v>
      </c>
      <c r="X50" s="608" t="e">
        <f t="shared" si="5"/>
        <v>#REF!</v>
      </c>
      <c r="Y50" s="608" t="e">
        <f t="shared" si="5"/>
        <v>#REF!</v>
      </c>
      <c r="Z50" s="608" t="e">
        <f t="shared" si="5"/>
        <v>#REF!</v>
      </c>
      <c r="AA50" s="608" t="e">
        <f t="shared" si="5"/>
        <v>#REF!</v>
      </c>
      <c r="AB50" s="608" t="e">
        <f t="shared" si="5"/>
        <v>#REF!</v>
      </c>
      <c r="AC50" s="608" t="e">
        <f t="shared" si="5"/>
        <v>#REF!</v>
      </c>
      <c r="AD50" s="608" t="e">
        <f t="shared" si="5"/>
        <v>#REF!</v>
      </c>
      <c r="AE50" s="608" t="e">
        <f t="shared" si="5"/>
        <v>#REF!</v>
      </c>
      <c r="AF50" s="608"/>
      <c r="AG50" s="608"/>
      <c r="AH50" s="610"/>
      <c r="AI50" s="610"/>
      <c r="AJ50" s="610"/>
      <c r="AK50" s="610"/>
      <c r="AL50" s="610"/>
      <c r="AM50" s="610"/>
      <c r="AN50" s="610"/>
      <c r="AO50" s="610"/>
      <c r="AP50" s="610"/>
      <c r="AQ50" s="610"/>
      <c r="AR50" s="610"/>
      <c r="AS50" s="610"/>
      <c r="AT50" s="610"/>
      <c r="AU50" s="610"/>
      <c r="AV50" s="610"/>
      <c r="AW50" s="610"/>
      <c r="AX50" s="610"/>
      <c r="AY50" s="610"/>
      <c r="AZ50" s="610"/>
    </row>
    <row r="51" spans="1:52" x14ac:dyDescent="0.25">
      <c r="A51" s="33"/>
      <c r="B51" s="33"/>
      <c r="C51" s="33"/>
      <c r="D51" s="33"/>
      <c r="E51" s="34"/>
      <c r="F51" s="614"/>
      <c r="G51" s="34"/>
      <c r="H51" s="34"/>
      <c r="I51" s="34"/>
      <c r="J51" s="34"/>
      <c r="K51" s="34"/>
      <c r="L51" s="34"/>
      <c r="M51" s="34"/>
      <c r="N51" s="34"/>
      <c r="O51" s="34"/>
      <c r="P51" s="34"/>
      <c r="Q51" s="34"/>
      <c r="R51" s="34"/>
      <c r="S51" s="34"/>
      <c r="T51" s="34"/>
      <c r="U51" s="34"/>
      <c r="V51" s="34"/>
      <c r="W51" s="34"/>
      <c r="X51" s="34"/>
      <c r="Y51" s="34"/>
      <c r="Z51" s="34"/>
      <c r="AA51" s="34"/>
      <c r="AB51" s="34"/>
      <c r="AC51" s="34"/>
      <c r="AD51" s="34"/>
      <c r="AE51" s="156"/>
      <c r="AF51" s="33"/>
      <c r="AG51" s="33"/>
      <c r="AH51" s="33"/>
      <c r="AI51" s="33"/>
      <c r="AJ51" s="33"/>
      <c r="AK51" s="33"/>
      <c r="AL51" s="33"/>
      <c r="AM51" s="33"/>
      <c r="AN51" s="33"/>
      <c r="AO51" s="33"/>
      <c r="AP51" s="33"/>
      <c r="AQ51" s="88"/>
      <c r="AR51" s="88"/>
      <c r="AS51" s="33"/>
      <c r="AT51" s="33"/>
      <c r="AU51" s="33"/>
      <c r="AV51" s="33"/>
      <c r="AW51" s="33"/>
      <c r="AX51" s="33"/>
      <c r="AY51" s="88"/>
    </row>
    <row r="52" spans="1:52" ht="18" x14ac:dyDescent="0.25">
      <c r="A52" s="35" t="s">
        <v>42</v>
      </c>
      <c r="B52" s="33"/>
      <c r="C52" s="33"/>
      <c r="D52" s="33"/>
      <c r="E52" s="34"/>
      <c r="F52" s="614"/>
      <c r="G52" s="34"/>
      <c r="H52" s="34"/>
      <c r="I52" s="34"/>
      <c r="J52" s="34"/>
      <c r="K52" s="34"/>
      <c r="L52" s="34"/>
      <c r="M52" s="34"/>
      <c r="N52" s="34"/>
      <c r="O52" s="34"/>
      <c r="P52" s="34"/>
      <c r="Q52" s="34"/>
      <c r="R52" s="34"/>
      <c r="S52" s="34"/>
      <c r="T52" s="34"/>
      <c r="U52" s="34"/>
      <c r="V52" s="34"/>
      <c r="W52" s="34"/>
      <c r="X52" s="34"/>
      <c r="Y52" s="34"/>
      <c r="Z52" s="34"/>
      <c r="AA52" s="34"/>
      <c r="AB52" s="34"/>
      <c r="AC52" s="34"/>
      <c r="AD52" s="34"/>
      <c r="AE52" s="156"/>
      <c r="AF52" s="33"/>
      <c r="AG52" s="33"/>
      <c r="AH52" s="33"/>
      <c r="AI52" s="33"/>
      <c r="AJ52" s="33"/>
      <c r="AK52" s="36"/>
      <c r="AL52" s="36"/>
      <c r="AM52" s="36"/>
      <c r="AN52" s="36"/>
      <c r="AO52" s="36"/>
      <c r="AP52" s="36"/>
      <c r="AQ52" s="89"/>
      <c r="AR52" s="89"/>
      <c r="AS52" s="37"/>
      <c r="AT52" s="37"/>
      <c r="AU52" s="37"/>
      <c r="AV52" s="37"/>
      <c r="AW52" s="37"/>
      <c r="AX52" s="37"/>
      <c r="AY52" s="37"/>
    </row>
    <row r="53" spans="1:52" ht="18" x14ac:dyDescent="0.25">
      <c r="A53" s="38" t="s">
        <v>43</v>
      </c>
      <c r="B53" s="860" t="s">
        <v>44</v>
      </c>
      <c r="C53" s="861"/>
      <c r="D53" s="862"/>
      <c r="E53" s="863" t="s">
        <v>45</v>
      </c>
      <c r="F53" s="863"/>
      <c r="G53" s="863"/>
      <c r="H53" s="863"/>
      <c r="I53" s="863"/>
      <c r="J53" s="863"/>
      <c r="K53" s="863"/>
      <c r="L53" s="863"/>
      <c r="M53" s="863"/>
      <c r="N53" s="863"/>
      <c r="O53" s="863"/>
      <c r="P53" s="863"/>
      <c r="Q53" s="863"/>
      <c r="R53" s="863"/>
      <c r="S53" s="863"/>
      <c r="T53" s="33"/>
      <c r="U53" s="33"/>
      <c r="V53" s="33"/>
      <c r="W53" s="33"/>
      <c r="X53" s="33"/>
      <c r="Y53" s="33"/>
      <c r="Z53" s="33"/>
      <c r="AA53" s="33"/>
      <c r="AB53" s="33"/>
      <c r="AC53" s="33"/>
      <c r="AD53" s="33"/>
      <c r="AE53" s="156"/>
      <c r="AF53" s="33"/>
      <c r="AG53" s="33"/>
      <c r="AH53" s="33"/>
      <c r="AI53" s="33"/>
      <c r="AJ53" s="33"/>
      <c r="AK53" s="36"/>
      <c r="AL53" s="36"/>
      <c r="AM53" s="36"/>
      <c r="AN53" s="36"/>
      <c r="AO53" s="36"/>
      <c r="AP53" s="36"/>
      <c r="AQ53" s="89"/>
      <c r="AR53" s="89"/>
      <c r="AS53" s="36"/>
      <c r="AT53" s="36"/>
      <c r="AU53" s="36"/>
      <c r="AV53" s="36"/>
      <c r="AW53" s="36"/>
      <c r="AX53" s="36"/>
      <c r="AY53" s="89"/>
    </row>
    <row r="54" spans="1:52" ht="77.25" customHeight="1" x14ac:dyDescent="0.25">
      <c r="A54" s="519">
        <v>12</v>
      </c>
      <c r="B54" s="864" t="s">
        <v>179</v>
      </c>
      <c r="C54" s="865"/>
      <c r="D54" s="866"/>
      <c r="E54" s="867" t="s">
        <v>180</v>
      </c>
      <c r="F54" s="867"/>
      <c r="G54" s="867"/>
      <c r="H54" s="867"/>
      <c r="I54" s="867"/>
      <c r="J54" s="867"/>
      <c r="K54" s="867"/>
      <c r="L54" s="867"/>
      <c r="M54" s="867"/>
      <c r="N54" s="867"/>
      <c r="O54" s="867"/>
      <c r="P54" s="867"/>
      <c r="Q54" s="867"/>
      <c r="R54" s="867"/>
      <c r="S54" s="867"/>
      <c r="T54" s="33"/>
      <c r="U54" s="33"/>
      <c r="V54" s="33"/>
      <c r="W54" s="33"/>
      <c r="X54" s="33"/>
      <c r="Y54" s="33"/>
      <c r="Z54" s="33"/>
      <c r="AA54" s="33"/>
      <c r="AB54" s="33"/>
      <c r="AC54" s="33"/>
      <c r="AD54" s="33"/>
      <c r="AE54" s="156"/>
      <c r="AF54" s="33"/>
      <c r="AG54" s="33"/>
      <c r="AH54" s="33"/>
      <c r="AI54" s="33"/>
      <c r="AJ54" s="33"/>
      <c r="AK54" s="36"/>
      <c r="AL54" s="36"/>
      <c r="AM54" s="36"/>
      <c r="AN54" s="36"/>
      <c r="AO54" s="36"/>
      <c r="AP54" s="36"/>
      <c r="AQ54" s="89"/>
      <c r="AR54" s="89"/>
      <c r="AS54" s="36"/>
      <c r="AT54" s="36"/>
      <c r="AU54" s="36"/>
      <c r="AV54" s="36"/>
      <c r="AW54" s="36"/>
      <c r="AX54" s="36"/>
      <c r="AY54" s="89"/>
    </row>
    <row r="55" spans="1:52" ht="28.5" customHeight="1" x14ac:dyDescent="0.25">
      <c r="A55" s="519">
        <v>13</v>
      </c>
      <c r="B55" s="864" t="s">
        <v>199</v>
      </c>
      <c r="C55" s="865"/>
      <c r="D55" s="866"/>
      <c r="E55" s="867" t="s">
        <v>182</v>
      </c>
      <c r="F55" s="867"/>
      <c r="G55" s="867"/>
      <c r="H55" s="867"/>
      <c r="I55" s="867"/>
      <c r="J55" s="867"/>
      <c r="K55" s="867"/>
      <c r="L55" s="867"/>
      <c r="M55" s="867"/>
      <c r="N55" s="867"/>
      <c r="O55" s="867"/>
      <c r="P55" s="867"/>
      <c r="Q55" s="867"/>
      <c r="R55" s="867"/>
      <c r="S55" s="867"/>
      <c r="T55" s="33"/>
      <c r="U55" s="33"/>
      <c r="V55" s="33"/>
      <c r="W55" s="33"/>
      <c r="X55" s="33"/>
      <c r="Y55" s="33"/>
      <c r="Z55" s="33"/>
      <c r="AA55" s="33"/>
      <c r="AB55" s="33"/>
      <c r="AC55" s="33"/>
      <c r="AD55" s="33"/>
      <c r="AE55" s="156"/>
      <c r="AF55" s="33"/>
      <c r="AG55" s="33"/>
      <c r="AH55" s="33"/>
      <c r="AI55" s="33"/>
      <c r="AJ55" s="33"/>
      <c r="AK55" s="33"/>
      <c r="AL55" s="33"/>
      <c r="AM55" s="33"/>
      <c r="AN55" s="33"/>
      <c r="AO55" s="33"/>
      <c r="AP55" s="33"/>
      <c r="AQ55" s="88"/>
      <c r="AR55" s="88"/>
      <c r="AS55" s="33"/>
      <c r="AT55" s="33"/>
      <c r="AU55" s="33"/>
      <c r="AV55" s="33"/>
      <c r="AW55" s="33"/>
      <c r="AX55" s="33"/>
      <c r="AY55" s="88"/>
    </row>
    <row r="56" spans="1:52" ht="15.75" x14ac:dyDescent="0.25">
      <c r="A56" s="615"/>
      <c r="B56" s="615"/>
      <c r="C56" s="615"/>
      <c r="D56" s="615"/>
      <c r="E56" s="616"/>
      <c r="F56" s="616"/>
      <c r="G56" s="616"/>
      <c r="H56" s="616"/>
      <c r="I56" s="616"/>
      <c r="J56" s="616"/>
      <c r="K56" s="616"/>
      <c r="L56" s="616"/>
      <c r="M56" s="616"/>
      <c r="N56" s="616"/>
      <c r="O56" s="616"/>
      <c r="P56" s="616"/>
      <c r="Q56" s="616"/>
      <c r="R56" s="616"/>
      <c r="S56" s="615"/>
      <c r="T56" s="615"/>
      <c r="U56" s="615"/>
      <c r="V56" s="615"/>
      <c r="W56" s="615"/>
      <c r="X56" s="615"/>
      <c r="Y56" s="615"/>
      <c r="Z56" s="615"/>
      <c r="AA56" s="615"/>
      <c r="AB56" s="615"/>
      <c r="AC56" s="615"/>
      <c r="AD56" s="615"/>
      <c r="AE56" s="617"/>
      <c r="AF56" s="615"/>
      <c r="AG56" s="615"/>
      <c r="AH56" s="615"/>
      <c r="AI56" s="615"/>
      <c r="AJ56" s="615"/>
      <c r="AK56" s="615"/>
      <c r="AL56" s="615"/>
      <c r="AM56" s="615"/>
      <c r="AN56" s="615"/>
      <c r="AO56" s="615"/>
      <c r="AP56" s="615"/>
      <c r="AQ56" s="615"/>
      <c r="AR56" s="615"/>
      <c r="AS56" s="615"/>
      <c r="AT56" s="615"/>
      <c r="AU56" s="615"/>
      <c r="AV56" s="615"/>
      <c r="AW56" s="615"/>
      <c r="AX56" s="615"/>
      <c r="AY56" s="615"/>
    </row>
    <row r="57" spans="1:52" x14ac:dyDescent="0.25">
      <c r="A57" s="615"/>
      <c r="B57" s="615"/>
      <c r="C57" s="615"/>
      <c r="D57" s="615"/>
      <c r="E57" s="615"/>
      <c r="F57" s="618"/>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9"/>
      <c r="AF57" s="615"/>
      <c r="AG57" s="615"/>
      <c r="AH57" s="615"/>
      <c r="AI57" s="615"/>
      <c r="AJ57" s="615"/>
      <c r="AK57" s="615"/>
      <c r="AL57" s="615"/>
      <c r="AM57" s="615"/>
      <c r="AN57" s="615"/>
      <c r="AO57" s="615"/>
      <c r="AP57" s="615"/>
      <c r="AQ57" s="615"/>
      <c r="AR57" s="615"/>
      <c r="AS57" s="615"/>
      <c r="AT57" s="615"/>
      <c r="AU57" s="615"/>
      <c r="AV57" s="615"/>
      <c r="AW57" s="615"/>
      <c r="AX57" s="615"/>
      <c r="AY57" s="615"/>
    </row>
    <row r="58" spans="1:52" x14ac:dyDescent="0.25">
      <c r="A58" s="615"/>
      <c r="B58" s="615"/>
      <c r="C58" s="615"/>
      <c r="D58" s="615"/>
      <c r="E58" s="620"/>
      <c r="F58" s="621"/>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17"/>
      <c r="AF58" s="615"/>
      <c r="AG58" s="615"/>
      <c r="AH58" s="615"/>
      <c r="AI58" s="615"/>
      <c r="AJ58" s="615"/>
      <c r="AK58" s="615"/>
      <c r="AL58" s="615"/>
      <c r="AM58" s="615"/>
      <c r="AN58" s="615"/>
      <c r="AO58" s="615"/>
      <c r="AP58" s="615"/>
      <c r="AQ58" s="615"/>
      <c r="AR58" s="615"/>
      <c r="AS58" s="615"/>
      <c r="AT58" s="615"/>
      <c r="AU58" s="615"/>
      <c r="AV58" s="615"/>
      <c r="AW58" s="615"/>
      <c r="AX58" s="615"/>
      <c r="AY58" s="615"/>
    </row>
    <row r="59" spans="1:52" x14ac:dyDescent="0.25">
      <c r="A59" s="615"/>
      <c r="B59" s="615"/>
      <c r="C59" s="615"/>
      <c r="D59" s="615"/>
      <c r="E59" s="615"/>
      <c r="F59" s="618"/>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7"/>
      <c r="AF59" s="615"/>
      <c r="AG59" s="615"/>
      <c r="AH59" s="615"/>
      <c r="AI59" s="615"/>
      <c r="AJ59" s="615"/>
      <c r="AK59" s="615"/>
      <c r="AL59" s="615"/>
      <c r="AM59" s="615"/>
      <c r="AN59" s="615"/>
      <c r="AO59" s="615"/>
      <c r="AP59" s="615"/>
      <c r="AQ59" s="615"/>
      <c r="AR59" s="615"/>
      <c r="AS59" s="615"/>
      <c r="AT59" s="615"/>
      <c r="AU59" s="615"/>
      <c r="AV59" s="615"/>
      <c r="AW59" s="615"/>
      <c r="AX59" s="615"/>
      <c r="AY59" s="615"/>
    </row>
    <row r="60" spans="1:52" x14ac:dyDescent="0.25">
      <c r="A60" s="615"/>
      <c r="B60" s="615"/>
      <c r="C60" s="615"/>
      <c r="D60" s="615"/>
      <c r="E60" s="615"/>
      <c r="F60" s="618"/>
      <c r="G60" s="615"/>
      <c r="H60" s="615"/>
      <c r="I60" s="615"/>
      <c r="J60" s="615"/>
      <c r="K60" s="615"/>
      <c r="L60" s="615"/>
      <c r="M60" s="615"/>
      <c r="N60" s="615"/>
      <c r="O60" s="615"/>
      <c r="P60" s="615"/>
      <c r="Q60" s="615"/>
      <c r="R60" s="615"/>
      <c r="S60" s="615"/>
      <c r="T60" s="615"/>
      <c r="U60" s="615"/>
      <c r="V60" s="615"/>
      <c r="W60" s="615"/>
      <c r="X60" s="615"/>
      <c r="Y60" s="615"/>
      <c r="Z60" s="615"/>
      <c r="AA60" s="615"/>
      <c r="AB60" s="615"/>
      <c r="AC60" s="615"/>
      <c r="AD60" s="615"/>
      <c r="AE60" s="617"/>
      <c r="AF60" s="615"/>
      <c r="AG60" s="615"/>
      <c r="AH60" s="615"/>
      <c r="AI60" s="615"/>
      <c r="AJ60" s="615"/>
      <c r="AK60" s="615"/>
      <c r="AL60" s="615"/>
      <c r="AM60" s="615"/>
      <c r="AN60" s="615"/>
      <c r="AO60" s="615"/>
      <c r="AP60" s="615"/>
      <c r="AQ60" s="615"/>
      <c r="AR60" s="615"/>
      <c r="AS60" s="615"/>
      <c r="AT60" s="615"/>
      <c r="AU60" s="615"/>
      <c r="AV60" s="615"/>
      <c r="AW60" s="615"/>
      <c r="AX60" s="615"/>
      <c r="AY60" s="615"/>
    </row>
    <row r="61" spans="1:52" x14ac:dyDescent="0.25">
      <c r="A61" s="615"/>
      <c r="B61" s="615"/>
      <c r="C61" s="615"/>
      <c r="D61" s="615"/>
      <c r="E61" s="615"/>
      <c r="F61" s="618"/>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7"/>
      <c r="AF61" s="615"/>
      <c r="AG61" s="615"/>
      <c r="AH61" s="615"/>
      <c r="AI61" s="615"/>
      <c r="AJ61" s="615"/>
      <c r="AK61" s="615"/>
      <c r="AL61" s="615"/>
      <c r="AM61" s="615"/>
      <c r="AN61" s="615"/>
      <c r="AO61" s="615"/>
      <c r="AP61" s="615"/>
      <c r="AQ61" s="615"/>
      <c r="AR61" s="615"/>
      <c r="AS61" s="615"/>
      <c r="AT61" s="615"/>
      <c r="AU61" s="615"/>
      <c r="AV61" s="615"/>
      <c r="AW61" s="615"/>
      <c r="AX61" s="615"/>
      <c r="AY61" s="615"/>
    </row>
    <row r="62" spans="1:52" x14ac:dyDescent="0.25">
      <c r="A62" s="615"/>
      <c r="B62" s="615"/>
      <c r="C62" s="615"/>
      <c r="D62" s="615"/>
      <c r="E62" s="615"/>
      <c r="F62" s="618"/>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7"/>
      <c r="AF62" s="615"/>
      <c r="AG62" s="615"/>
      <c r="AH62" s="615"/>
      <c r="AI62" s="615"/>
      <c r="AJ62" s="615"/>
      <c r="AK62" s="615"/>
      <c r="AL62" s="615"/>
      <c r="AM62" s="615"/>
      <c r="AN62" s="615"/>
      <c r="AO62" s="615"/>
      <c r="AP62" s="615"/>
      <c r="AQ62" s="615"/>
      <c r="AR62" s="615"/>
      <c r="AS62" s="615"/>
      <c r="AT62" s="615"/>
      <c r="AU62" s="615"/>
      <c r="AV62" s="615"/>
      <c r="AW62" s="615"/>
      <c r="AX62" s="615"/>
      <c r="AY62" s="615"/>
    </row>
    <row r="63" spans="1:52" x14ac:dyDescent="0.25">
      <c r="A63" s="615"/>
      <c r="B63" s="615"/>
      <c r="C63" s="615"/>
      <c r="D63" s="615"/>
      <c r="E63" s="615"/>
      <c r="F63" s="618"/>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7"/>
      <c r="AF63" s="615"/>
      <c r="AG63" s="615"/>
      <c r="AH63" s="615"/>
      <c r="AI63" s="615"/>
      <c r="AJ63" s="615"/>
      <c r="AK63" s="615"/>
      <c r="AL63" s="615"/>
      <c r="AM63" s="615"/>
      <c r="AN63" s="615"/>
      <c r="AO63" s="615"/>
      <c r="AP63" s="615"/>
      <c r="AQ63" s="615"/>
      <c r="AR63" s="615"/>
      <c r="AS63" s="615"/>
      <c r="AT63" s="615"/>
      <c r="AU63" s="615"/>
      <c r="AV63" s="615"/>
      <c r="AW63" s="615"/>
      <c r="AX63" s="615"/>
      <c r="AY63" s="615"/>
    </row>
    <row r="64" spans="1:52" x14ac:dyDescent="0.25">
      <c r="A64" s="615"/>
      <c r="B64" s="615"/>
      <c r="C64" s="615"/>
      <c r="D64" s="615"/>
      <c r="E64" s="615"/>
      <c r="F64" s="618"/>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7"/>
      <c r="AF64" s="615"/>
      <c r="AG64" s="615"/>
      <c r="AH64" s="615"/>
      <c r="AI64" s="615"/>
      <c r="AJ64" s="615"/>
      <c r="AK64" s="615"/>
      <c r="AL64" s="615"/>
      <c r="AM64" s="615"/>
      <c r="AN64" s="615"/>
      <c r="AO64" s="615"/>
      <c r="AP64" s="615"/>
      <c r="AQ64" s="615"/>
      <c r="AR64" s="615"/>
      <c r="AS64" s="615"/>
      <c r="AT64" s="615"/>
      <c r="AU64" s="615"/>
      <c r="AV64" s="615"/>
      <c r="AW64" s="615"/>
      <c r="AX64" s="615"/>
      <c r="AY64" s="615"/>
    </row>
    <row r="65" spans="1:51" x14ac:dyDescent="0.25">
      <c r="A65" s="615"/>
      <c r="B65" s="615"/>
      <c r="C65" s="615"/>
      <c r="D65" s="615"/>
      <c r="E65" s="615"/>
      <c r="F65" s="618"/>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7"/>
      <c r="AF65" s="615"/>
      <c r="AG65" s="615"/>
      <c r="AH65" s="615"/>
      <c r="AI65" s="615"/>
      <c r="AJ65" s="615"/>
      <c r="AK65" s="615"/>
      <c r="AL65" s="615"/>
      <c r="AM65" s="615"/>
      <c r="AN65" s="615"/>
      <c r="AO65" s="615"/>
      <c r="AP65" s="615"/>
      <c r="AQ65" s="615"/>
      <c r="AR65" s="615"/>
      <c r="AS65" s="615"/>
      <c r="AT65" s="615"/>
      <c r="AU65" s="615"/>
      <c r="AV65" s="615"/>
      <c r="AW65" s="615"/>
      <c r="AX65" s="615"/>
      <c r="AY65" s="615"/>
    </row>
    <row r="66" spans="1:51" x14ac:dyDescent="0.25">
      <c r="S66" s="615"/>
      <c r="T66" s="615"/>
      <c r="U66" s="615"/>
      <c r="V66" s="615"/>
      <c r="W66" s="615"/>
      <c r="X66" s="615"/>
      <c r="Y66" s="615"/>
      <c r="Z66" s="615"/>
      <c r="AA66" s="615"/>
      <c r="AB66" s="615"/>
      <c r="AC66" s="615"/>
      <c r="AD66" s="615"/>
      <c r="AE66" s="617"/>
    </row>
    <row r="67" spans="1:51" x14ac:dyDescent="0.25">
      <c r="S67" s="615"/>
      <c r="T67" s="615"/>
      <c r="U67" s="615"/>
      <c r="V67" s="615"/>
      <c r="W67" s="615"/>
      <c r="X67" s="615"/>
      <c r="Y67" s="615"/>
      <c r="Z67" s="615"/>
      <c r="AA67" s="615"/>
      <c r="AB67" s="615"/>
      <c r="AC67" s="615"/>
      <c r="AD67" s="615"/>
      <c r="AE67" s="617"/>
    </row>
    <row r="68" spans="1:51" x14ac:dyDescent="0.25">
      <c r="S68" s="615"/>
      <c r="T68" s="615"/>
      <c r="U68" s="615"/>
      <c r="V68" s="615"/>
      <c r="W68" s="615"/>
      <c r="X68" s="615"/>
      <c r="Y68" s="615"/>
      <c r="Z68" s="615"/>
      <c r="AA68" s="615"/>
      <c r="AB68" s="615"/>
      <c r="AC68" s="615"/>
      <c r="AD68" s="615"/>
      <c r="AE68" s="617"/>
    </row>
    <row r="69" spans="1:51" x14ac:dyDescent="0.25">
      <c r="S69" s="615"/>
      <c r="T69" s="615"/>
      <c r="U69" s="615"/>
      <c r="V69" s="615"/>
      <c r="W69" s="615"/>
      <c r="X69" s="615"/>
      <c r="Y69" s="615"/>
      <c r="Z69" s="615"/>
      <c r="AA69" s="615"/>
      <c r="AB69" s="615"/>
      <c r="AC69" s="615"/>
      <c r="AD69" s="615"/>
      <c r="AE69" s="617"/>
    </row>
    <row r="70" spans="1:51" x14ac:dyDescent="0.25">
      <c r="S70" s="615"/>
      <c r="T70" s="615"/>
      <c r="U70" s="615"/>
      <c r="V70" s="615"/>
      <c r="W70" s="615"/>
      <c r="X70" s="615"/>
      <c r="Y70" s="615"/>
      <c r="Z70" s="615"/>
      <c r="AA70" s="615"/>
      <c r="AB70" s="615"/>
      <c r="AC70" s="615"/>
      <c r="AD70" s="615"/>
      <c r="AE70" s="617"/>
    </row>
    <row r="71" spans="1:51" x14ac:dyDescent="0.25">
      <c r="S71" s="615"/>
      <c r="T71" s="615"/>
      <c r="U71" s="615"/>
      <c r="V71" s="615"/>
      <c r="W71" s="615"/>
      <c r="X71" s="615"/>
      <c r="Y71" s="615"/>
      <c r="Z71" s="615"/>
      <c r="AA71" s="615"/>
      <c r="AB71" s="615"/>
      <c r="AC71" s="615"/>
      <c r="AD71" s="615"/>
      <c r="AE71" s="617"/>
    </row>
    <row r="72" spans="1:51" x14ac:dyDescent="0.25">
      <c r="S72" s="615"/>
      <c r="T72" s="615"/>
      <c r="U72" s="615"/>
      <c r="V72" s="615"/>
      <c r="W72" s="615"/>
      <c r="X72" s="615"/>
      <c r="Y72" s="615"/>
      <c r="Z72" s="615"/>
      <c r="AA72" s="615"/>
      <c r="AB72" s="615"/>
      <c r="AC72" s="615"/>
      <c r="AD72" s="615"/>
      <c r="AE72" s="617"/>
    </row>
    <row r="73" spans="1:51" x14ac:dyDescent="0.25">
      <c r="S73" s="615"/>
      <c r="T73" s="615"/>
      <c r="U73" s="615"/>
      <c r="V73" s="615"/>
      <c r="W73" s="615"/>
      <c r="X73" s="615"/>
      <c r="Y73" s="615"/>
      <c r="Z73" s="615"/>
      <c r="AA73" s="615"/>
      <c r="AB73" s="615"/>
      <c r="AC73" s="615"/>
      <c r="AD73" s="615"/>
      <c r="AE73" s="617"/>
    </row>
    <row r="74" spans="1:51" x14ac:dyDescent="0.25">
      <c r="S74" s="615"/>
      <c r="T74" s="615"/>
      <c r="U74" s="615"/>
      <c r="V74" s="615"/>
      <c r="W74" s="615"/>
      <c r="X74" s="615"/>
      <c r="Y74" s="615"/>
      <c r="Z74" s="615"/>
      <c r="AA74" s="615"/>
      <c r="AB74" s="615"/>
      <c r="AC74" s="615"/>
      <c r="AD74" s="615"/>
      <c r="AE74" s="617"/>
    </row>
    <row r="75" spans="1:51" x14ac:dyDescent="0.25">
      <c r="S75" s="615"/>
      <c r="T75" s="615"/>
      <c r="U75" s="615"/>
      <c r="V75" s="615"/>
      <c r="W75" s="615"/>
      <c r="X75" s="615"/>
      <c r="Y75" s="615"/>
      <c r="Z75" s="615"/>
      <c r="AA75" s="615"/>
      <c r="AB75" s="615"/>
      <c r="AC75" s="615"/>
      <c r="AD75" s="615"/>
      <c r="AE75" s="617"/>
    </row>
    <row r="76" spans="1:51" x14ac:dyDescent="0.25">
      <c r="S76" s="615"/>
      <c r="T76" s="615"/>
      <c r="U76" s="615"/>
      <c r="V76" s="615"/>
      <c r="W76" s="615"/>
      <c r="X76" s="615"/>
      <c r="Y76" s="615"/>
      <c r="Z76" s="615"/>
      <c r="AA76" s="615"/>
      <c r="AB76" s="615"/>
      <c r="AC76" s="615"/>
      <c r="AD76" s="615"/>
      <c r="AE76" s="617"/>
    </row>
    <row r="77" spans="1:51" x14ac:dyDescent="0.25">
      <c r="S77" s="615"/>
      <c r="T77" s="615"/>
      <c r="U77" s="615"/>
      <c r="V77" s="615"/>
      <c r="W77" s="615"/>
      <c r="X77" s="615"/>
      <c r="Y77" s="615"/>
      <c r="Z77" s="615"/>
      <c r="AA77" s="615"/>
      <c r="AB77" s="615"/>
      <c r="AC77" s="615"/>
      <c r="AD77" s="615"/>
      <c r="AE77" s="617"/>
    </row>
    <row r="78" spans="1:51" x14ac:dyDescent="0.25">
      <c r="S78" s="615"/>
      <c r="T78" s="615"/>
      <c r="U78" s="615"/>
      <c r="V78" s="615"/>
      <c r="W78" s="615"/>
      <c r="X78" s="615"/>
      <c r="Y78" s="615"/>
      <c r="Z78" s="615"/>
      <c r="AA78" s="615"/>
      <c r="AB78" s="615"/>
      <c r="AC78" s="615"/>
      <c r="AD78" s="615"/>
      <c r="AE78" s="617"/>
    </row>
    <row r="79" spans="1:51" x14ac:dyDescent="0.25">
      <c r="S79" s="615"/>
      <c r="T79" s="615"/>
      <c r="U79" s="615"/>
      <c r="V79" s="615"/>
      <c r="W79" s="615"/>
      <c r="X79" s="615"/>
      <c r="Y79" s="615"/>
      <c r="Z79" s="615"/>
      <c r="AA79" s="615"/>
      <c r="AB79" s="615"/>
      <c r="AC79" s="615"/>
      <c r="AD79" s="615"/>
      <c r="AE79" s="617"/>
    </row>
    <row r="80" spans="1:51" x14ac:dyDescent="0.25">
      <c r="S80" s="615"/>
      <c r="T80" s="615"/>
      <c r="U80" s="615"/>
      <c r="V80" s="615"/>
      <c r="W80" s="615"/>
      <c r="X80" s="615"/>
      <c r="Y80" s="615"/>
      <c r="Z80" s="615"/>
      <c r="AA80" s="615"/>
      <c r="AB80" s="615"/>
      <c r="AC80" s="615"/>
      <c r="AD80" s="615"/>
      <c r="AE80" s="617"/>
    </row>
    <row r="81" spans="19:31" x14ac:dyDescent="0.25">
      <c r="S81" s="615"/>
      <c r="T81" s="615"/>
      <c r="U81" s="615"/>
      <c r="V81" s="615"/>
      <c r="W81" s="615"/>
      <c r="X81" s="615"/>
      <c r="Y81" s="615"/>
      <c r="Z81" s="615"/>
      <c r="AA81" s="615"/>
      <c r="AB81" s="615"/>
      <c r="AC81" s="615"/>
      <c r="AD81" s="615"/>
      <c r="AE81" s="617"/>
    </row>
    <row r="82" spans="19:31" x14ac:dyDescent="0.25">
      <c r="S82" s="615"/>
      <c r="T82" s="615"/>
      <c r="U82" s="615"/>
      <c r="V82" s="615"/>
      <c r="W82" s="615"/>
      <c r="X82" s="615"/>
      <c r="Y82" s="615"/>
      <c r="Z82" s="615"/>
      <c r="AA82" s="615"/>
      <c r="AB82" s="615"/>
      <c r="AC82" s="615"/>
      <c r="AD82" s="615"/>
      <c r="AE82" s="617"/>
    </row>
    <row r="83" spans="19:31" x14ac:dyDescent="0.25">
      <c r="S83" s="615"/>
      <c r="T83" s="615"/>
      <c r="U83" s="615"/>
      <c r="V83" s="615"/>
      <c r="W83" s="615"/>
      <c r="X83" s="615"/>
      <c r="Y83" s="615"/>
      <c r="Z83" s="615"/>
      <c r="AA83" s="615"/>
      <c r="AB83" s="615"/>
      <c r="AC83" s="615"/>
      <c r="AD83" s="615"/>
      <c r="AE83" s="617"/>
    </row>
    <row r="84" spans="19:31" x14ac:dyDescent="0.25">
      <c r="S84" s="615"/>
      <c r="T84" s="615"/>
      <c r="U84" s="615"/>
      <c r="V84" s="615"/>
      <c r="W84" s="615"/>
      <c r="X84" s="615"/>
      <c r="Y84" s="615"/>
      <c r="Z84" s="615"/>
      <c r="AA84" s="615"/>
      <c r="AB84" s="615"/>
      <c r="AC84" s="615"/>
      <c r="AD84" s="615"/>
      <c r="AE84" s="617"/>
    </row>
    <row r="85" spans="19:31" x14ac:dyDescent="0.25">
      <c r="S85" s="615"/>
      <c r="T85" s="615"/>
      <c r="U85" s="615"/>
      <c r="V85" s="615"/>
      <c r="W85" s="615"/>
      <c r="X85" s="615"/>
      <c r="Y85" s="615"/>
      <c r="Z85" s="615"/>
      <c r="AA85" s="615"/>
      <c r="AB85" s="615"/>
      <c r="AC85" s="615"/>
      <c r="AD85" s="615"/>
      <c r="AE85" s="617"/>
    </row>
    <row r="86" spans="19:31" x14ac:dyDescent="0.25">
      <c r="S86" s="615"/>
      <c r="T86" s="615"/>
      <c r="U86" s="615"/>
      <c r="V86" s="615"/>
      <c r="W86" s="615"/>
      <c r="X86" s="615"/>
      <c r="Y86" s="615"/>
      <c r="Z86" s="615"/>
      <c r="AA86" s="615"/>
      <c r="AB86" s="615"/>
      <c r="AC86" s="615"/>
      <c r="AD86" s="615"/>
      <c r="AE86" s="617"/>
    </row>
    <row r="87" spans="19:31" x14ac:dyDescent="0.25">
      <c r="S87" s="615"/>
      <c r="T87" s="615"/>
      <c r="U87" s="615"/>
      <c r="V87" s="615"/>
      <c r="W87" s="615"/>
      <c r="X87" s="615"/>
      <c r="Y87" s="615"/>
      <c r="Z87" s="615"/>
      <c r="AA87" s="615"/>
      <c r="AB87" s="615"/>
      <c r="AC87" s="615"/>
      <c r="AD87" s="615"/>
      <c r="AE87" s="617"/>
    </row>
    <row r="88" spans="19:31" x14ac:dyDescent="0.25">
      <c r="S88" s="615"/>
      <c r="T88" s="615"/>
      <c r="U88" s="615"/>
      <c r="V88" s="615"/>
      <c r="W88" s="615"/>
      <c r="X88" s="615"/>
      <c r="Y88" s="615"/>
      <c r="Z88" s="615"/>
      <c r="AA88" s="615"/>
      <c r="AB88" s="615"/>
      <c r="AC88" s="615"/>
      <c r="AD88" s="615"/>
      <c r="AE88" s="617"/>
    </row>
    <row r="89" spans="19:31" x14ac:dyDescent="0.25">
      <c r="S89" s="615"/>
      <c r="T89" s="615"/>
      <c r="U89" s="615"/>
      <c r="V89" s="615"/>
      <c r="W89" s="615"/>
      <c r="X89" s="615"/>
      <c r="Y89" s="615"/>
      <c r="Z89" s="615"/>
      <c r="AA89" s="615"/>
      <c r="AB89" s="615"/>
      <c r="AC89" s="615"/>
      <c r="AD89" s="615"/>
      <c r="AE89" s="617"/>
    </row>
    <row r="90" spans="19:31" x14ac:dyDescent="0.25">
      <c r="S90" s="615"/>
      <c r="T90" s="615"/>
      <c r="U90" s="615"/>
      <c r="V90" s="615"/>
      <c r="W90" s="615"/>
      <c r="X90" s="615"/>
      <c r="Y90" s="615"/>
      <c r="Z90" s="615"/>
      <c r="AA90" s="615"/>
      <c r="AB90" s="615"/>
      <c r="AC90" s="615"/>
      <c r="AD90" s="615"/>
      <c r="AE90" s="617"/>
    </row>
    <row r="91" spans="19:31" x14ac:dyDescent="0.25">
      <c r="S91" s="615"/>
      <c r="T91" s="615"/>
      <c r="U91" s="615"/>
      <c r="V91" s="615"/>
      <c r="W91" s="615"/>
      <c r="X91" s="615"/>
      <c r="Y91" s="615"/>
      <c r="Z91" s="615"/>
      <c r="AA91" s="615"/>
      <c r="AB91" s="615"/>
      <c r="AC91" s="615"/>
      <c r="AD91" s="615"/>
      <c r="AE91" s="617"/>
    </row>
    <row r="92" spans="19:31" x14ac:dyDescent="0.25">
      <c r="S92" s="615"/>
      <c r="T92" s="615"/>
      <c r="U92" s="615"/>
      <c r="V92" s="615"/>
      <c r="W92" s="615"/>
      <c r="X92" s="615"/>
      <c r="Y92" s="615"/>
      <c r="Z92" s="615"/>
      <c r="AA92" s="615"/>
      <c r="AB92" s="615"/>
      <c r="AC92" s="615"/>
      <c r="AD92" s="615"/>
      <c r="AE92" s="617"/>
    </row>
    <row r="93" spans="19:31" x14ac:dyDescent="0.25">
      <c r="S93" s="615"/>
      <c r="T93" s="615"/>
      <c r="U93" s="615"/>
      <c r="V93" s="615"/>
      <c r="W93" s="615"/>
      <c r="X93" s="615"/>
      <c r="Y93" s="615"/>
      <c r="Z93" s="615"/>
      <c r="AA93" s="615"/>
      <c r="AB93" s="615"/>
      <c r="AC93" s="615"/>
      <c r="AD93" s="615"/>
      <c r="AE93" s="617"/>
    </row>
    <row r="94" spans="19:31" x14ac:dyDescent="0.25">
      <c r="S94" s="615"/>
      <c r="T94" s="615"/>
      <c r="U94" s="615"/>
      <c r="V94" s="615"/>
      <c r="W94" s="615"/>
      <c r="X94" s="615"/>
      <c r="Y94" s="615"/>
      <c r="Z94" s="615"/>
      <c r="AA94" s="615"/>
      <c r="AB94" s="615"/>
      <c r="AC94" s="615"/>
      <c r="AD94" s="615"/>
      <c r="AE94" s="617"/>
    </row>
    <row r="95" spans="19:31" x14ac:dyDescent="0.25">
      <c r="S95" s="615"/>
      <c r="T95" s="615"/>
      <c r="U95" s="615"/>
      <c r="V95" s="615"/>
      <c r="W95" s="615"/>
      <c r="X95" s="615"/>
      <c r="Y95" s="615"/>
      <c r="Z95" s="615"/>
      <c r="AA95" s="615"/>
      <c r="AB95" s="615"/>
      <c r="AC95" s="615"/>
      <c r="AD95" s="615"/>
      <c r="AE95" s="617"/>
    </row>
    <row r="96" spans="19:31" x14ac:dyDescent="0.25">
      <c r="S96" s="615"/>
      <c r="T96" s="615"/>
      <c r="U96" s="615"/>
      <c r="V96" s="615"/>
      <c r="W96" s="615"/>
      <c r="X96" s="615"/>
      <c r="Y96" s="615"/>
      <c r="Z96" s="615"/>
      <c r="AA96" s="615"/>
      <c r="AB96" s="615"/>
      <c r="AC96" s="615"/>
      <c r="AD96" s="615"/>
      <c r="AE96" s="617"/>
    </row>
    <row r="97" spans="19:31" x14ac:dyDescent="0.25">
      <c r="S97" s="615"/>
      <c r="T97" s="615"/>
      <c r="U97" s="615"/>
      <c r="V97" s="615"/>
      <c r="W97" s="615"/>
      <c r="X97" s="615"/>
      <c r="Y97" s="615"/>
      <c r="Z97" s="615"/>
      <c r="AA97" s="615"/>
      <c r="AB97" s="615"/>
      <c r="AC97" s="615"/>
      <c r="AD97" s="615"/>
      <c r="AE97" s="617"/>
    </row>
    <row r="98" spans="19:31" x14ac:dyDescent="0.25">
      <c r="S98" s="615"/>
      <c r="T98" s="615"/>
      <c r="U98" s="615"/>
      <c r="V98" s="615"/>
      <c r="W98" s="615"/>
      <c r="X98" s="615"/>
      <c r="Y98" s="615"/>
      <c r="Z98" s="615"/>
      <c r="AA98" s="615"/>
      <c r="AB98" s="615"/>
      <c r="AC98" s="615"/>
      <c r="AD98" s="615"/>
      <c r="AE98" s="617"/>
    </row>
    <row r="99" spans="19:31" x14ac:dyDescent="0.25">
      <c r="S99" s="615"/>
      <c r="T99" s="615"/>
      <c r="U99" s="615"/>
      <c r="V99" s="615"/>
      <c r="W99" s="615"/>
      <c r="X99" s="615"/>
      <c r="Y99" s="615"/>
      <c r="Z99" s="615"/>
      <c r="AA99" s="615"/>
      <c r="AB99" s="615"/>
      <c r="AC99" s="615"/>
      <c r="AD99" s="615"/>
      <c r="AE99" s="617"/>
    </row>
    <row r="100" spans="19:31" x14ac:dyDescent="0.25">
      <c r="S100" s="615"/>
      <c r="T100" s="615"/>
      <c r="U100" s="615"/>
      <c r="V100" s="615"/>
      <c r="W100" s="615"/>
      <c r="X100" s="615"/>
      <c r="Y100" s="615"/>
      <c r="Z100" s="615"/>
      <c r="AA100" s="615"/>
      <c r="AB100" s="615"/>
      <c r="AC100" s="615"/>
      <c r="AD100" s="615"/>
      <c r="AE100" s="617"/>
    </row>
    <row r="101" spans="19:31" x14ac:dyDescent="0.25">
      <c r="S101" s="615"/>
      <c r="T101" s="615"/>
      <c r="U101" s="615"/>
      <c r="V101" s="615"/>
      <c r="W101" s="615"/>
      <c r="X101" s="615"/>
      <c r="Y101" s="615"/>
      <c r="Z101" s="615"/>
      <c r="AA101" s="615"/>
      <c r="AB101" s="615"/>
      <c r="AC101" s="615"/>
      <c r="AD101" s="615"/>
      <c r="AE101" s="617"/>
    </row>
    <row r="102" spans="19:31" x14ac:dyDescent="0.25">
      <c r="S102" s="615"/>
      <c r="T102" s="615"/>
      <c r="U102" s="615"/>
      <c r="V102" s="615"/>
      <c r="W102" s="615"/>
      <c r="X102" s="615"/>
      <c r="Y102" s="615"/>
      <c r="Z102" s="615"/>
      <c r="AA102" s="615"/>
      <c r="AB102" s="615"/>
      <c r="AC102" s="615"/>
      <c r="AD102" s="615"/>
      <c r="AE102" s="617"/>
    </row>
    <row r="103" spans="19:31" x14ac:dyDescent="0.25">
      <c r="S103" s="615"/>
      <c r="T103" s="615"/>
      <c r="U103" s="615"/>
      <c r="V103" s="615"/>
      <c r="W103" s="615"/>
      <c r="X103" s="615"/>
      <c r="Y103" s="615"/>
      <c r="Z103" s="615"/>
      <c r="AA103" s="615"/>
      <c r="AB103" s="615"/>
      <c r="AC103" s="615"/>
      <c r="AD103" s="615"/>
      <c r="AE103" s="617"/>
    </row>
    <row r="104" spans="19:31" x14ac:dyDescent="0.25">
      <c r="S104" s="615"/>
      <c r="T104" s="615"/>
      <c r="U104" s="615"/>
      <c r="V104" s="615"/>
      <c r="W104" s="615"/>
      <c r="X104" s="615"/>
      <c r="Y104" s="615"/>
      <c r="Z104" s="615"/>
      <c r="AA104" s="615"/>
      <c r="AB104" s="615"/>
      <c r="AC104" s="615"/>
      <c r="AD104" s="615"/>
      <c r="AE104" s="617"/>
    </row>
    <row r="105" spans="19:31" x14ac:dyDescent="0.25">
      <c r="S105" s="615"/>
      <c r="T105" s="615"/>
      <c r="U105" s="615"/>
      <c r="V105" s="615"/>
      <c r="W105" s="615"/>
      <c r="X105" s="615"/>
      <c r="Y105" s="615"/>
      <c r="Z105" s="615"/>
      <c r="AA105" s="615"/>
      <c r="AB105" s="615"/>
      <c r="AC105" s="615"/>
      <c r="AD105" s="615"/>
      <c r="AE105" s="617"/>
    </row>
    <row r="106" spans="19:31" x14ac:dyDescent="0.25">
      <c r="S106" s="615"/>
      <c r="T106" s="615"/>
      <c r="U106" s="615"/>
      <c r="V106" s="615"/>
      <c r="W106" s="615"/>
      <c r="X106" s="615"/>
      <c r="Y106" s="615"/>
      <c r="Z106" s="615"/>
      <c r="AA106" s="615"/>
      <c r="AB106" s="615"/>
      <c r="AC106" s="615"/>
      <c r="AD106" s="615"/>
      <c r="AE106" s="617"/>
    </row>
    <row r="107" spans="19:31" x14ac:dyDescent="0.25">
      <c r="S107" s="615"/>
      <c r="T107" s="615"/>
      <c r="U107" s="615"/>
      <c r="V107" s="615"/>
      <c r="W107" s="615"/>
      <c r="X107" s="615"/>
      <c r="Y107" s="615"/>
      <c r="Z107" s="615"/>
      <c r="AA107" s="615"/>
      <c r="AB107" s="615"/>
      <c r="AC107" s="615"/>
      <c r="AD107" s="615"/>
      <c r="AE107" s="617"/>
    </row>
    <row r="108" spans="19:31" x14ac:dyDescent="0.25">
      <c r="S108" s="615"/>
      <c r="T108" s="615"/>
      <c r="U108" s="615"/>
      <c r="V108" s="615"/>
      <c r="W108" s="615"/>
      <c r="X108" s="615"/>
      <c r="Y108" s="615"/>
      <c r="Z108" s="615"/>
      <c r="AA108" s="615"/>
      <c r="AB108" s="615"/>
      <c r="AC108" s="615"/>
      <c r="AD108" s="615"/>
      <c r="AE108" s="617"/>
    </row>
    <row r="109" spans="19:31" x14ac:dyDescent="0.25">
      <c r="S109" s="615"/>
      <c r="T109" s="615"/>
      <c r="U109" s="615"/>
      <c r="V109" s="615"/>
      <c r="W109" s="615"/>
      <c r="X109" s="615"/>
      <c r="Y109" s="615"/>
      <c r="Z109" s="615"/>
      <c r="AA109" s="615"/>
      <c r="AB109" s="615"/>
      <c r="AC109" s="615"/>
      <c r="AD109" s="615"/>
      <c r="AE109" s="617"/>
    </row>
    <row r="110" spans="19:31" x14ac:dyDescent="0.25">
      <c r="S110" s="615"/>
      <c r="T110" s="615"/>
      <c r="U110" s="615"/>
      <c r="V110" s="615"/>
      <c r="W110" s="615"/>
      <c r="X110" s="615"/>
      <c r="Y110" s="615"/>
      <c r="Z110" s="615"/>
      <c r="AA110" s="615"/>
      <c r="AB110" s="615"/>
      <c r="AC110" s="615"/>
      <c r="AD110" s="615"/>
      <c r="AE110" s="617"/>
    </row>
    <row r="111" spans="19:31" x14ac:dyDescent="0.25">
      <c r="S111" s="615"/>
      <c r="T111" s="615"/>
      <c r="U111" s="615"/>
      <c r="V111" s="615"/>
      <c r="W111" s="615"/>
      <c r="X111" s="615"/>
      <c r="Y111" s="615"/>
      <c r="Z111" s="615"/>
      <c r="AA111" s="615"/>
      <c r="AB111" s="615"/>
      <c r="AC111" s="615"/>
      <c r="AD111" s="615"/>
      <c r="AE111" s="617"/>
    </row>
    <row r="112" spans="19:31" x14ac:dyDescent="0.25">
      <c r="S112" s="615"/>
      <c r="T112" s="615"/>
      <c r="U112" s="615"/>
      <c r="V112" s="615"/>
      <c r="W112" s="615"/>
      <c r="X112" s="615"/>
      <c r="Y112" s="615"/>
      <c r="Z112" s="615"/>
      <c r="AA112" s="615"/>
      <c r="AB112" s="615"/>
      <c r="AC112" s="615"/>
      <c r="AD112" s="615"/>
      <c r="AE112" s="617"/>
    </row>
    <row r="113" spans="19:31" x14ac:dyDescent="0.25">
      <c r="S113" s="615"/>
      <c r="T113" s="615"/>
      <c r="U113" s="615"/>
      <c r="V113" s="615"/>
      <c r="W113" s="615"/>
      <c r="X113" s="615"/>
      <c r="Y113" s="615"/>
      <c r="Z113" s="615"/>
      <c r="AA113" s="615"/>
      <c r="AB113" s="615"/>
      <c r="AC113" s="615"/>
      <c r="AD113" s="615"/>
      <c r="AE113" s="617"/>
    </row>
    <row r="114" spans="19:31" x14ac:dyDescent="0.25">
      <c r="S114" s="615"/>
      <c r="T114" s="615"/>
      <c r="U114" s="615"/>
      <c r="V114" s="615"/>
      <c r="W114" s="615"/>
      <c r="X114" s="615"/>
      <c r="Y114" s="615"/>
      <c r="Z114" s="615"/>
      <c r="AA114" s="615"/>
      <c r="AB114" s="615"/>
      <c r="AC114" s="615"/>
      <c r="AD114" s="615"/>
      <c r="AE114" s="617"/>
    </row>
    <row r="115" spans="19:31" x14ac:dyDescent="0.25">
      <c r="S115" s="615"/>
      <c r="T115" s="615"/>
      <c r="U115" s="615"/>
      <c r="V115" s="615"/>
      <c r="W115" s="615"/>
      <c r="X115" s="615"/>
      <c r="Y115" s="615"/>
      <c r="Z115" s="615"/>
      <c r="AA115" s="615"/>
      <c r="AB115" s="615"/>
      <c r="AC115" s="615"/>
      <c r="AD115" s="615"/>
      <c r="AE115" s="617"/>
    </row>
    <row r="116" spans="19:31" x14ac:dyDescent="0.25">
      <c r="S116" s="615"/>
      <c r="T116" s="615"/>
      <c r="U116" s="615"/>
      <c r="V116" s="615"/>
      <c r="W116" s="615"/>
      <c r="X116" s="615"/>
      <c r="Y116" s="615"/>
      <c r="Z116" s="615"/>
      <c r="AA116" s="615"/>
      <c r="AB116" s="615"/>
      <c r="AC116" s="615"/>
      <c r="AD116" s="615"/>
      <c r="AE116" s="617"/>
    </row>
    <row r="117" spans="19:31" x14ac:dyDescent="0.25">
      <c r="S117" s="615"/>
      <c r="T117" s="615"/>
      <c r="U117" s="615"/>
      <c r="V117" s="615"/>
      <c r="W117" s="615"/>
      <c r="X117" s="615"/>
      <c r="Y117" s="615"/>
      <c r="Z117" s="615"/>
      <c r="AA117" s="615"/>
      <c r="AB117" s="615"/>
      <c r="AC117" s="615"/>
      <c r="AD117" s="615"/>
      <c r="AE117" s="617"/>
    </row>
    <row r="118" spans="19:31" x14ac:dyDescent="0.25">
      <c r="S118" s="615"/>
      <c r="T118" s="615"/>
      <c r="U118" s="615"/>
      <c r="V118" s="615"/>
      <c r="W118" s="615"/>
      <c r="X118" s="615"/>
      <c r="Y118" s="615"/>
      <c r="Z118" s="615"/>
      <c r="AA118" s="615"/>
      <c r="AB118" s="615"/>
      <c r="AC118" s="615"/>
      <c r="AD118" s="615"/>
      <c r="AE118" s="617"/>
    </row>
    <row r="119" spans="19:31" x14ac:dyDescent="0.25">
      <c r="S119" s="615"/>
      <c r="T119" s="615"/>
      <c r="U119" s="615"/>
      <c r="V119" s="615"/>
      <c r="W119" s="615"/>
      <c r="X119" s="615"/>
      <c r="Y119" s="615"/>
      <c r="Z119" s="615"/>
      <c r="AA119" s="615"/>
      <c r="AB119" s="615"/>
      <c r="AC119" s="615"/>
      <c r="AD119" s="615"/>
      <c r="AE119" s="617"/>
    </row>
    <row r="120" spans="19:31" x14ac:dyDescent="0.25">
      <c r="S120" s="615"/>
      <c r="T120" s="615"/>
      <c r="U120" s="615"/>
      <c r="V120" s="615"/>
      <c r="W120" s="615"/>
      <c r="X120" s="615"/>
      <c r="Y120" s="615"/>
      <c r="Z120" s="615"/>
      <c r="AA120" s="615"/>
      <c r="AB120" s="615"/>
      <c r="AC120" s="615"/>
      <c r="AD120" s="615"/>
      <c r="AE120" s="617"/>
    </row>
    <row r="121" spans="19:31" x14ac:dyDescent="0.25">
      <c r="S121" s="615"/>
      <c r="T121" s="615"/>
      <c r="U121" s="615"/>
      <c r="V121" s="615"/>
      <c r="W121" s="615"/>
      <c r="X121" s="615"/>
      <c r="Y121" s="615"/>
      <c r="Z121" s="615"/>
      <c r="AA121" s="615"/>
      <c r="AB121" s="615"/>
      <c r="AC121" s="615"/>
      <c r="AD121" s="615"/>
      <c r="AE121" s="617"/>
    </row>
    <row r="122" spans="19:31" x14ac:dyDescent="0.25">
      <c r="S122" s="615"/>
      <c r="T122" s="615"/>
      <c r="U122" s="615"/>
      <c r="V122" s="615"/>
      <c r="W122" s="615"/>
      <c r="X122" s="615"/>
      <c r="Y122" s="615"/>
      <c r="Z122" s="615"/>
      <c r="AA122" s="615"/>
      <c r="AB122" s="615"/>
      <c r="AC122" s="615"/>
      <c r="AD122" s="615"/>
      <c r="AE122" s="617"/>
    </row>
    <row r="123" spans="19:31" x14ac:dyDescent="0.25">
      <c r="S123" s="615"/>
      <c r="T123" s="615"/>
      <c r="U123" s="615"/>
      <c r="V123" s="615"/>
      <c r="W123" s="615"/>
      <c r="X123" s="615"/>
      <c r="Y123" s="615"/>
      <c r="Z123" s="615"/>
      <c r="AA123" s="615"/>
      <c r="AB123" s="615"/>
      <c r="AC123" s="615"/>
      <c r="AD123" s="615"/>
      <c r="AE123" s="617"/>
    </row>
    <row r="124" spans="19:31" x14ac:dyDescent="0.25">
      <c r="S124" s="615"/>
      <c r="T124" s="615"/>
      <c r="U124" s="615"/>
      <c r="V124" s="615"/>
      <c r="W124" s="615"/>
      <c r="X124" s="615"/>
      <c r="Y124" s="615"/>
      <c r="Z124" s="615"/>
      <c r="AA124" s="615"/>
      <c r="AB124" s="615"/>
      <c r="AC124" s="615"/>
      <c r="AD124" s="615"/>
      <c r="AE124" s="617"/>
    </row>
    <row r="125" spans="19:31" x14ac:dyDescent="0.25">
      <c r="S125" s="615"/>
      <c r="T125" s="615"/>
      <c r="U125" s="615"/>
      <c r="V125" s="615"/>
      <c r="W125" s="615"/>
      <c r="X125" s="615"/>
      <c r="Y125" s="615"/>
      <c r="Z125" s="615"/>
      <c r="AA125" s="615"/>
      <c r="AB125" s="615"/>
      <c r="AC125" s="615"/>
      <c r="AD125" s="615"/>
      <c r="AE125" s="617"/>
    </row>
    <row r="126" spans="19:31" x14ac:dyDescent="0.25">
      <c r="S126" s="615"/>
      <c r="T126" s="615"/>
      <c r="U126" s="615"/>
      <c r="V126" s="615"/>
      <c r="W126" s="615"/>
      <c r="X126" s="615"/>
      <c r="Y126" s="615"/>
      <c r="Z126" s="615"/>
      <c r="AA126" s="615"/>
      <c r="AB126" s="615"/>
      <c r="AC126" s="615"/>
      <c r="AD126" s="615"/>
      <c r="AE126" s="617"/>
    </row>
    <row r="127" spans="19:31" x14ac:dyDescent="0.25">
      <c r="S127" s="615"/>
      <c r="T127" s="615"/>
      <c r="U127" s="615"/>
      <c r="V127" s="615"/>
      <c r="W127" s="615"/>
      <c r="X127" s="615"/>
      <c r="Y127" s="615"/>
      <c r="Z127" s="615"/>
      <c r="AA127" s="615"/>
      <c r="AB127" s="615"/>
      <c r="AC127" s="615"/>
      <c r="AD127" s="615"/>
      <c r="AE127" s="617"/>
    </row>
    <row r="128" spans="19:31" x14ac:dyDescent="0.25">
      <c r="S128" s="615"/>
      <c r="T128" s="615"/>
      <c r="U128" s="615"/>
      <c r="V128" s="615"/>
      <c r="W128" s="615"/>
      <c r="X128" s="615"/>
      <c r="Y128" s="615"/>
      <c r="Z128" s="615"/>
      <c r="AA128" s="615"/>
      <c r="AB128" s="615"/>
      <c r="AC128" s="615"/>
      <c r="AD128" s="615"/>
      <c r="AE128" s="617"/>
    </row>
    <row r="129" spans="19:31" x14ac:dyDescent="0.25">
      <c r="S129" s="615"/>
      <c r="T129" s="615"/>
      <c r="U129" s="615"/>
      <c r="V129" s="615"/>
      <c r="W129" s="615"/>
      <c r="X129" s="615"/>
      <c r="Y129" s="615"/>
      <c r="Z129" s="615"/>
      <c r="AA129" s="615"/>
      <c r="AB129" s="615"/>
      <c r="AC129" s="615"/>
      <c r="AD129" s="615"/>
      <c r="AE129" s="617"/>
    </row>
    <row r="130" spans="19:31" x14ac:dyDescent="0.25">
      <c r="S130" s="615"/>
      <c r="T130" s="615"/>
      <c r="U130" s="615"/>
      <c r="V130" s="615"/>
      <c r="W130" s="615"/>
      <c r="X130" s="615"/>
      <c r="Y130" s="615"/>
      <c r="Z130" s="615"/>
      <c r="AA130" s="615"/>
      <c r="AB130" s="615"/>
      <c r="AC130" s="615"/>
      <c r="AD130" s="615"/>
      <c r="AE130" s="617"/>
    </row>
    <row r="131" spans="19:31" x14ac:dyDescent="0.25">
      <c r="S131" s="615"/>
      <c r="T131" s="615"/>
      <c r="U131" s="615"/>
      <c r="V131" s="615"/>
      <c r="W131" s="615"/>
      <c r="X131" s="615"/>
      <c r="Y131" s="615"/>
      <c r="Z131" s="615"/>
      <c r="AA131" s="615"/>
      <c r="AB131" s="615"/>
      <c r="AC131" s="615"/>
      <c r="AD131" s="615"/>
      <c r="AE131" s="617"/>
    </row>
    <row r="132" spans="19:31" x14ac:dyDescent="0.25">
      <c r="S132" s="615"/>
      <c r="T132" s="615"/>
      <c r="U132" s="615"/>
      <c r="V132" s="615"/>
      <c r="W132" s="615"/>
      <c r="X132" s="615"/>
      <c r="Y132" s="615"/>
      <c r="Z132" s="615"/>
      <c r="AA132" s="615"/>
      <c r="AB132" s="615"/>
      <c r="AC132" s="615"/>
      <c r="AD132" s="615"/>
      <c r="AE132" s="617"/>
    </row>
    <row r="133" spans="19:31" x14ac:dyDescent="0.25">
      <c r="S133" s="615"/>
      <c r="T133" s="615"/>
      <c r="U133" s="615"/>
      <c r="V133" s="615"/>
      <c r="W133" s="615"/>
      <c r="X133" s="615"/>
      <c r="Y133" s="615"/>
      <c r="Z133" s="615"/>
      <c r="AA133" s="615"/>
      <c r="AB133" s="615"/>
      <c r="AC133" s="615"/>
      <c r="AD133" s="615"/>
      <c r="AE133" s="617"/>
    </row>
    <row r="134" spans="19:31" x14ac:dyDescent="0.25">
      <c r="S134" s="615"/>
      <c r="T134" s="615"/>
      <c r="U134" s="615"/>
      <c r="V134" s="615"/>
      <c r="W134" s="615"/>
      <c r="X134" s="615"/>
      <c r="Y134" s="615"/>
      <c r="Z134" s="615"/>
      <c r="AA134" s="615"/>
      <c r="AB134" s="615"/>
      <c r="AC134" s="615"/>
      <c r="AD134" s="615"/>
      <c r="AE134" s="617"/>
    </row>
    <row r="135" spans="19:31" x14ac:dyDescent="0.25">
      <c r="S135" s="615"/>
      <c r="T135" s="615"/>
      <c r="U135" s="615"/>
      <c r="V135" s="615"/>
      <c r="W135" s="615"/>
      <c r="X135" s="615"/>
      <c r="Y135" s="615"/>
      <c r="Z135" s="615"/>
      <c r="AA135" s="615"/>
      <c r="AB135" s="615"/>
      <c r="AC135" s="615"/>
      <c r="AD135" s="615"/>
      <c r="AE135" s="617"/>
    </row>
    <row r="136" spans="19:31" x14ac:dyDescent="0.25">
      <c r="S136" s="615"/>
      <c r="T136" s="615"/>
      <c r="U136" s="615"/>
      <c r="V136" s="615"/>
      <c r="W136" s="615"/>
      <c r="X136" s="615"/>
      <c r="Y136" s="615"/>
      <c r="Z136" s="615"/>
      <c r="AA136" s="615"/>
      <c r="AB136" s="615"/>
      <c r="AC136" s="615"/>
      <c r="AD136" s="615"/>
      <c r="AE136" s="617"/>
    </row>
    <row r="137" spans="19:31" x14ac:dyDescent="0.25">
      <c r="S137" s="615"/>
      <c r="T137" s="615"/>
      <c r="U137" s="615"/>
      <c r="V137" s="615"/>
      <c r="W137" s="615"/>
      <c r="X137" s="615"/>
      <c r="Y137" s="615"/>
      <c r="Z137" s="615"/>
      <c r="AA137" s="615"/>
      <c r="AB137" s="615"/>
      <c r="AC137" s="615"/>
      <c r="AD137" s="615"/>
      <c r="AE137" s="617"/>
    </row>
    <row r="138" spans="19:31" x14ac:dyDescent="0.25">
      <c r="S138" s="615"/>
      <c r="T138" s="615"/>
      <c r="U138" s="615"/>
      <c r="V138" s="615"/>
      <c r="W138" s="615"/>
      <c r="X138" s="615"/>
      <c r="Y138" s="615"/>
      <c r="Z138" s="615"/>
      <c r="AA138" s="615"/>
      <c r="AB138" s="615"/>
      <c r="AC138" s="615"/>
      <c r="AD138" s="615"/>
      <c r="AE138" s="617"/>
    </row>
    <row r="139" spans="19:31" x14ac:dyDescent="0.25">
      <c r="S139" s="615"/>
      <c r="T139" s="615"/>
      <c r="U139" s="615"/>
      <c r="V139" s="615"/>
      <c r="W139" s="615"/>
      <c r="X139" s="615"/>
      <c r="Y139" s="615"/>
      <c r="Z139" s="615"/>
      <c r="AA139" s="615"/>
      <c r="AB139" s="615"/>
      <c r="AC139" s="615"/>
      <c r="AD139" s="615"/>
      <c r="AE139" s="617"/>
    </row>
    <row r="140" spans="19:31" x14ac:dyDescent="0.25">
      <c r="S140" s="615"/>
      <c r="T140" s="615"/>
      <c r="U140" s="615"/>
      <c r="V140" s="615"/>
      <c r="W140" s="615"/>
      <c r="X140" s="615"/>
      <c r="Y140" s="615"/>
      <c r="Z140" s="615"/>
      <c r="AA140" s="615"/>
      <c r="AB140" s="615"/>
      <c r="AC140" s="615"/>
      <c r="AD140" s="615"/>
      <c r="AE140" s="617"/>
    </row>
    <row r="141" spans="19:31" x14ac:dyDescent="0.25">
      <c r="S141" s="615"/>
      <c r="T141" s="615"/>
      <c r="U141" s="615"/>
      <c r="V141" s="615"/>
      <c r="W141" s="615"/>
      <c r="X141" s="615"/>
      <c r="Y141" s="615"/>
      <c r="Z141" s="615"/>
      <c r="AA141" s="615"/>
      <c r="AB141" s="615"/>
      <c r="AC141" s="615"/>
      <c r="AD141" s="615"/>
      <c r="AE141" s="617"/>
    </row>
    <row r="142" spans="19:31" x14ac:dyDescent="0.25">
      <c r="S142" s="615"/>
      <c r="T142" s="615"/>
      <c r="U142" s="615"/>
      <c r="V142" s="615"/>
      <c r="W142" s="615"/>
      <c r="X142" s="615"/>
      <c r="Y142" s="615"/>
      <c r="Z142" s="615"/>
      <c r="AA142" s="615"/>
      <c r="AB142" s="615"/>
      <c r="AC142" s="615"/>
      <c r="AD142" s="615"/>
      <c r="AE142" s="617"/>
    </row>
    <row r="143" spans="19:31" x14ac:dyDescent="0.25">
      <c r="S143" s="615"/>
      <c r="T143" s="615"/>
      <c r="U143" s="615"/>
      <c r="V143" s="615"/>
      <c r="W143" s="615"/>
      <c r="X143" s="615"/>
      <c r="Y143" s="615"/>
      <c r="Z143" s="615"/>
      <c r="AA143" s="615"/>
      <c r="AB143" s="615"/>
      <c r="AC143" s="615"/>
      <c r="AD143" s="615"/>
      <c r="AE143" s="617"/>
    </row>
    <row r="144" spans="19:31" x14ac:dyDescent="0.25">
      <c r="S144" s="615"/>
      <c r="T144" s="615"/>
      <c r="U144" s="615"/>
      <c r="V144" s="615"/>
      <c r="W144" s="615"/>
      <c r="X144" s="615"/>
      <c r="Y144" s="615"/>
      <c r="Z144" s="615"/>
      <c r="AA144" s="615"/>
      <c r="AB144" s="615"/>
      <c r="AC144" s="615"/>
      <c r="AD144" s="615"/>
      <c r="AE144" s="617"/>
    </row>
    <row r="145" spans="19:31" x14ac:dyDescent="0.25">
      <c r="S145" s="615"/>
      <c r="T145" s="615"/>
      <c r="U145" s="615"/>
      <c r="V145" s="615"/>
      <c r="W145" s="615"/>
      <c r="X145" s="615"/>
      <c r="Y145" s="615"/>
      <c r="Z145" s="615"/>
      <c r="AA145" s="615"/>
      <c r="AB145" s="615"/>
      <c r="AC145" s="615"/>
      <c r="AD145" s="615"/>
      <c r="AE145" s="617"/>
    </row>
    <row r="146" spans="19:31" x14ac:dyDescent="0.25">
      <c r="S146" s="615"/>
      <c r="T146" s="615"/>
      <c r="U146" s="615"/>
      <c r="V146" s="615"/>
      <c r="W146" s="615"/>
      <c r="X146" s="615"/>
      <c r="Y146" s="615"/>
      <c r="Z146" s="615"/>
      <c r="AA146" s="615"/>
      <c r="AB146" s="615"/>
      <c r="AC146" s="615"/>
      <c r="AD146" s="615"/>
      <c r="AE146" s="617"/>
    </row>
    <row r="147" spans="19:31" x14ac:dyDescent="0.25">
      <c r="S147" s="615"/>
      <c r="T147" s="615"/>
      <c r="U147" s="615"/>
      <c r="V147" s="615"/>
      <c r="W147" s="615"/>
      <c r="X147" s="615"/>
      <c r="Y147" s="615"/>
      <c r="Z147" s="615"/>
      <c r="AA147" s="615"/>
      <c r="AB147" s="615"/>
      <c r="AC147" s="615"/>
      <c r="AD147" s="615"/>
      <c r="AE147" s="617"/>
    </row>
    <row r="148" spans="19:31" x14ac:dyDescent="0.25">
      <c r="S148" s="615"/>
      <c r="T148" s="615"/>
      <c r="U148" s="615"/>
      <c r="V148" s="615"/>
      <c r="W148" s="615"/>
      <c r="X148" s="615"/>
      <c r="Y148" s="615"/>
      <c r="Z148" s="615"/>
      <c r="AA148" s="615"/>
      <c r="AB148" s="615"/>
      <c r="AC148" s="615"/>
      <c r="AD148" s="615"/>
      <c r="AE148" s="617"/>
    </row>
    <row r="149" spans="19:31" x14ac:dyDescent="0.25">
      <c r="S149" s="615"/>
      <c r="T149" s="615"/>
      <c r="U149" s="615"/>
      <c r="V149" s="615"/>
      <c r="W149" s="615"/>
      <c r="X149" s="615"/>
      <c r="Y149" s="615"/>
      <c r="Z149" s="615"/>
      <c r="AA149" s="615"/>
      <c r="AB149" s="615"/>
      <c r="AC149" s="615"/>
      <c r="AD149" s="615"/>
      <c r="AE149" s="617"/>
    </row>
    <row r="150" spans="19:31" x14ac:dyDescent="0.25">
      <c r="S150" s="615"/>
      <c r="T150" s="615"/>
      <c r="U150" s="615"/>
      <c r="V150" s="615"/>
      <c r="W150" s="615"/>
      <c r="X150" s="615"/>
      <c r="Y150" s="615"/>
      <c r="Z150" s="615"/>
      <c r="AA150" s="615"/>
      <c r="AB150" s="615"/>
      <c r="AC150" s="615"/>
      <c r="AD150" s="615"/>
      <c r="AE150" s="617"/>
    </row>
    <row r="151" spans="19:31" x14ac:dyDescent="0.25">
      <c r="S151" s="615"/>
      <c r="T151" s="615"/>
      <c r="U151" s="615"/>
      <c r="V151" s="615"/>
      <c r="W151" s="615"/>
      <c r="X151" s="615"/>
      <c r="Y151" s="615"/>
      <c r="Z151" s="615"/>
      <c r="AA151" s="615"/>
      <c r="AB151" s="615"/>
      <c r="AC151" s="615"/>
      <c r="AD151" s="615"/>
      <c r="AE151" s="617"/>
    </row>
    <row r="152" spans="19:31" x14ac:dyDescent="0.25">
      <c r="S152" s="615"/>
      <c r="T152" s="615"/>
      <c r="U152" s="615"/>
      <c r="V152" s="615"/>
      <c r="W152" s="615"/>
      <c r="X152" s="615"/>
      <c r="Y152" s="615"/>
      <c r="Z152" s="615"/>
      <c r="AA152" s="615"/>
      <c r="AB152" s="615"/>
      <c r="AC152" s="615"/>
      <c r="AD152" s="615"/>
      <c r="AE152" s="617"/>
    </row>
    <row r="153" spans="19:31" x14ac:dyDescent="0.25">
      <c r="S153" s="615"/>
      <c r="T153" s="615"/>
      <c r="U153" s="615"/>
      <c r="V153" s="615"/>
      <c r="W153" s="615"/>
      <c r="X153" s="615"/>
      <c r="Y153" s="615"/>
      <c r="Z153" s="615"/>
      <c r="AA153" s="615"/>
      <c r="AB153" s="615"/>
      <c r="AC153" s="615"/>
      <c r="AD153" s="615"/>
      <c r="AE153" s="617"/>
    </row>
    <row r="154" spans="19:31" x14ac:dyDescent="0.25">
      <c r="S154" s="615"/>
      <c r="T154" s="615"/>
      <c r="U154" s="615"/>
      <c r="V154" s="615"/>
      <c r="W154" s="615"/>
      <c r="X154" s="615"/>
      <c r="Y154" s="615"/>
      <c r="Z154" s="615"/>
      <c r="AA154" s="615"/>
      <c r="AB154" s="615"/>
      <c r="AC154" s="615"/>
      <c r="AD154" s="615"/>
      <c r="AE154" s="617"/>
    </row>
    <row r="155" spans="19:31" x14ac:dyDescent="0.25">
      <c r="S155" s="615"/>
      <c r="T155" s="615"/>
      <c r="U155" s="615"/>
      <c r="V155" s="615"/>
      <c r="W155" s="615"/>
      <c r="X155" s="615"/>
      <c r="Y155" s="615"/>
      <c r="Z155" s="615"/>
      <c r="AA155" s="615"/>
      <c r="AB155" s="615"/>
      <c r="AC155" s="615"/>
      <c r="AD155" s="615"/>
      <c r="AE155" s="617"/>
    </row>
    <row r="156" spans="19:31" x14ac:dyDescent="0.25">
      <c r="S156" s="615"/>
      <c r="T156" s="615"/>
      <c r="U156" s="615"/>
      <c r="V156" s="615"/>
      <c r="W156" s="615"/>
      <c r="X156" s="615"/>
      <c r="Y156" s="615"/>
      <c r="Z156" s="615"/>
      <c r="AA156" s="615"/>
      <c r="AB156" s="615"/>
      <c r="AC156" s="615"/>
      <c r="AD156" s="615"/>
      <c r="AE156" s="617"/>
    </row>
    <row r="157" spans="19:31" x14ac:dyDescent="0.25">
      <c r="S157" s="615"/>
      <c r="T157" s="615"/>
      <c r="U157" s="615"/>
      <c r="V157" s="615"/>
      <c r="W157" s="615"/>
      <c r="X157" s="615"/>
      <c r="Y157" s="615"/>
      <c r="Z157" s="615"/>
      <c r="AA157" s="615"/>
      <c r="AB157" s="615"/>
      <c r="AC157" s="615"/>
      <c r="AD157" s="615"/>
      <c r="AE157" s="617"/>
    </row>
    <row r="158" spans="19:31" x14ac:dyDescent="0.25">
      <c r="S158" s="615"/>
      <c r="T158" s="615"/>
      <c r="U158" s="615"/>
      <c r="V158" s="615"/>
      <c r="W158" s="615"/>
      <c r="X158" s="615"/>
      <c r="Y158" s="615"/>
      <c r="Z158" s="615"/>
      <c r="AA158" s="615"/>
      <c r="AB158" s="615"/>
      <c r="AC158" s="615"/>
      <c r="AD158" s="615"/>
      <c r="AE158" s="617"/>
    </row>
    <row r="159" spans="19:31" x14ac:dyDescent="0.25">
      <c r="S159" s="615"/>
      <c r="T159" s="615"/>
      <c r="U159" s="615"/>
      <c r="V159" s="615"/>
      <c r="W159" s="615"/>
      <c r="X159" s="615"/>
      <c r="Y159" s="615"/>
      <c r="Z159" s="615"/>
      <c r="AA159" s="615"/>
      <c r="AB159" s="615"/>
      <c r="AC159" s="615"/>
      <c r="AD159" s="615"/>
      <c r="AE159" s="617"/>
    </row>
    <row r="160" spans="19:31" x14ac:dyDescent="0.25">
      <c r="S160" s="615"/>
      <c r="T160" s="615"/>
      <c r="U160" s="615"/>
      <c r="V160" s="615"/>
      <c r="W160" s="615"/>
      <c r="X160" s="615"/>
      <c r="Y160" s="615"/>
      <c r="Z160" s="615"/>
      <c r="AA160" s="615"/>
      <c r="AB160" s="615"/>
      <c r="AC160" s="615"/>
      <c r="AD160" s="615"/>
      <c r="AE160" s="617"/>
    </row>
    <row r="161" spans="19:31" x14ac:dyDescent="0.25">
      <c r="S161" s="615"/>
      <c r="T161" s="615"/>
      <c r="U161" s="615"/>
      <c r="V161" s="615"/>
      <c r="W161" s="615"/>
      <c r="X161" s="615"/>
      <c r="Y161" s="615"/>
      <c r="Z161" s="615"/>
      <c r="AA161" s="615"/>
      <c r="AB161" s="615"/>
      <c r="AC161" s="615"/>
      <c r="AD161" s="615"/>
      <c r="AE161" s="617"/>
    </row>
    <row r="162" spans="19:31" x14ac:dyDescent="0.25">
      <c r="S162" s="615"/>
      <c r="T162" s="615"/>
      <c r="U162" s="615"/>
      <c r="V162" s="615"/>
      <c r="W162" s="615"/>
      <c r="X162" s="615"/>
      <c r="Y162" s="615"/>
      <c r="Z162" s="615"/>
      <c r="AA162" s="615"/>
      <c r="AB162" s="615"/>
      <c r="AC162" s="615"/>
      <c r="AD162" s="615"/>
      <c r="AE162" s="617"/>
    </row>
    <row r="163" spans="19:31" x14ac:dyDescent="0.25">
      <c r="S163" s="615"/>
      <c r="T163" s="615"/>
      <c r="U163" s="615"/>
      <c r="V163" s="615"/>
      <c r="W163" s="615"/>
      <c r="X163" s="615"/>
      <c r="Y163" s="615"/>
      <c r="Z163" s="615"/>
      <c r="AA163" s="615"/>
      <c r="AB163" s="615"/>
      <c r="AC163" s="615"/>
      <c r="AD163" s="615"/>
      <c r="AE163" s="617"/>
    </row>
    <row r="164" spans="19:31" x14ac:dyDescent="0.25">
      <c r="S164" s="615"/>
      <c r="T164" s="615"/>
      <c r="U164" s="615"/>
      <c r="V164" s="615"/>
      <c r="W164" s="615"/>
      <c r="X164" s="615"/>
      <c r="Y164" s="615"/>
      <c r="Z164" s="615"/>
      <c r="AA164" s="615"/>
      <c r="AB164" s="615"/>
      <c r="AC164" s="615"/>
      <c r="AD164" s="615"/>
      <c r="AE164" s="617"/>
    </row>
    <row r="165" spans="19:31" x14ac:dyDescent="0.25">
      <c r="S165" s="615"/>
      <c r="T165" s="615"/>
      <c r="U165" s="615"/>
      <c r="V165" s="615"/>
      <c r="W165" s="615"/>
      <c r="X165" s="615"/>
      <c r="Y165" s="615"/>
      <c r="Z165" s="615"/>
      <c r="AA165" s="615"/>
      <c r="AB165" s="615"/>
      <c r="AC165" s="615"/>
      <c r="AD165" s="615"/>
      <c r="AE165" s="617"/>
    </row>
    <row r="166" spans="19:31" x14ac:dyDescent="0.25">
      <c r="S166" s="615"/>
      <c r="T166" s="615"/>
      <c r="U166" s="615"/>
      <c r="V166" s="615"/>
      <c r="W166" s="615"/>
      <c r="X166" s="615"/>
      <c r="Y166" s="615"/>
      <c r="Z166" s="615"/>
      <c r="AA166" s="615"/>
      <c r="AB166" s="615"/>
      <c r="AC166" s="615"/>
      <c r="AD166" s="615"/>
      <c r="AE166" s="617"/>
    </row>
    <row r="167" spans="19:31" x14ac:dyDescent="0.25">
      <c r="S167" s="615"/>
      <c r="T167" s="615"/>
      <c r="U167" s="615"/>
      <c r="V167" s="615"/>
      <c r="W167" s="615"/>
      <c r="X167" s="615"/>
      <c r="Y167" s="615"/>
      <c r="Z167" s="615"/>
      <c r="AA167" s="615"/>
      <c r="AB167" s="615"/>
      <c r="AC167" s="615"/>
      <c r="AD167" s="615"/>
      <c r="AE167" s="617"/>
    </row>
    <row r="168" spans="19:31" x14ac:dyDescent="0.25">
      <c r="S168" s="615"/>
      <c r="T168" s="615"/>
      <c r="U168" s="615"/>
      <c r="V168" s="615"/>
      <c r="W168" s="615"/>
      <c r="X168" s="615"/>
      <c r="Y168" s="615"/>
      <c r="Z168" s="615"/>
      <c r="AA168" s="615"/>
      <c r="AB168" s="615"/>
      <c r="AC168" s="615"/>
      <c r="AD168" s="615"/>
      <c r="AE168" s="617"/>
    </row>
    <row r="169" spans="19:31" x14ac:dyDescent="0.25">
      <c r="S169" s="615"/>
      <c r="T169" s="615"/>
      <c r="U169" s="615"/>
      <c r="V169" s="615"/>
      <c r="W169" s="615"/>
      <c r="X169" s="615"/>
      <c r="Y169" s="615"/>
      <c r="Z169" s="615"/>
      <c r="AA169" s="615"/>
      <c r="AB169" s="615"/>
      <c r="AC169" s="615"/>
      <c r="AD169" s="615"/>
      <c r="AE169" s="617"/>
    </row>
    <row r="170" spans="19:31" x14ac:dyDescent="0.25">
      <c r="S170" s="615"/>
      <c r="T170" s="615"/>
      <c r="U170" s="615"/>
      <c r="V170" s="615"/>
      <c r="W170" s="615"/>
      <c r="X170" s="615"/>
      <c r="Y170" s="615"/>
      <c r="Z170" s="615"/>
      <c r="AA170" s="615"/>
      <c r="AB170" s="615"/>
      <c r="AC170" s="615"/>
      <c r="AD170" s="615"/>
      <c r="AE170" s="617"/>
    </row>
    <row r="171" spans="19:31" x14ac:dyDescent="0.25">
      <c r="S171" s="615"/>
      <c r="T171" s="615"/>
      <c r="U171" s="615"/>
      <c r="V171" s="615"/>
      <c r="W171" s="615"/>
      <c r="X171" s="615"/>
      <c r="Y171" s="615"/>
      <c r="Z171" s="615"/>
      <c r="AA171" s="615"/>
      <c r="AB171" s="615"/>
      <c r="AC171" s="615"/>
      <c r="AD171" s="615"/>
      <c r="AE171" s="617"/>
    </row>
    <row r="172" spans="19:31" x14ac:dyDescent="0.25">
      <c r="S172" s="615"/>
      <c r="T172" s="615"/>
      <c r="U172" s="615"/>
      <c r="V172" s="615"/>
      <c r="W172" s="615"/>
      <c r="X172" s="615"/>
      <c r="Y172" s="615"/>
      <c r="Z172" s="615"/>
      <c r="AA172" s="615"/>
      <c r="AB172" s="615"/>
      <c r="AC172" s="615"/>
      <c r="AD172" s="615"/>
      <c r="AE172" s="617"/>
    </row>
    <row r="173" spans="19:31" x14ac:dyDescent="0.25">
      <c r="S173" s="615"/>
      <c r="T173" s="615"/>
      <c r="U173" s="615"/>
      <c r="V173" s="615"/>
      <c r="W173" s="615"/>
      <c r="X173" s="615"/>
      <c r="Y173" s="615"/>
      <c r="Z173" s="615"/>
      <c r="AA173" s="615"/>
      <c r="AB173" s="615"/>
      <c r="AC173" s="615"/>
      <c r="AD173" s="615"/>
      <c r="AE173" s="617"/>
    </row>
    <row r="174" spans="19:31" x14ac:dyDescent="0.25">
      <c r="S174" s="615"/>
      <c r="T174" s="615"/>
      <c r="U174" s="615"/>
      <c r="V174" s="615"/>
      <c r="W174" s="615"/>
      <c r="X174" s="615"/>
      <c r="Y174" s="615"/>
      <c r="Z174" s="615"/>
      <c r="AA174" s="615"/>
      <c r="AB174" s="615"/>
      <c r="AC174" s="615"/>
      <c r="AD174" s="615"/>
      <c r="AE174" s="617"/>
    </row>
    <row r="175" spans="19:31" x14ac:dyDescent="0.25">
      <c r="S175" s="615"/>
      <c r="T175" s="615"/>
      <c r="U175" s="615"/>
      <c r="V175" s="615"/>
      <c r="W175" s="615"/>
      <c r="X175" s="615"/>
      <c r="Y175" s="615"/>
      <c r="Z175" s="615"/>
      <c r="AA175" s="615"/>
      <c r="AB175" s="615"/>
      <c r="AC175" s="615"/>
      <c r="AD175" s="615"/>
      <c r="AE175" s="617"/>
    </row>
    <row r="176" spans="19:31" x14ac:dyDescent="0.25">
      <c r="S176" s="615"/>
      <c r="T176" s="615"/>
      <c r="U176" s="615"/>
      <c r="V176" s="615"/>
      <c r="W176" s="615"/>
      <c r="X176" s="615"/>
      <c r="Y176" s="615"/>
      <c r="Z176" s="615"/>
      <c r="AA176" s="615"/>
      <c r="AB176" s="615"/>
      <c r="AC176" s="615"/>
      <c r="AD176" s="615"/>
      <c r="AE176" s="617"/>
    </row>
    <row r="177" spans="19:31" x14ac:dyDescent="0.25">
      <c r="S177" s="615"/>
      <c r="T177" s="615"/>
      <c r="U177" s="615"/>
      <c r="V177" s="615"/>
      <c r="W177" s="615"/>
      <c r="X177" s="615"/>
      <c r="Y177" s="615"/>
      <c r="Z177" s="615"/>
      <c r="AA177" s="615"/>
      <c r="AB177" s="615"/>
      <c r="AC177" s="615"/>
      <c r="AD177" s="615"/>
      <c r="AE177" s="617"/>
    </row>
    <row r="178" spans="19:31" x14ac:dyDescent="0.25">
      <c r="S178" s="615"/>
      <c r="T178" s="615"/>
      <c r="U178" s="615"/>
      <c r="V178" s="615"/>
      <c r="W178" s="615"/>
      <c r="X178" s="615"/>
      <c r="Y178" s="615"/>
      <c r="Z178" s="615"/>
      <c r="AA178" s="615"/>
      <c r="AB178" s="615"/>
      <c r="AC178" s="615"/>
      <c r="AD178" s="615"/>
      <c r="AE178" s="617"/>
    </row>
    <row r="179" spans="19:31" x14ac:dyDescent="0.25">
      <c r="S179" s="615"/>
      <c r="T179" s="615"/>
      <c r="U179" s="615"/>
      <c r="V179" s="615"/>
      <c r="W179" s="615"/>
      <c r="X179" s="615"/>
      <c r="Y179" s="615"/>
      <c r="Z179" s="615"/>
      <c r="AA179" s="615"/>
      <c r="AB179" s="615"/>
      <c r="AC179" s="615"/>
      <c r="AD179" s="615"/>
      <c r="AE179" s="617"/>
    </row>
    <row r="180" spans="19:31" x14ac:dyDescent="0.25">
      <c r="S180" s="615"/>
      <c r="T180" s="615"/>
      <c r="U180" s="615"/>
      <c r="V180" s="615"/>
      <c r="W180" s="615"/>
      <c r="X180" s="615"/>
      <c r="Y180" s="615"/>
      <c r="Z180" s="615"/>
      <c r="AA180" s="615"/>
      <c r="AB180" s="615"/>
      <c r="AC180" s="615"/>
      <c r="AD180" s="615"/>
      <c r="AE180" s="617"/>
    </row>
    <row r="181" spans="19:31" x14ac:dyDescent="0.25">
      <c r="S181" s="615"/>
      <c r="T181" s="615"/>
      <c r="U181" s="615"/>
      <c r="V181" s="615"/>
      <c r="W181" s="615"/>
      <c r="X181" s="615"/>
      <c r="Y181" s="615"/>
      <c r="Z181" s="615"/>
      <c r="AA181" s="615"/>
      <c r="AB181" s="615"/>
      <c r="AC181" s="615"/>
      <c r="AD181" s="615"/>
      <c r="AE181" s="617"/>
    </row>
    <row r="182" spans="19:31" x14ac:dyDescent="0.25">
      <c r="S182" s="615"/>
      <c r="T182" s="615"/>
      <c r="U182" s="615"/>
      <c r="V182" s="615"/>
      <c r="W182" s="615"/>
      <c r="X182" s="615"/>
      <c r="Y182" s="615"/>
      <c r="Z182" s="615"/>
      <c r="AA182" s="615"/>
      <c r="AB182" s="615"/>
      <c r="AC182" s="615"/>
      <c r="AD182" s="615"/>
      <c r="AE182" s="617"/>
    </row>
    <row r="183" spans="19:31" x14ac:dyDescent="0.25">
      <c r="S183" s="615"/>
      <c r="T183" s="615"/>
      <c r="U183" s="615"/>
      <c r="V183" s="615"/>
      <c r="W183" s="615"/>
      <c r="X183" s="615"/>
      <c r="Y183" s="615"/>
      <c r="Z183" s="615"/>
      <c r="AA183" s="615"/>
      <c r="AB183" s="615"/>
      <c r="AC183" s="615"/>
      <c r="AD183" s="615"/>
      <c r="AE183" s="617"/>
    </row>
    <row r="184" spans="19:31" x14ac:dyDescent="0.25">
      <c r="S184" s="615"/>
      <c r="T184" s="615"/>
      <c r="U184" s="615"/>
      <c r="V184" s="615"/>
      <c r="W184" s="615"/>
      <c r="X184" s="615"/>
      <c r="Y184" s="615"/>
      <c r="Z184" s="615"/>
      <c r="AA184" s="615"/>
      <c r="AB184" s="615"/>
      <c r="AC184" s="615"/>
      <c r="AD184" s="615"/>
      <c r="AE184" s="617"/>
    </row>
    <row r="185" spans="19:31" x14ac:dyDescent="0.25">
      <c r="S185" s="615"/>
      <c r="T185" s="615"/>
      <c r="U185" s="615"/>
      <c r="V185" s="615"/>
      <c r="W185" s="615"/>
      <c r="X185" s="615"/>
      <c r="Y185" s="615"/>
      <c r="Z185" s="615"/>
      <c r="AA185" s="615"/>
      <c r="AB185" s="615"/>
      <c r="AC185" s="615"/>
      <c r="AD185" s="615"/>
      <c r="AE185" s="617"/>
    </row>
    <row r="186" spans="19:31" x14ac:dyDescent="0.25">
      <c r="S186" s="615"/>
      <c r="T186" s="615"/>
      <c r="U186" s="615"/>
      <c r="V186" s="615"/>
      <c r="W186" s="615"/>
      <c r="X186" s="615"/>
      <c r="Y186" s="615"/>
      <c r="Z186" s="615"/>
      <c r="AA186" s="615"/>
      <c r="AB186" s="615"/>
      <c r="AC186" s="615"/>
      <c r="AD186" s="615"/>
      <c r="AE186" s="617"/>
    </row>
    <row r="187" spans="19:31" x14ac:dyDescent="0.25">
      <c r="S187" s="615"/>
      <c r="T187" s="615"/>
      <c r="U187" s="615"/>
      <c r="V187" s="615"/>
      <c r="W187" s="615"/>
      <c r="X187" s="615"/>
      <c r="Y187" s="615"/>
      <c r="Z187" s="615"/>
      <c r="AA187" s="615"/>
      <c r="AB187" s="615"/>
      <c r="AC187" s="615"/>
      <c r="AD187" s="615"/>
      <c r="AE187" s="617"/>
    </row>
    <row r="188" spans="19:31" x14ac:dyDescent="0.25">
      <c r="S188" s="615"/>
      <c r="T188" s="615"/>
      <c r="U188" s="615"/>
      <c r="V188" s="615"/>
      <c r="W188" s="615"/>
      <c r="X188" s="615"/>
      <c r="Y188" s="615"/>
      <c r="Z188" s="615"/>
      <c r="AA188" s="615"/>
      <c r="AB188" s="615"/>
      <c r="AC188" s="615"/>
      <c r="AD188" s="615"/>
      <c r="AE188" s="617"/>
    </row>
    <row r="189" spans="19:31" x14ac:dyDescent="0.25">
      <c r="S189" s="615"/>
      <c r="T189" s="615"/>
      <c r="U189" s="615"/>
      <c r="V189" s="615"/>
      <c r="W189" s="615"/>
      <c r="X189" s="615"/>
      <c r="Y189" s="615"/>
      <c r="Z189" s="615"/>
      <c r="AA189" s="615"/>
      <c r="AB189" s="615"/>
      <c r="AC189" s="615"/>
      <c r="AD189" s="615"/>
      <c r="AE189" s="617"/>
    </row>
    <row r="190" spans="19:31" x14ac:dyDescent="0.25">
      <c r="S190" s="615"/>
      <c r="T190" s="615"/>
      <c r="U190" s="615"/>
      <c r="V190" s="615"/>
      <c r="W190" s="615"/>
      <c r="X190" s="615"/>
      <c r="Y190" s="615"/>
      <c r="Z190" s="615"/>
      <c r="AA190" s="615"/>
      <c r="AB190" s="615"/>
      <c r="AC190" s="615"/>
      <c r="AD190" s="615"/>
      <c r="AE190" s="617"/>
    </row>
    <row r="191" spans="19:31" x14ac:dyDescent="0.25">
      <c r="S191" s="615"/>
      <c r="T191" s="615"/>
      <c r="U191" s="615"/>
      <c r="V191" s="615"/>
      <c r="W191" s="615"/>
      <c r="X191" s="615"/>
      <c r="Y191" s="615"/>
      <c r="Z191" s="615"/>
      <c r="AA191" s="615"/>
      <c r="AB191" s="615"/>
      <c r="AC191" s="615"/>
      <c r="AD191" s="615"/>
      <c r="AE191" s="617"/>
    </row>
    <row r="192" spans="19:31" x14ac:dyDescent="0.25">
      <c r="S192" s="615"/>
      <c r="T192" s="615"/>
      <c r="U192" s="615"/>
      <c r="V192" s="615"/>
      <c r="W192" s="615"/>
      <c r="X192" s="615"/>
      <c r="Y192" s="615"/>
      <c r="Z192" s="615"/>
      <c r="AA192" s="615"/>
      <c r="AB192" s="615"/>
      <c r="AC192" s="615"/>
      <c r="AD192" s="615"/>
      <c r="AE192" s="617"/>
    </row>
    <row r="193" spans="19:31" x14ac:dyDescent="0.25">
      <c r="S193" s="615"/>
      <c r="T193" s="615"/>
      <c r="U193" s="615"/>
      <c r="V193" s="615"/>
      <c r="W193" s="615"/>
      <c r="X193" s="615"/>
      <c r="Y193" s="615"/>
      <c r="Z193" s="615"/>
      <c r="AA193" s="615"/>
      <c r="AB193" s="615"/>
      <c r="AC193" s="615"/>
      <c r="AD193" s="615"/>
      <c r="AE193" s="617"/>
    </row>
    <row r="194" spans="19:31" x14ac:dyDescent="0.25">
      <c r="S194" s="615"/>
      <c r="T194" s="615"/>
      <c r="U194" s="615"/>
      <c r="V194" s="615"/>
      <c r="W194" s="615"/>
      <c r="X194" s="615"/>
      <c r="Y194" s="615"/>
      <c r="Z194" s="615"/>
      <c r="AA194" s="615"/>
      <c r="AB194" s="615"/>
      <c r="AC194" s="615"/>
      <c r="AD194" s="615"/>
      <c r="AE194" s="617"/>
    </row>
    <row r="195" spans="19:31" x14ac:dyDescent="0.25">
      <c r="S195" s="615"/>
      <c r="T195" s="615"/>
      <c r="U195" s="615"/>
      <c r="V195" s="615"/>
      <c r="W195" s="615"/>
      <c r="X195" s="615"/>
      <c r="Y195" s="615"/>
      <c r="Z195" s="615"/>
      <c r="AA195" s="615"/>
      <c r="AB195" s="615"/>
      <c r="AC195" s="615"/>
      <c r="AD195" s="615"/>
      <c r="AE195" s="617"/>
    </row>
    <row r="196" spans="19:31" x14ac:dyDescent="0.25">
      <c r="S196" s="615"/>
      <c r="T196" s="615"/>
      <c r="U196" s="615"/>
      <c r="V196" s="615"/>
      <c r="W196" s="615"/>
      <c r="X196" s="615"/>
      <c r="Y196" s="615"/>
      <c r="Z196" s="615"/>
      <c r="AA196" s="615"/>
      <c r="AB196" s="615"/>
      <c r="AC196" s="615"/>
      <c r="AD196" s="615"/>
      <c r="AE196" s="617"/>
    </row>
    <row r="197" spans="19:31" x14ac:dyDescent="0.25">
      <c r="S197" s="615"/>
      <c r="T197" s="615"/>
      <c r="U197" s="615"/>
      <c r="V197" s="615"/>
      <c r="W197" s="615"/>
      <c r="X197" s="615"/>
      <c r="Y197" s="615"/>
      <c r="Z197" s="615"/>
      <c r="AA197" s="615"/>
      <c r="AB197" s="615"/>
      <c r="AC197" s="615"/>
      <c r="AD197" s="615"/>
      <c r="AE197" s="617"/>
    </row>
    <row r="198" spans="19:31" x14ac:dyDescent="0.25">
      <c r="S198" s="615"/>
      <c r="T198" s="615"/>
      <c r="U198" s="615"/>
      <c r="V198" s="615"/>
      <c r="W198" s="615"/>
      <c r="X198" s="615"/>
      <c r="Y198" s="615"/>
      <c r="Z198" s="615"/>
      <c r="AA198" s="615"/>
      <c r="AB198" s="615"/>
      <c r="AC198" s="615"/>
      <c r="AD198" s="615"/>
      <c r="AE198" s="617"/>
    </row>
    <row r="199" spans="19:31" x14ac:dyDescent="0.25">
      <c r="S199" s="615"/>
      <c r="T199" s="615"/>
      <c r="U199" s="615"/>
      <c r="V199" s="615"/>
      <c r="W199" s="615"/>
      <c r="X199" s="615"/>
      <c r="Y199" s="615"/>
      <c r="Z199" s="615"/>
      <c r="AA199" s="615"/>
      <c r="AB199" s="615"/>
      <c r="AC199" s="615"/>
      <c r="AD199" s="615"/>
      <c r="AE199" s="617"/>
    </row>
    <row r="200" spans="19:31" x14ac:dyDescent="0.25">
      <c r="S200" s="615"/>
      <c r="T200" s="615"/>
      <c r="U200" s="615"/>
      <c r="V200" s="615"/>
      <c r="W200" s="615"/>
      <c r="X200" s="615"/>
      <c r="Y200" s="615"/>
      <c r="Z200" s="615"/>
      <c r="AA200" s="615"/>
      <c r="AB200" s="615"/>
      <c r="AC200" s="615"/>
      <c r="AD200" s="615"/>
      <c r="AE200" s="617"/>
    </row>
    <row r="201" spans="19:31" x14ac:dyDescent="0.25">
      <c r="S201" s="615"/>
      <c r="T201" s="615"/>
      <c r="U201" s="615"/>
      <c r="V201" s="615"/>
      <c r="W201" s="615"/>
      <c r="X201" s="615"/>
      <c r="Y201" s="615"/>
      <c r="Z201" s="615"/>
      <c r="AA201" s="615"/>
      <c r="AB201" s="615"/>
      <c r="AC201" s="615"/>
      <c r="AD201" s="615"/>
      <c r="AE201" s="617"/>
    </row>
    <row r="202" spans="19:31" x14ac:dyDescent="0.25">
      <c r="S202" s="615"/>
      <c r="T202" s="615"/>
      <c r="U202" s="615"/>
      <c r="V202" s="615"/>
      <c r="W202" s="615"/>
      <c r="X202" s="615"/>
      <c r="Y202" s="615"/>
      <c r="Z202" s="615"/>
      <c r="AA202" s="615"/>
      <c r="AB202" s="615"/>
      <c r="AC202" s="615"/>
      <c r="AD202" s="615"/>
      <c r="AE202" s="617"/>
    </row>
    <row r="203" spans="19:31" x14ac:dyDescent="0.25">
      <c r="S203" s="615"/>
      <c r="T203" s="615"/>
      <c r="U203" s="615"/>
      <c r="V203" s="615"/>
      <c r="W203" s="615"/>
      <c r="X203" s="615"/>
      <c r="Y203" s="615"/>
      <c r="Z203" s="615"/>
      <c r="AA203" s="615"/>
      <c r="AB203" s="615"/>
      <c r="AC203" s="615"/>
      <c r="AD203" s="615"/>
      <c r="AE203" s="617"/>
    </row>
    <row r="204" spans="19:31" x14ac:dyDescent="0.25">
      <c r="S204" s="615"/>
      <c r="T204" s="615"/>
      <c r="U204" s="615"/>
      <c r="V204" s="615"/>
      <c r="W204" s="615"/>
      <c r="X204" s="615"/>
      <c r="Y204" s="615"/>
      <c r="Z204" s="615"/>
      <c r="AA204" s="615"/>
      <c r="AB204" s="615"/>
      <c r="AC204" s="615"/>
      <c r="AD204" s="615"/>
      <c r="AE204" s="617"/>
    </row>
    <row r="205" spans="19:31" x14ac:dyDescent="0.25">
      <c r="S205" s="615"/>
      <c r="T205" s="615"/>
      <c r="U205" s="615"/>
      <c r="V205" s="615"/>
      <c r="W205" s="615"/>
      <c r="X205" s="615"/>
      <c r="Y205" s="615"/>
      <c r="Z205" s="615"/>
      <c r="AA205" s="615"/>
      <c r="AB205" s="615"/>
      <c r="AC205" s="615"/>
      <c r="AD205" s="615"/>
      <c r="AE205" s="617"/>
    </row>
    <row r="206" spans="19:31" x14ac:dyDescent="0.25">
      <c r="S206" s="615"/>
      <c r="T206" s="615"/>
      <c r="U206" s="615"/>
      <c r="V206" s="615"/>
      <c r="W206" s="615"/>
      <c r="X206" s="615"/>
      <c r="Y206" s="615"/>
      <c r="Z206" s="615"/>
      <c r="AA206" s="615"/>
      <c r="AB206" s="615"/>
      <c r="AC206" s="615"/>
      <c r="AD206" s="615"/>
      <c r="AE206" s="617"/>
    </row>
    <row r="207" spans="19:31" x14ac:dyDescent="0.25">
      <c r="S207" s="615"/>
      <c r="T207" s="615"/>
      <c r="U207" s="615"/>
      <c r="V207" s="615"/>
      <c r="W207" s="615"/>
      <c r="X207" s="615"/>
      <c r="Y207" s="615"/>
      <c r="Z207" s="615"/>
      <c r="AA207" s="615"/>
      <c r="AB207" s="615"/>
      <c r="AC207" s="615"/>
      <c r="AD207" s="615"/>
      <c r="AE207" s="617"/>
    </row>
    <row r="208" spans="19:31" x14ac:dyDescent="0.25">
      <c r="S208" s="615"/>
      <c r="T208" s="615"/>
      <c r="U208" s="615"/>
      <c r="V208" s="615"/>
      <c r="W208" s="615"/>
      <c r="X208" s="615"/>
      <c r="Y208" s="615"/>
      <c r="Z208" s="615"/>
      <c r="AA208" s="615"/>
      <c r="AB208" s="615"/>
      <c r="AC208" s="615"/>
      <c r="AD208" s="615"/>
      <c r="AE208" s="617"/>
    </row>
    <row r="209" spans="19:31" x14ac:dyDescent="0.25">
      <c r="S209" s="615"/>
      <c r="T209" s="615"/>
      <c r="U209" s="615"/>
      <c r="V209" s="615"/>
      <c r="W209" s="615"/>
      <c r="X209" s="615"/>
      <c r="Y209" s="615"/>
      <c r="Z209" s="615"/>
      <c r="AA209" s="615"/>
      <c r="AB209" s="615"/>
      <c r="AC209" s="615"/>
      <c r="AD209" s="615"/>
      <c r="AE209" s="617"/>
    </row>
    <row r="210" spans="19:31" x14ac:dyDescent="0.25">
      <c r="S210" s="615"/>
      <c r="T210" s="615"/>
      <c r="U210" s="615"/>
      <c r="V210" s="615"/>
      <c r="W210" s="615"/>
      <c r="X210" s="615"/>
      <c r="Y210" s="615"/>
      <c r="Z210" s="615"/>
      <c r="AA210" s="615"/>
      <c r="AB210" s="615"/>
      <c r="AC210" s="615"/>
      <c r="AD210" s="615"/>
      <c r="AE210" s="617"/>
    </row>
    <row r="211" spans="19:31" x14ac:dyDescent="0.25">
      <c r="S211" s="615"/>
      <c r="T211" s="615"/>
      <c r="U211" s="615"/>
      <c r="V211" s="615"/>
      <c r="W211" s="615"/>
      <c r="X211" s="615"/>
      <c r="Y211" s="615"/>
      <c r="Z211" s="615"/>
      <c r="AA211" s="615"/>
      <c r="AB211" s="615"/>
      <c r="AC211" s="615"/>
      <c r="AD211" s="615"/>
      <c r="AE211" s="617"/>
    </row>
    <row r="212" spans="19:31" x14ac:dyDescent="0.25">
      <c r="S212" s="615"/>
      <c r="T212" s="615"/>
      <c r="U212" s="615"/>
      <c r="V212" s="615"/>
      <c r="W212" s="615"/>
      <c r="X212" s="615"/>
      <c r="Y212" s="615"/>
      <c r="Z212" s="615"/>
      <c r="AA212" s="615"/>
      <c r="AB212" s="615"/>
      <c r="AC212" s="615"/>
      <c r="AD212" s="615"/>
      <c r="AE212" s="617"/>
    </row>
    <row r="213" spans="19:31" x14ac:dyDescent="0.25">
      <c r="S213" s="615"/>
      <c r="T213" s="615"/>
      <c r="U213" s="615"/>
      <c r="V213" s="615"/>
      <c r="W213" s="615"/>
      <c r="X213" s="615"/>
      <c r="Y213" s="615"/>
      <c r="Z213" s="615"/>
      <c r="AA213" s="615"/>
      <c r="AB213" s="615"/>
      <c r="AC213" s="615"/>
      <c r="AD213" s="615"/>
      <c r="AE213" s="617"/>
    </row>
    <row r="214" spans="19:31" x14ac:dyDescent="0.25">
      <c r="S214" s="615"/>
      <c r="T214" s="615"/>
      <c r="U214" s="615"/>
      <c r="V214" s="615"/>
      <c r="W214" s="615"/>
      <c r="X214" s="615"/>
      <c r="Y214" s="615"/>
      <c r="Z214" s="615"/>
      <c r="AA214" s="615"/>
      <c r="AB214" s="615"/>
      <c r="AC214" s="615"/>
      <c r="AD214" s="615"/>
      <c r="AE214" s="617"/>
    </row>
    <row r="215" spans="19:31" x14ac:dyDescent="0.25">
      <c r="S215" s="615"/>
      <c r="T215" s="615"/>
      <c r="U215" s="615"/>
      <c r="V215" s="615"/>
      <c r="W215" s="615"/>
      <c r="X215" s="615"/>
      <c r="Y215" s="615"/>
      <c r="Z215" s="615"/>
      <c r="AA215" s="615"/>
      <c r="AB215" s="615"/>
      <c r="AC215" s="615"/>
      <c r="AD215" s="615"/>
      <c r="AE215" s="617"/>
    </row>
    <row r="216" spans="19:31" x14ac:dyDescent="0.25">
      <c r="S216" s="615"/>
      <c r="T216" s="615"/>
      <c r="U216" s="615"/>
      <c r="V216" s="615"/>
      <c r="W216" s="615"/>
      <c r="X216" s="615"/>
      <c r="Y216" s="615"/>
      <c r="Z216" s="615"/>
      <c r="AA216" s="615"/>
      <c r="AB216" s="615"/>
      <c r="AC216" s="615"/>
      <c r="AD216" s="615"/>
      <c r="AE216" s="617"/>
    </row>
    <row r="217" spans="19:31" x14ac:dyDescent="0.25">
      <c r="S217" s="615"/>
      <c r="T217" s="615"/>
      <c r="U217" s="615"/>
      <c r="V217" s="615"/>
      <c r="W217" s="615"/>
      <c r="X217" s="615"/>
      <c r="Y217" s="615"/>
      <c r="Z217" s="615"/>
      <c r="AA217" s="615"/>
      <c r="AB217" s="615"/>
      <c r="AC217" s="615"/>
      <c r="AD217" s="615"/>
      <c r="AE217" s="617"/>
    </row>
    <row r="218" spans="19:31" x14ac:dyDescent="0.25">
      <c r="S218" s="615"/>
      <c r="T218" s="615"/>
      <c r="U218" s="615"/>
      <c r="V218" s="615"/>
      <c r="W218" s="615"/>
      <c r="X218" s="615"/>
      <c r="Y218" s="615"/>
      <c r="Z218" s="615"/>
      <c r="AA218" s="615"/>
      <c r="AB218" s="615"/>
      <c r="AC218" s="615"/>
      <c r="AD218" s="615"/>
      <c r="AE218" s="617"/>
    </row>
    <row r="219" spans="19:31" x14ac:dyDescent="0.25">
      <c r="S219" s="615"/>
      <c r="T219" s="615"/>
      <c r="U219" s="615"/>
      <c r="V219" s="615"/>
      <c r="W219" s="615"/>
      <c r="X219" s="615"/>
      <c r="Y219" s="615"/>
      <c r="Z219" s="615"/>
      <c r="AA219" s="615"/>
      <c r="AB219" s="615"/>
      <c r="AC219" s="615"/>
      <c r="AD219" s="615"/>
      <c r="AE219" s="617"/>
    </row>
    <row r="220" spans="19:31" x14ac:dyDescent="0.25">
      <c r="S220" s="615"/>
      <c r="T220" s="615"/>
      <c r="U220" s="615"/>
      <c r="V220" s="615"/>
      <c r="W220" s="615"/>
      <c r="X220" s="615"/>
      <c r="Y220" s="615"/>
      <c r="Z220" s="615"/>
      <c r="AA220" s="615"/>
      <c r="AB220" s="615"/>
      <c r="AC220" s="615"/>
      <c r="AD220" s="615"/>
      <c r="AE220" s="617"/>
    </row>
    <row r="221" spans="19:31" x14ac:dyDescent="0.25">
      <c r="S221" s="615"/>
      <c r="T221" s="615"/>
      <c r="U221" s="615"/>
      <c r="V221" s="615"/>
      <c r="W221" s="615"/>
      <c r="X221" s="615"/>
      <c r="Y221" s="615"/>
      <c r="Z221" s="615"/>
      <c r="AA221" s="615"/>
      <c r="AB221" s="615"/>
      <c r="AC221" s="615"/>
      <c r="AD221" s="615"/>
      <c r="AE221" s="617"/>
    </row>
    <row r="222" spans="19:31" x14ac:dyDescent="0.25">
      <c r="S222" s="615"/>
      <c r="T222" s="615"/>
      <c r="U222" s="615"/>
      <c r="V222" s="615"/>
      <c r="W222" s="615"/>
      <c r="X222" s="615"/>
      <c r="Y222" s="615"/>
      <c r="Z222" s="615"/>
      <c r="AA222" s="615"/>
      <c r="AB222" s="615"/>
      <c r="AC222" s="615"/>
      <c r="AD222" s="615"/>
      <c r="AE222" s="617"/>
    </row>
    <row r="223" spans="19:31" x14ac:dyDescent="0.25">
      <c r="S223" s="615"/>
      <c r="T223" s="615"/>
      <c r="U223" s="615"/>
      <c r="V223" s="615"/>
      <c r="W223" s="615"/>
      <c r="X223" s="615"/>
      <c r="Y223" s="615"/>
      <c r="Z223" s="615"/>
      <c r="AA223" s="615"/>
      <c r="AB223" s="615"/>
      <c r="AC223" s="615"/>
      <c r="AD223" s="615"/>
      <c r="AE223" s="617"/>
    </row>
    <row r="224" spans="19:31" x14ac:dyDescent="0.25">
      <c r="S224" s="615"/>
      <c r="T224" s="615"/>
      <c r="U224" s="615"/>
      <c r="V224" s="615"/>
      <c r="W224" s="615"/>
      <c r="X224" s="615"/>
      <c r="Y224" s="615"/>
      <c r="Z224" s="615"/>
      <c r="AA224" s="615"/>
      <c r="AB224" s="615"/>
      <c r="AC224" s="615"/>
      <c r="AD224" s="615"/>
      <c r="AE224" s="617"/>
    </row>
    <row r="225" spans="19:31" x14ac:dyDescent="0.25">
      <c r="S225" s="615"/>
      <c r="T225" s="615"/>
      <c r="U225" s="615"/>
      <c r="V225" s="615"/>
      <c r="W225" s="615"/>
      <c r="X225" s="615"/>
      <c r="Y225" s="615"/>
      <c r="Z225" s="615"/>
      <c r="AA225" s="615"/>
      <c r="AB225" s="615"/>
      <c r="AC225" s="615"/>
      <c r="AD225" s="615"/>
      <c r="AE225" s="617"/>
    </row>
    <row r="226" spans="19:31" x14ac:dyDescent="0.25">
      <c r="S226" s="615"/>
      <c r="T226" s="615"/>
      <c r="U226" s="615"/>
      <c r="V226" s="615"/>
      <c r="W226" s="615"/>
      <c r="X226" s="615"/>
      <c r="Y226" s="615"/>
      <c r="Z226" s="615"/>
      <c r="AA226" s="615"/>
      <c r="AB226" s="615"/>
      <c r="AC226" s="615"/>
      <c r="AD226" s="615"/>
      <c r="AE226" s="617"/>
    </row>
    <row r="227" spans="19:31" x14ac:dyDescent="0.25">
      <c r="S227" s="615"/>
      <c r="T227" s="615"/>
      <c r="U227" s="615"/>
      <c r="V227" s="615"/>
      <c r="W227" s="615"/>
      <c r="X227" s="615"/>
      <c r="Y227" s="615"/>
      <c r="Z227" s="615"/>
      <c r="AA227" s="615"/>
      <c r="AB227" s="615"/>
      <c r="AC227" s="615"/>
      <c r="AD227" s="615"/>
      <c r="AE227" s="617"/>
    </row>
    <row r="228" spans="19:31" x14ac:dyDescent="0.25">
      <c r="S228" s="615"/>
      <c r="T228" s="615"/>
      <c r="U228" s="615"/>
      <c r="V228" s="615"/>
      <c r="W228" s="615"/>
      <c r="X228" s="615"/>
      <c r="Y228" s="615"/>
      <c r="Z228" s="615"/>
      <c r="AA228" s="615"/>
      <c r="AB228" s="615"/>
      <c r="AC228" s="615"/>
      <c r="AD228" s="615"/>
      <c r="AE228" s="617"/>
    </row>
    <row r="229" spans="19:31" x14ac:dyDescent="0.25">
      <c r="S229" s="615"/>
      <c r="T229" s="615"/>
      <c r="U229" s="615"/>
      <c r="V229" s="615"/>
      <c r="W229" s="615"/>
      <c r="X229" s="615"/>
      <c r="Y229" s="615"/>
      <c r="Z229" s="615"/>
      <c r="AA229" s="615"/>
      <c r="AB229" s="615"/>
      <c r="AC229" s="615"/>
      <c r="AD229" s="615"/>
      <c r="AE229" s="617"/>
    </row>
    <row r="230" spans="19:31" x14ac:dyDescent="0.25">
      <c r="S230" s="615"/>
      <c r="T230" s="615"/>
      <c r="U230" s="615"/>
      <c r="V230" s="615"/>
      <c r="W230" s="615"/>
      <c r="X230" s="615"/>
      <c r="Y230" s="615"/>
      <c r="Z230" s="615"/>
      <c r="AA230" s="615"/>
      <c r="AB230" s="615"/>
      <c r="AC230" s="615"/>
      <c r="AD230" s="615"/>
      <c r="AE230" s="617"/>
    </row>
    <row r="231" spans="19:31" x14ac:dyDescent="0.25">
      <c r="S231" s="615"/>
      <c r="T231" s="615"/>
      <c r="U231" s="615"/>
      <c r="V231" s="615"/>
      <c r="W231" s="615"/>
      <c r="X231" s="615"/>
      <c r="Y231" s="615"/>
      <c r="Z231" s="615"/>
      <c r="AA231" s="615"/>
      <c r="AB231" s="615"/>
      <c r="AC231" s="615"/>
      <c r="AD231" s="615"/>
      <c r="AE231" s="617"/>
    </row>
    <row r="232" spans="19:31" x14ac:dyDescent="0.25">
      <c r="S232" s="615"/>
      <c r="T232" s="615"/>
      <c r="U232" s="615"/>
      <c r="V232" s="615"/>
      <c r="W232" s="615"/>
      <c r="X232" s="615"/>
      <c r="Y232" s="615"/>
      <c r="Z232" s="615"/>
      <c r="AA232" s="615"/>
      <c r="AB232" s="615"/>
      <c r="AC232" s="615"/>
      <c r="AD232" s="615"/>
      <c r="AE232" s="617"/>
    </row>
    <row r="233" spans="19:31" x14ac:dyDescent="0.25">
      <c r="S233" s="615"/>
      <c r="T233" s="615"/>
      <c r="U233" s="615"/>
      <c r="V233" s="615"/>
      <c r="W233" s="615"/>
      <c r="X233" s="615"/>
      <c r="Y233" s="615"/>
      <c r="Z233" s="615"/>
      <c r="AA233" s="615"/>
      <c r="AB233" s="615"/>
      <c r="AC233" s="615"/>
      <c r="AD233" s="615"/>
      <c r="AE233" s="617"/>
    </row>
    <row r="234" spans="19:31" x14ac:dyDescent="0.25">
      <c r="S234" s="615"/>
      <c r="T234" s="615"/>
      <c r="U234" s="615"/>
      <c r="V234" s="615"/>
      <c r="W234" s="615"/>
      <c r="X234" s="615"/>
      <c r="Y234" s="615"/>
      <c r="Z234" s="615"/>
      <c r="AA234" s="615"/>
      <c r="AB234" s="615"/>
      <c r="AC234" s="615"/>
      <c r="AD234" s="615"/>
      <c r="AE234" s="617"/>
    </row>
    <row r="235" spans="19:31" x14ac:dyDescent="0.25">
      <c r="S235" s="615"/>
      <c r="T235" s="615"/>
      <c r="U235" s="615"/>
      <c r="V235" s="615"/>
      <c r="W235" s="615"/>
      <c r="X235" s="615"/>
      <c r="Y235" s="615"/>
      <c r="Z235" s="615"/>
      <c r="AA235" s="615"/>
      <c r="AB235" s="615"/>
      <c r="AC235" s="615"/>
      <c r="AD235" s="615"/>
      <c r="AE235" s="617"/>
    </row>
    <row r="236" spans="19:31" x14ac:dyDescent="0.25">
      <c r="S236" s="615"/>
      <c r="T236" s="615"/>
      <c r="U236" s="615"/>
      <c r="V236" s="615"/>
      <c r="W236" s="615"/>
      <c r="X236" s="615"/>
      <c r="Y236" s="615"/>
      <c r="Z236" s="615"/>
      <c r="AA236" s="615"/>
      <c r="AB236" s="615"/>
      <c r="AC236" s="615"/>
      <c r="AD236" s="615"/>
      <c r="AE236" s="617"/>
    </row>
    <row r="237" spans="19:31" x14ac:dyDescent="0.25">
      <c r="S237" s="615"/>
      <c r="T237" s="615"/>
      <c r="U237" s="615"/>
      <c r="V237" s="615"/>
      <c r="W237" s="615"/>
      <c r="X237" s="615"/>
      <c r="Y237" s="615"/>
      <c r="Z237" s="615"/>
      <c r="AA237" s="615"/>
      <c r="AB237" s="615"/>
      <c r="AC237" s="615"/>
      <c r="AD237" s="615"/>
      <c r="AE237" s="617"/>
    </row>
    <row r="238" spans="19:31" x14ac:dyDescent="0.25">
      <c r="S238" s="615"/>
      <c r="T238" s="615"/>
      <c r="U238" s="615"/>
      <c r="V238" s="615"/>
      <c r="W238" s="615"/>
      <c r="X238" s="615"/>
      <c r="Y238" s="615"/>
      <c r="Z238" s="615"/>
      <c r="AA238" s="615"/>
      <c r="AB238" s="615"/>
      <c r="AC238" s="615"/>
      <c r="AD238" s="615"/>
      <c r="AE238" s="617"/>
    </row>
    <row r="239" spans="19:31" x14ac:dyDescent="0.25">
      <c r="S239" s="615"/>
      <c r="T239" s="615"/>
      <c r="U239" s="615"/>
      <c r="V239" s="615"/>
      <c r="W239" s="615"/>
      <c r="X239" s="615"/>
      <c r="Y239" s="615"/>
      <c r="Z239" s="615"/>
      <c r="AA239" s="615"/>
      <c r="AB239" s="615"/>
      <c r="AC239" s="615"/>
      <c r="AD239" s="615"/>
      <c r="AE239" s="617"/>
    </row>
    <row r="240" spans="19:31" x14ac:dyDescent="0.25">
      <c r="S240" s="615"/>
      <c r="T240" s="615"/>
      <c r="U240" s="615"/>
      <c r="V240" s="615"/>
      <c r="W240" s="615"/>
      <c r="X240" s="615"/>
      <c r="Y240" s="615"/>
      <c r="Z240" s="615"/>
      <c r="AA240" s="615"/>
      <c r="AB240" s="615"/>
      <c r="AC240" s="615"/>
      <c r="AD240" s="615"/>
      <c r="AE240" s="617"/>
    </row>
    <row r="241" spans="19:31" x14ac:dyDescent="0.25">
      <c r="S241" s="615"/>
      <c r="T241" s="615"/>
      <c r="U241" s="615"/>
      <c r="V241" s="615"/>
      <c r="W241" s="615"/>
      <c r="X241" s="615"/>
      <c r="Y241" s="615"/>
      <c r="Z241" s="615"/>
      <c r="AA241" s="615"/>
      <c r="AB241" s="615"/>
      <c r="AC241" s="615"/>
      <c r="AD241" s="615"/>
      <c r="AE241" s="617"/>
    </row>
    <row r="242" spans="19:31" x14ac:dyDescent="0.25">
      <c r="S242" s="615"/>
      <c r="T242" s="615"/>
      <c r="U242" s="615"/>
      <c r="V242" s="615"/>
      <c r="W242" s="615"/>
      <c r="X242" s="615"/>
      <c r="Y242" s="615"/>
      <c r="Z242" s="615"/>
      <c r="AA242" s="615"/>
      <c r="AB242" s="615"/>
      <c r="AC242" s="615"/>
      <c r="AD242" s="615"/>
      <c r="AE242" s="617"/>
    </row>
    <row r="243" spans="19:31" x14ac:dyDescent="0.25">
      <c r="S243" s="615"/>
      <c r="T243" s="615"/>
      <c r="U243" s="615"/>
      <c r="V243" s="615"/>
      <c r="W243" s="615"/>
      <c r="X243" s="615"/>
      <c r="Y243" s="615"/>
      <c r="Z243" s="615"/>
      <c r="AA243" s="615"/>
      <c r="AB243" s="615"/>
      <c r="AC243" s="615"/>
      <c r="AD243" s="615"/>
      <c r="AE243" s="617"/>
    </row>
    <row r="244" spans="19:31" x14ac:dyDescent="0.25">
      <c r="S244" s="615"/>
      <c r="T244" s="615"/>
      <c r="U244" s="615"/>
      <c r="V244" s="615"/>
      <c r="W244" s="615"/>
      <c r="X244" s="615"/>
      <c r="Y244" s="615"/>
      <c r="Z244" s="615"/>
      <c r="AA244" s="615"/>
      <c r="AB244" s="615"/>
      <c r="AC244" s="615"/>
      <c r="AD244" s="615"/>
      <c r="AE244" s="617"/>
    </row>
    <row r="245" spans="19:31" x14ac:dyDescent="0.25">
      <c r="S245" s="615"/>
      <c r="T245" s="615"/>
      <c r="U245" s="615"/>
      <c r="V245" s="615"/>
      <c r="W245" s="615"/>
      <c r="X245" s="615"/>
      <c r="Y245" s="615"/>
      <c r="Z245" s="615"/>
      <c r="AA245" s="615"/>
      <c r="AB245" s="615"/>
      <c r="AC245" s="615"/>
      <c r="AD245" s="615"/>
      <c r="AE245" s="617"/>
    </row>
    <row r="246" spans="19:31" x14ac:dyDescent="0.25">
      <c r="S246" s="615"/>
      <c r="T246" s="615"/>
      <c r="U246" s="615"/>
      <c r="V246" s="615"/>
      <c r="W246" s="615"/>
      <c r="X246" s="615"/>
      <c r="Y246" s="615"/>
      <c r="Z246" s="615"/>
      <c r="AA246" s="615"/>
      <c r="AB246" s="615"/>
      <c r="AC246" s="615"/>
      <c r="AD246" s="615"/>
      <c r="AE246" s="617"/>
    </row>
    <row r="247" spans="19:31" x14ac:dyDescent="0.25">
      <c r="S247" s="615"/>
      <c r="T247" s="615"/>
      <c r="U247" s="615"/>
      <c r="V247" s="615"/>
      <c r="W247" s="615"/>
      <c r="X247" s="615"/>
      <c r="Y247" s="615"/>
      <c r="Z247" s="615"/>
      <c r="AA247" s="615"/>
      <c r="AB247" s="615"/>
      <c r="AC247" s="615"/>
      <c r="AD247" s="615"/>
      <c r="AE247" s="617"/>
    </row>
    <row r="248" spans="19:31" x14ac:dyDescent="0.25">
      <c r="S248" s="615"/>
      <c r="T248" s="615"/>
      <c r="U248" s="615"/>
      <c r="V248" s="615"/>
      <c r="W248" s="615"/>
      <c r="X248" s="615"/>
      <c r="Y248" s="615"/>
      <c r="Z248" s="615"/>
      <c r="AA248" s="615"/>
      <c r="AB248" s="615"/>
      <c r="AC248" s="615"/>
      <c r="AD248" s="615"/>
      <c r="AE248" s="617"/>
    </row>
    <row r="249" spans="19:31" x14ac:dyDescent="0.25">
      <c r="S249" s="615"/>
      <c r="T249" s="615"/>
      <c r="U249" s="615"/>
      <c r="V249" s="615"/>
      <c r="W249" s="615"/>
      <c r="X249" s="615"/>
      <c r="Y249" s="615"/>
      <c r="Z249" s="615"/>
      <c r="AA249" s="615"/>
      <c r="AB249" s="615"/>
      <c r="AC249" s="615"/>
      <c r="AD249" s="615"/>
      <c r="AE249" s="617"/>
    </row>
    <row r="250" spans="19:31" x14ac:dyDescent="0.25">
      <c r="S250" s="615"/>
      <c r="T250" s="615"/>
      <c r="U250" s="615"/>
      <c r="V250" s="615"/>
      <c r="W250" s="615"/>
      <c r="X250" s="615"/>
      <c r="Y250" s="615"/>
      <c r="Z250" s="615"/>
      <c r="AA250" s="615"/>
      <c r="AB250" s="615"/>
      <c r="AC250" s="615"/>
      <c r="AD250" s="615"/>
      <c r="AE250" s="617"/>
    </row>
    <row r="251" spans="19:31" x14ac:dyDescent="0.25">
      <c r="S251" s="615"/>
      <c r="T251" s="615"/>
      <c r="U251" s="615"/>
      <c r="V251" s="615"/>
      <c r="W251" s="615"/>
      <c r="X251" s="615"/>
      <c r="Y251" s="615"/>
      <c r="Z251" s="615"/>
      <c r="AA251" s="615"/>
      <c r="AB251" s="615"/>
      <c r="AC251" s="615"/>
      <c r="AD251" s="615"/>
      <c r="AE251" s="617"/>
    </row>
    <row r="252" spans="19:31" x14ac:dyDescent="0.25">
      <c r="S252" s="615"/>
      <c r="T252" s="615"/>
      <c r="U252" s="615"/>
      <c r="V252" s="615"/>
      <c r="W252" s="615"/>
      <c r="X252" s="615"/>
      <c r="Y252" s="615"/>
      <c r="Z252" s="615"/>
      <c r="AA252" s="615"/>
      <c r="AB252" s="615"/>
      <c r="AC252" s="615"/>
      <c r="AD252" s="615"/>
      <c r="AE252" s="617"/>
    </row>
    <row r="253" spans="19:31" x14ac:dyDescent="0.25">
      <c r="S253" s="615"/>
      <c r="T253" s="615"/>
      <c r="U253" s="615"/>
      <c r="V253" s="615"/>
      <c r="W253" s="615"/>
      <c r="X253" s="615"/>
      <c r="Y253" s="615"/>
      <c r="Z253" s="615"/>
      <c r="AA253" s="615"/>
      <c r="AB253" s="615"/>
      <c r="AC253" s="615"/>
      <c r="AD253" s="615"/>
      <c r="AE253" s="617"/>
    </row>
    <row r="254" spans="19:31" x14ac:dyDescent="0.25">
      <c r="S254" s="615"/>
      <c r="T254" s="615"/>
      <c r="U254" s="615"/>
      <c r="V254" s="615"/>
      <c r="W254" s="615"/>
      <c r="X254" s="615"/>
      <c r="Y254" s="615"/>
      <c r="Z254" s="615"/>
      <c r="AA254" s="615"/>
      <c r="AB254" s="615"/>
      <c r="AC254" s="615"/>
      <c r="AD254" s="615"/>
      <c r="AE254" s="617"/>
    </row>
    <row r="255" spans="19:31" x14ac:dyDescent="0.25">
      <c r="S255" s="615"/>
      <c r="T255" s="615"/>
      <c r="U255" s="615"/>
      <c r="V255" s="615"/>
      <c r="W255" s="615"/>
      <c r="X255" s="615"/>
      <c r="Y255" s="615"/>
      <c r="Z255" s="615"/>
      <c r="AA255" s="615"/>
      <c r="AB255" s="615"/>
      <c r="AC255" s="615"/>
      <c r="AD255" s="615"/>
      <c r="AE255" s="617"/>
    </row>
    <row r="256" spans="19:31" x14ac:dyDescent="0.25">
      <c r="S256" s="615"/>
      <c r="T256" s="615"/>
      <c r="U256" s="615"/>
      <c r="V256" s="615"/>
      <c r="W256" s="615"/>
      <c r="X256" s="615"/>
      <c r="Y256" s="615"/>
      <c r="Z256" s="615"/>
      <c r="AA256" s="615"/>
      <c r="AB256" s="615"/>
      <c r="AC256" s="615"/>
      <c r="AD256" s="615"/>
      <c r="AE256" s="617"/>
    </row>
    <row r="257" spans="19:31" x14ac:dyDescent="0.25">
      <c r="S257" s="615"/>
      <c r="T257" s="615"/>
      <c r="U257" s="615"/>
      <c r="V257" s="615"/>
      <c r="W257" s="615"/>
      <c r="X257" s="615"/>
      <c r="Y257" s="615"/>
      <c r="Z257" s="615"/>
      <c r="AA257" s="615"/>
      <c r="AB257" s="615"/>
      <c r="AC257" s="615"/>
      <c r="AD257" s="615"/>
      <c r="AE257" s="617"/>
    </row>
    <row r="258" spans="19:31" x14ac:dyDescent="0.25">
      <c r="S258" s="615"/>
      <c r="T258" s="615"/>
      <c r="U258" s="615"/>
      <c r="V258" s="615"/>
      <c r="W258" s="615"/>
      <c r="X258" s="615"/>
      <c r="Y258" s="615"/>
      <c r="Z258" s="615"/>
      <c r="AA258" s="615"/>
      <c r="AB258" s="615"/>
      <c r="AC258" s="615"/>
      <c r="AD258" s="615"/>
      <c r="AE258" s="617"/>
    </row>
    <row r="259" spans="19:31" x14ac:dyDescent="0.25">
      <c r="S259" s="615"/>
      <c r="T259" s="615"/>
      <c r="U259" s="615"/>
      <c r="V259" s="615"/>
      <c r="W259" s="615"/>
      <c r="X259" s="615"/>
      <c r="Y259" s="615"/>
      <c r="Z259" s="615"/>
      <c r="AA259" s="615"/>
      <c r="AB259" s="615"/>
      <c r="AC259" s="615"/>
      <c r="AD259" s="615"/>
      <c r="AE259" s="617"/>
    </row>
    <row r="260" spans="19:31" x14ac:dyDescent="0.25">
      <c r="S260" s="615"/>
      <c r="T260" s="615"/>
      <c r="U260" s="615"/>
      <c r="V260" s="615"/>
      <c r="W260" s="615"/>
      <c r="X260" s="615"/>
      <c r="Y260" s="615"/>
      <c r="Z260" s="615"/>
      <c r="AA260" s="615"/>
      <c r="AB260" s="615"/>
      <c r="AC260" s="615"/>
      <c r="AD260" s="615"/>
      <c r="AE260" s="617"/>
    </row>
    <row r="261" spans="19:31" x14ac:dyDescent="0.25">
      <c r="S261" s="615"/>
      <c r="T261" s="615"/>
      <c r="U261" s="615"/>
      <c r="V261" s="615"/>
      <c r="W261" s="615"/>
      <c r="X261" s="615"/>
      <c r="Y261" s="615"/>
      <c r="Z261" s="615"/>
      <c r="AA261" s="615"/>
      <c r="AB261" s="615"/>
      <c r="AC261" s="615"/>
      <c r="AD261" s="615"/>
      <c r="AE261" s="617"/>
    </row>
    <row r="262" spans="19:31" x14ac:dyDescent="0.25">
      <c r="S262" s="615"/>
      <c r="T262" s="615"/>
      <c r="U262" s="615"/>
      <c r="V262" s="615"/>
      <c r="W262" s="615"/>
      <c r="X262" s="615"/>
      <c r="Y262" s="615"/>
      <c r="Z262" s="615"/>
      <c r="AA262" s="615"/>
      <c r="AB262" s="615"/>
      <c r="AC262" s="615"/>
      <c r="AD262" s="615"/>
      <c r="AE262" s="617"/>
    </row>
    <row r="263" spans="19:31" x14ac:dyDescent="0.25">
      <c r="S263" s="615"/>
      <c r="T263" s="615"/>
      <c r="U263" s="615"/>
      <c r="V263" s="615"/>
      <c r="W263" s="615"/>
      <c r="X263" s="615"/>
      <c r="Y263" s="615"/>
      <c r="Z263" s="615"/>
      <c r="AA263" s="615"/>
      <c r="AB263" s="615"/>
      <c r="AC263" s="615"/>
      <c r="AD263" s="615"/>
      <c r="AE263" s="617"/>
    </row>
    <row r="264" spans="19:31" x14ac:dyDescent="0.25">
      <c r="S264" s="615"/>
      <c r="T264" s="615"/>
      <c r="U264" s="615"/>
      <c r="V264" s="615"/>
      <c r="W264" s="615"/>
      <c r="X264" s="615"/>
      <c r="Y264" s="615"/>
      <c r="Z264" s="615"/>
      <c r="AA264" s="615"/>
      <c r="AB264" s="615"/>
      <c r="AC264" s="615"/>
      <c r="AD264" s="615"/>
      <c r="AE264" s="617"/>
    </row>
    <row r="265" spans="19:31" x14ac:dyDescent="0.25">
      <c r="S265" s="615"/>
      <c r="T265" s="615"/>
      <c r="U265" s="615"/>
      <c r="V265" s="615"/>
      <c r="W265" s="615"/>
      <c r="X265" s="615"/>
      <c r="Y265" s="615"/>
      <c r="Z265" s="615"/>
      <c r="AA265" s="615"/>
      <c r="AB265" s="615"/>
      <c r="AC265" s="615"/>
      <c r="AD265" s="615"/>
      <c r="AE265" s="617"/>
    </row>
    <row r="266" spans="19:31" x14ac:dyDescent="0.25">
      <c r="S266" s="615"/>
      <c r="T266" s="615"/>
      <c r="U266" s="615"/>
      <c r="V266" s="615"/>
      <c r="W266" s="615"/>
      <c r="X266" s="615"/>
      <c r="Y266" s="615"/>
      <c r="Z266" s="615"/>
      <c r="AA266" s="615"/>
      <c r="AB266" s="615"/>
      <c r="AC266" s="615"/>
      <c r="AD266" s="615"/>
      <c r="AE266" s="617"/>
    </row>
    <row r="267" spans="19:31" x14ac:dyDescent="0.25">
      <c r="S267" s="615"/>
      <c r="T267" s="615"/>
      <c r="U267" s="615"/>
      <c r="V267" s="615"/>
      <c r="W267" s="615"/>
      <c r="X267" s="615"/>
      <c r="Y267" s="615"/>
      <c r="Z267" s="615"/>
      <c r="AA267" s="615"/>
      <c r="AB267" s="615"/>
      <c r="AC267" s="615"/>
      <c r="AD267" s="615"/>
      <c r="AE267" s="617"/>
    </row>
    <row r="268" spans="19:31" x14ac:dyDescent="0.25">
      <c r="S268" s="615"/>
      <c r="T268" s="615"/>
      <c r="U268" s="615"/>
      <c r="V268" s="615"/>
      <c r="W268" s="615"/>
      <c r="X268" s="615"/>
      <c r="Y268" s="615"/>
      <c r="Z268" s="615"/>
      <c r="AA268" s="615"/>
      <c r="AB268" s="615"/>
      <c r="AC268" s="615"/>
      <c r="AD268" s="615"/>
      <c r="AE268" s="617"/>
    </row>
    <row r="269" spans="19:31" x14ac:dyDescent="0.25">
      <c r="S269" s="615"/>
      <c r="T269" s="615"/>
      <c r="U269" s="615"/>
      <c r="V269" s="615"/>
      <c r="W269" s="615"/>
      <c r="X269" s="615"/>
      <c r="Y269" s="615"/>
      <c r="Z269" s="615"/>
      <c r="AA269" s="615"/>
      <c r="AB269" s="615"/>
      <c r="AC269" s="615"/>
      <c r="AD269" s="615"/>
      <c r="AE269" s="617"/>
    </row>
    <row r="270" spans="19:31" x14ac:dyDescent="0.25">
      <c r="S270" s="615"/>
      <c r="T270" s="615"/>
      <c r="U270" s="615"/>
      <c r="V270" s="615"/>
      <c r="W270" s="615"/>
      <c r="X270" s="615"/>
      <c r="Y270" s="615"/>
      <c r="Z270" s="615"/>
      <c r="AA270" s="615"/>
      <c r="AB270" s="615"/>
      <c r="AC270" s="615"/>
      <c r="AD270" s="615"/>
      <c r="AE270" s="617"/>
    </row>
    <row r="271" spans="19:31" x14ac:dyDescent="0.25">
      <c r="S271" s="615"/>
      <c r="T271" s="615"/>
      <c r="U271" s="615"/>
      <c r="V271" s="615"/>
      <c r="W271" s="615"/>
      <c r="X271" s="615"/>
      <c r="Y271" s="615"/>
      <c r="Z271" s="615"/>
      <c r="AA271" s="615"/>
      <c r="AB271" s="615"/>
      <c r="AC271" s="615"/>
      <c r="AD271" s="615"/>
      <c r="AE271" s="617"/>
    </row>
    <row r="272" spans="19:31" x14ac:dyDescent="0.25">
      <c r="S272" s="615"/>
      <c r="T272" s="615"/>
      <c r="U272" s="615"/>
      <c r="V272" s="615"/>
      <c r="W272" s="615"/>
      <c r="X272" s="615"/>
      <c r="Y272" s="615"/>
      <c r="Z272" s="615"/>
      <c r="AA272" s="615"/>
      <c r="AB272" s="615"/>
      <c r="AC272" s="615"/>
      <c r="AD272" s="615"/>
      <c r="AE272" s="617"/>
    </row>
    <row r="273" spans="19:31" x14ac:dyDescent="0.25">
      <c r="S273" s="615"/>
      <c r="T273" s="615"/>
      <c r="U273" s="615"/>
      <c r="V273" s="615"/>
      <c r="W273" s="615"/>
      <c r="X273" s="615"/>
      <c r="Y273" s="615"/>
      <c r="Z273" s="615"/>
      <c r="AA273" s="615"/>
      <c r="AB273" s="615"/>
      <c r="AC273" s="615"/>
      <c r="AD273" s="615"/>
      <c r="AE273" s="617"/>
    </row>
    <row r="274" spans="19:31" x14ac:dyDescent="0.25">
      <c r="S274" s="615"/>
      <c r="T274" s="615"/>
      <c r="U274" s="615"/>
      <c r="V274" s="615"/>
      <c r="W274" s="615"/>
      <c r="X274" s="615"/>
      <c r="Y274" s="615"/>
      <c r="Z274" s="615"/>
      <c r="AA274" s="615"/>
      <c r="AB274" s="615"/>
      <c r="AC274" s="615"/>
      <c r="AD274" s="615"/>
      <c r="AE274" s="617"/>
    </row>
    <row r="275" spans="19:31" x14ac:dyDescent="0.25">
      <c r="S275" s="615"/>
      <c r="T275" s="615"/>
      <c r="U275" s="615"/>
      <c r="V275" s="615"/>
      <c r="W275" s="615"/>
      <c r="X275" s="615"/>
      <c r="Y275" s="615"/>
      <c r="Z275" s="615"/>
      <c r="AA275" s="615"/>
      <c r="AB275" s="615"/>
      <c r="AC275" s="615"/>
      <c r="AD275" s="615"/>
      <c r="AE275" s="617"/>
    </row>
    <row r="276" spans="19:31" x14ac:dyDescent="0.25">
      <c r="S276" s="615"/>
      <c r="T276" s="615"/>
      <c r="U276" s="615"/>
      <c r="V276" s="615"/>
      <c r="W276" s="615"/>
      <c r="X276" s="615"/>
      <c r="Y276" s="615"/>
      <c r="Z276" s="615"/>
      <c r="AA276" s="615"/>
      <c r="AB276" s="615"/>
      <c r="AC276" s="615"/>
      <c r="AD276" s="615"/>
      <c r="AE276" s="617"/>
    </row>
    <row r="277" spans="19:31" x14ac:dyDescent="0.25">
      <c r="S277" s="615"/>
      <c r="T277" s="615"/>
      <c r="U277" s="615"/>
      <c r="V277" s="615"/>
      <c r="W277" s="615"/>
      <c r="X277" s="615"/>
      <c r="Y277" s="615"/>
      <c r="Z277" s="615"/>
      <c r="AA277" s="615"/>
      <c r="AB277" s="615"/>
      <c r="AC277" s="615"/>
      <c r="AD277" s="615"/>
      <c r="AE277" s="617"/>
    </row>
    <row r="278" spans="19:31" x14ac:dyDescent="0.25">
      <c r="S278" s="615"/>
      <c r="T278" s="615"/>
      <c r="U278" s="615"/>
      <c r="V278" s="615"/>
      <c r="W278" s="615"/>
      <c r="X278" s="615"/>
      <c r="Y278" s="615"/>
      <c r="Z278" s="615"/>
      <c r="AA278" s="615"/>
      <c r="AB278" s="615"/>
      <c r="AC278" s="615"/>
      <c r="AD278" s="615"/>
      <c r="AE278" s="617"/>
    </row>
    <row r="279" spans="19:31" x14ac:dyDescent="0.25">
      <c r="S279" s="615"/>
      <c r="T279" s="615"/>
      <c r="U279" s="615"/>
      <c r="V279" s="615"/>
      <c r="W279" s="615"/>
      <c r="X279" s="615"/>
      <c r="Y279" s="615"/>
      <c r="Z279" s="615"/>
      <c r="AA279" s="615"/>
      <c r="AB279" s="615"/>
      <c r="AC279" s="615"/>
      <c r="AD279" s="615"/>
      <c r="AE279" s="617"/>
    </row>
    <row r="280" spans="19:31" x14ac:dyDescent="0.25">
      <c r="S280" s="615"/>
      <c r="T280" s="615"/>
      <c r="U280" s="615"/>
      <c r="V280" s="615"/>
      <c r="W280" s="615"/>
      <c r="X280" s="615"/>
      <c r="Y280" s="615"/>
      <c r="Z280" s="615"/>
      <c r="AA280" s="615"/>
      <c r="AB280" s="615"/>
      <c r="AC280" s="615"/>
      <c r="AD280" s="615"/>
      <c r="AE280" s="617"/>
    </row>
    <row r="281" spans="19:31" x14ac:dyDescent="0.25">
      <c r="S281" s="615"/>
      <c r="T281" s="615"/>
      <c r="U281" s="615"/>
      <c r="V281" s="615"/>
      <c r="W281" s="615"/>
      <c r="X281" s="615"/>
      <c r="Y281" s="615"/>
      <c r="Z281" s="615"/>
      <c r="AA281" s="615"/>
      <c r="AB281" s="615"/>
      <c r="AC281" s="615"/>
      <c r="AD281" s="615"/>
      <c r="AE281" s="617"/>
    </row>
    <row r="282" spans="19:31" x14ac:dyDescent="0.25">
      <c r="S282" s="615"/>
      <c r="T282" s="615"/>
      <c r="U282" s="615"/>
      <c r="V282" s="615"/>
      <c r="W282" s="615"/>
      <c r="X282" s="615"/>
      <c r="Y282" s="615"/>
      <c r="Z282" s="615"/>
      <c r="AA282" s="615"/>
      <c r="AB282" s="615"/>
      <c r="AC282" s="615"/>
      <c r="AD282" s="615"/>
      <c r="AE282" s="617"/>
    </row>
    <row r="283" spans="19:31" x14ac:dyDescent="0.25">
      <c r="S283" s="615"/>
      <c r="T283" s="615"/>
      <c r="U283" s="615"/>
      <c r="V283" s="615"/>
      <c r="W283" s="615"/>
      <c r="X283" s="615"/>
      <c r="Y283" s="615"/>
      <c r="Z283" s="615"/>
      <c r="AA283" s="615"/>
      <c r="AB283" s="615"/>
      <c r="AC283" s="615"/>
      <c r="AD283" s="615"/>
      <c r="AE283" s="617"/>
    </row>
    <row r="284" spans="19:31" x14ac:dyDescent="0.25">
      <c r="S284" s="615"/>
      <c r="T284" s="615"/>
      <c r="U284" s="615"/>
      <c r="V284" s="615"/>
      <c r="W284" s="615"/>
      <c r="X284" s="615"/>
      <c r="Y284" s="615"/>
      <c r="Z284" s="615"/>
      <c r="AA284" s="615"/>
      <c r="AB284" s="615"/>
      <c r="AC284" s="615"/>
      <c r="AD284" s="615"/>
      <c r="AE284" s="617"/>
    </row>
    <row r="285" spans="19:31" x14ac:dyDescent="0.25">
      <c r="S285" s="615"/>
      <c r="T285" s="615"/>
      <c r="U285" s="615"/>
      <c r="V285" s="615"/>
      <c r="W285" s="615"/>
      <c r="X285" s="615"/>
      <c r="Y285" s="615"/>
      <c r="Z285" s="615"/>
      <c r="AA285" s="615"/>
      <c r="AB285" s="615"/>
      <c r="AC285" s="615"/>
      <c r="AD285" s="615"/>
      <c r="AE285" s="617"/>
    </row>
    <row r="286" spans="19:31" x14ac:dyDescent="0.25">
      <c r="S286" s="615"/>
      <c r="T286" s="615"/>
      <c r="U286" s="615"/>
      <c r="V286" s="615"/>
      <c r="W286" s="615"/>
      <c r="X286" s="615"/>
      <c r="Y286" s="615"/>
      <c r="Z286" s="615"/>
      <c r="AA286" s="615"/>
      <c r="AB286" s="615"/>
      <c r="AC286" s="615"/>
      <c r="AD286" s="615"/>
      <c r="AE286" s="617"/>
    </row>
    <row r="287" spans="19:31" x14ac:dyDescent="0.25">
      <c r="S287" s="615"/>
      <c r="T287" s="615"/>
      <c r="U287" s="615"/>
      <c r="V287" s="615"/>
      <c r="W287" s="615"/>
      <c r="X287" s="615"/>
      <c r="Y287" s="615"/>
      <c r="Z287" s="615"/>
      <c r="AA287" s="615"/>
      <c r="AB287" s="615"/>
      <c r="AC287" s="615"/>
      <c r="AD287" s="615"/>
      <c r="AE287" s="617"/>
    </row>
    <row r="288" spans="19:31" x14ac:dyDescent="0.25">
      <c r="S288" s="615"/>
      <c r="T288" s="615"/>
      <c r="U288" s="615"/>
      <c r="V288" s="615"/>
      <c r="W288" s="615"/>
      <c r="X288" s="615"/>
      <c r="Y288" s="615"/>
      <c r="Z288" s="615"/>
      <c r="AA288" s="615"/>
      <c r="AB288" s="615"/>
      <c r="AC288" s="615"/>
      <c r="AD288" s="615"/>
      <c r="AE288" s="617"/>
    </row>
    <row r="289" spans="19:31" x14ac:dyDescent="0.25">
      <c r="S289" s="615"/>
      <c r="T289" s="615"/>
      <c r="U289" s="615"/>
      <c r="V289" s="615"/>
      <c r="W289" s="615"/>
      <c r="X289" s="615"/>
      <c r="Y289" s="615"/>
      <c r="Z289" s="615"/>
      <c r="AA289" s="615"/>
      <c r="AB289" s="615"/>
      <c r="AC289" s="615"/>
      <c r="AD289" s="615"/>
      <c r="AE289" s="617"/>
    </row>
    <row r="290" spans="19:31" x14ac:dyDescent="0.25">
      <c r="S290" s="615"/>
      <c r="T290" s="615"/>
      <c r="U290" s="615"/>
      <c r="V290" s="615"/>
      <c r="W290" s="615"/>
      <c r="X290" s="615"/>
      <c r="Y290" s="615"/>
      <c r="Z290" s="615"/>
      <c r="AA290" s="615"/>
      <c r="AB290" s="615"/>
      <c r="AC290" s="615"/>
      <c r="AD290" s="615"/>
      <c r="AE290" s="617"/>
    </row>
    <row r="291" spans="19:31" x14ac:dyDescent="0.25">
      <c r="S291" s="615"/>
      <c r="T291" s="615"/>
      <c r="U291" s="615"/>
      <c r="V291" s="615"/>
      <c r="W291" s="615"/>
      <c r="X291" s="615"/>
      <c r="Y291" s="615"/>
      <c r="Z291" s="615"/>
      <c r="AA291" s="615"/>
      <c r="AB291" s="615"/>
      <c r="AC291" s="615"/>
      <c r="AD291" s="615"/>
      <c r="AE291" s="617"/>
    </row>
    <row r="292" spans="19:31" x14ac:dyDescent="0.25">
      <c r="S292" s="615"/>
      <c r="T292" s="615"/>
      <c r="U292" s="615"/>
      <c r="V292" s="615"/>
      <c r="W292" s="615"/>
      <c r="X292" s="615"/>
      <c r="Y292" s="615"/>
      <c r="Z292" s="615"/>
      <c r="AA292" s="615"/>
      <c r="AB292" s="615"/>
      <c r="AC292" s="615"/>
      <c r="AD292" s="615"/>
      <c r="AE292" s="617"/>
    </row>
    <row r="293" spans="19:31" x14ac:dyDescent="0.25">
      <c r="S293" s="615"/>
      <c r="T293" s="615"/>
      <c r="U293" s="615"/>
      <c r="V293" s="615"/>
      <c r="W293" s="615"/>
      <c r="X293" s="615"/>
      <c r="Y293" s="615"/>
      <c r="Z293" s="615"/>
      <c r="AA293" s="615"/>
      <c r="AB293" s="615"/>
      <c r="AC293" s="615"/>
      <c r="AD293" s="615"/>
      <c r="AE293" s="617"/>
    </row>
    <row r="294" spans="19:31" x14ac:dyDescent="0.25">
      <c r="S294" s="615"/>
      <c r="T294" s="615"/>
      <c r="U294" s="615"/>
      <c r="V294" s="615"/>
      <c r="W294" s="615"/>
      <c r="X294" s="615"/>
      <c r="Y294" s="615"/>
      <c r="Z294" s="615"/>
      <c r="AA294" s="615"/>
      <c r="AB294" s="615"/>
      <c r="AC294" s="615"/>
      <c r="AD294" s="615"/>
      <c r="AE294" s="617"/>
    </row>
    <row r="295" spans="19:31" x14ac:dyDescent="0.25">
      <c r="S295" s="615"/>
      <c r="T295" s="615"/>
      <c r="U295" s="615"/>
      <c r="V295" s="615"/>
      <c r="W295" s="615"/>
      <c r="X295" s="615"/>
      <c r="Y295" s="615"/>
      <c r="Z295" s="615"/>
      <c r="AA295" s="615"/>
      <c r="AB295" s="615"/>
      <c r="AC295" s="615"/>
      <c r="AD295" s="615"/>
      <c r="AE295" s="617"/>
    </row>
    <row r="296" spans="19:31" x14ac:dyDescent="0.25">
      <c r="S296" s="615"/>
      <c r="T296" s="615"/>
      <c r="U296" s="615"/>
      <c r="V296" s="615"/>
      <c r="W296" s="615"/>
      <c r="X296" s="615"/>
      <c r="Y296" s="615"/>
      <c r="Z296" s="615"/>
      <c r="AA296" s="615"/>
      <c r="AB296" s="615"/>
      <c r="AC296" s="615"/>
      <c r="AD296" s="615"/>
      <c r="AE296" s="617"/>
    </row>
    <row r="297" spans="19:31" x14ac:dyDescent="0.25">
      <c r="S297" s="615"/>
      <c r="T297" s="615"/>
      <c r="U297" s="615"/>
      <c r="V297" s="615"/>
      <c r="W297" s="615"/>
      <c r="X297" s="615"/>
      <c r="Y297" s="615"/>
      <c r="Z297" s="615"/>
      <c r="AA297" s="615"/>
      <c r="AB297" s="615"/>
      <c r="AC297" s="615"/>
      <c r="AD297" s="615"/>
      <c r="AE297" s="617"/>
    </row>
    <row r="298" spans="19:31" x14ac:dyDescent="0.25">
      <c r="S298" s="615"/>
      <c r="T298" s="615"/>
      <c r="U298" s="615"/>
      <c r="V298" s="615"/>
      <c r="W298" s="615"/>
      <c r="X298" s="615"/>
      <c r="Y298" s="615"/>
      <c r="Z298" s="615"/>
      <c r="AA298" s="615"/>
      <c r="AB298" s="615"/>
      <c r="AC298" s="615"/>
      <c r="AD298" s="615"/>
      <c r="AE298" s="617"/>
    </row>
    <row r="299" spans="19:31" x14ac:dyDescent="0.25">
      <c r="S299" s="615"/>
      <c r="T299" s="615"/>
      <c r="U299" s="615"/>
      <c r="V299" s="615"/>
      <c r="W299" s="615"/>
      <c r="X299" s="615"/>
      <c r="Y299" s="615"/>
      <c r="Z299" s="615"/>
      <c r="AA299" s="615"/>
      <c r="AB299" s="615"/>
      <c r="AC299" s="615"/>
      <c r="AD299" s="615"/>
      <c r="AE299" s="617"/>
    </row>
    <row r="300" spans="19:31" x14ac:dyDescent="0.25">
      <c r="S300" s="615"/>
      <c r="T300" s="615"/>
      <c r="U300" s="615"/>
      <c r="V300" s="615"/>
      <c r="W300" s="615"/>
      <c r="X300" s="615"/>
      <c r="Y300" s="615"/>
      <c r="Z300" s="615"/>
      <c r="AA300" s="615"/>
      <c r="AB300" s="615"/>
      <c r="AC300" s="615"/>
      <c r="AD300" s="615"/>
      <c r="AE300" s="617"/>
    </row>
    <row r="301" spans="19:31" x14ac:dyDescent="0.25">
      <c r="S301" s="615"/>
      <c r="T301" s="615"/>
      <c r="U301" s="615"/>
      <c r="V301" s="615"/>
      <c r="W301" s="615"/>
      <c r="X301" s="615"/>
      <c r="Y301" s="615"/>
      <c r="Z301" s="615"/>
      <c r="AA301" s="615"/>
      <c r="AB301" s="615"/>
      <c r="AC301" s="615"/>
      <c r="AD301" s="615"/>
      <c r="AE301" s="617"/>
    </row>
    <row r="302" spans="19:31" x14ac:dyDescent="0.25">
      <c r="S302" s="615"/>
      <c r="T302" s="615"/>
      <c r="U302" s="615"/>
      <c r="V302" s="615"/>
      <c r="W302" s="615"/>
      <c r="X302" s="615"/>
      <c r="Y302" s="615"/>
      <c r="Z302" s="615"/>
      <c r="AA302" s="615"/>
      <c r="AB302" s="615"/>
      <c r="AC302" s="615"/>
      <c r="AD302" s="615"/>
      <c r="AE302" s="617"/>
    </row>
    <row r="303" spans="19:31" x14ac:dyDescent="0.25">
      <c r="S303" s="615"/>
      <c r="T303" s="615"/>
      <c r="U303" s="615"/>
      <c r="V303" s="615"/>
      <c r="W303" s="615"/>
      <c r="X303" s="615"/>
      <c r="Y303" s="615"/>
      <c r="Z303" s="615"/>
      <c r="AA303" s="615"/>
      <c r="AB303" s="615"/>
      <c r="AC303" s="615"/>
      <c r="AD303" s="615"/>
      <c r="AE303" s="617"/>
    </row>
    <row r="304" spans="19:31" x14ac:dyDescent="0.25">
      <c r="S304" s="615"/>
      <c r="T304" s="615"/>
      <c r="U304" s="615"/>
      <c r="V304" s="615"/>
      <c r="W304" s="615"/>
      <c r="X304" s="615"/>
      <c r="Y304" s="615"/>
      <c r="Z304" s="615"/>
      <c r="AA304" s="615"/>
      <c r="AB304" s="615"/>
      <c r="AC304" s="615"/>
      <c r="AD304" s="615"/>
      <c r="AE304" s="617"/>
    </row>
    <row r="305" spans="19:31" x14ac:dyDescent="0.25">
      <c r="S305" s="615"/>
      <c r="T305" s="615"/>
      <c r="U305" s="615"/>
      <c r="V305" s="615"/>
      <c r="W305" s="615"/>
      <c r="X305" s="615"/>
      <c r="Y305" s="615"/>
      <c r="Z305" s="615"/>
      <c r="AA305" s="615"/>
      <c r="AB305" s="615"/>
      <c r="AC305" s="615"/>
      <c r="AD305" s="615"/>
      <c r="AE305" s="617"/>
    </row>
    <row r="306" spans="19:31" x14ac:dyDescent="0.25">
      <c r="S306" s="615"/>
      <c r="T306" s="615"/>
      <c r="U306" s="615"/>
      <c r="V306" s="615"/>
      <c r="W306" s="615"/>
      <c r="X306" s="615"/>
      <c r="Y306" s="615"/>
      <c r="Z306" s="615"/>
      <c r="AA306" s="615"/>
      <c r="AB306" s="615"/>
      <c r="AC306" s="615"/>
      <c r="AD306" s="615"/>
      <c r="AE306" s="617"/>
    </row>
    <row r="307" spans="19:31" x14ac:dyDescent="0.25">
      <c r="S307" s="615"/>
      <c r="T307" s="615"/>
      <c r="U307" s="615"/>
      <c r="V307" s="615"/>
      <c r="W307" s="615"/>
      <c r="X307" s="615"/>
      <c r="Y307" s="615"/>
      <c r="Z307" s="615"/>
      <c r="AA307" s="615"/>
      <c r="AB307" s="615"/>
      <c r="AC307" s="615"/>
      <c r="AD307" s="615"/>
      <c r="AE307" s="617"/>
    </row>
    <row r="308" spans="19:31" x14ac:dyDescent="0.25">
      <c r="S308" s="615"/>
      <c r="T308" s="615"/>
      <c r="U308" s="615"/>
      <c r="V308" s="615"/>
      <c r="W308" s="615"/>
      <c r="X308" s="615"/>
      <c r="Y308" s="615"/>
      <c r="Z308" s="615"/>
      <c r="AA308" s="615"/>
      <c r="AB308" s="615"/>
      <c r="AC308" s="615"/>
      <c r="AD308" s="615"/>
      <c r="AE308" s="617"/>
    </row>
    <row r="309" spans="19:31" x14ac:dyDescent="0.25">
      <c r="S309" s="615"/>
      <c r="T309" s="615"/>
      <c r="U309" s="615"/>
      <c r="V309" s="615"/>
      <c r="W309" s="615"/>
      <c r="X309" s="615"/>
      <c r="Y309" s="615"/>
      <c r="Z309" s="615"/>
      <c r="AA309" s="615"/>
      <c r="AB309" s="615"/>
      <c r="AC309" s="615"/>
      <c r="AD309" s="615"/>
      <c r="AE309" s="617"/>
    </row>
    <row r="310" spans="19:31" x14ac:dyDescent="0.25">
      <c r="S310" s="615"/>
      <c r="T310" s="615"/>
      <c r="U310" s="615"/>
      <c r="V310" s="615"/>
      <c r="W310" s="615"/>
      <c r="X310" s="615"/>
      <c r="Y310" s="615"/>
      <c r="Z310" s="615"/>
      <c r="AA310" s="615"/>
      <c r="AB310" s="615"/>
      <c r="AC310" s="615"/>
      <c r="AD310" s="615"/>
      <c r="AE310" s="617"/>
    </row>
    <row r="311" spans="19:31" x14ac:dyDescent="0.25">
      <c r="S311" s="615"/>
      <c r="T311" s="615"/>
      <c r="U311" s="615"/>
      <c r="V311" s="615"/>
      <c r="W311" s="615"/>
      <c r="X311" s="615"/>
      <c r="Y311" s="615"/>
      <c r="Z311" s="615"/>
      <c r="AA311" s="615"/>
      <c r="AB311" s="615"/>
      <c r="AC311" s="615"/>
      <c r="AD311" s="615"/>
      <c r="AE311" s="617"/>
    </row>
    <row r="312" spans="19:31" x14ac:dyDescent="0.25">
      <c r="S312" s="615"/>
      <c r="T312" s="615"/>
      <c r="U312" s="615"/>
      <c r="V312" s="615"/>
      <c r="W312" s="615"/>
      <c r="X312" s="615"/>
      <c r="Y312" s="615"/>
      <c r="Z312" s="615"/>
      <c r="AA312" s="615"/>
      <c r="AB312" s="615"/>
      <c r="AC312" s="615"/>
      <c r="AD312" s="615"/>
      <c r="AE312" s="617"/>
    </row>
    <row r="313" spans="19:31" x14ac:dyDescent="0.25">
      <c r="S313" s="615"/>
      <c r="T313" s="615"/>
      <c r="U313" s="615"/>
      <c r="V313" s="615"/>
      <c r="W313" s="615"/>
      <c r="X313" s="615"/>
      <c r="Y313" s="615"/>
      <c r="Z313" s="615"/>
      <c r="AA313" s="615"/>
      <c r="AB313" s="615"/>
      <c r="AC313" s="615"/>
      <c r="AD313" s="615"/>
      <c r="AE313" s="617"/>
    </row>
    <row r="314" spans="19:31" x14ac:dyDescent="0.25">
      <c r="S314" s="615"/>
      <c r="T314" s="615"/>
      <c r="U314" s="615"/>
      <c r="V314" s="615"/>
      <c r="W314" s="615"/>
      <c r="X314" s="615"/>
      <c r="Y314" s="615"/>
      <c r="Z314" s="615"/>
      <c r="AA314" s="615"/>
      <c r="AB314" s="615"/>
      <c r="AC314" s="615"/>
      <c r="AD314" s="615"/>
      <c r="AE314" s="617"/>
    </row>
    <row r="315" spans="19:31" x14ac:dyDescent="0.25">
      <c r="S315" s="615"/>
      <c r="T315" s="615"/>
      <c r="U315" s="615"/>
      <c r="V315" s="615"/>
      <c r="W315" s="615"/>
      <c r="X315" s="615"/>
      <c r="Y315" s="615"/>
      <c r="Z315" s="615"/>
      <c r="AA315" s="615"/>
      <c r="AB315" s="615"/>
      <c r="AC315" s="615"/>
      <c r="AD315" s="615"/>
      <c r="AE315" s="617"/>
    </row>
    <row r="316" spans="19:31" x14ac:dyDescent="0.25">
      <c r="S316" s="615"/>
      <c r="T316" s="615"/>
      <c r="U316" s="615"/>
      <c r="V316" s="615"/>
      <c r="W316" s="615"/>
      <c r="X316" s="615"/>
      <c r="Y316" s="615"/>
      <c r="Z316" s="615"/>
      <c r="AA316" s="615"/>
      <c r="AB316" s="615"/>
      <c r="AC316" s="615"/>
      <c r="AD316" s="615"/>
      <c r="AE316" s="617"/>
    </row>
    <row r="317" spans="19:31" x14ac:dyDescent="0.25">
      <c r="S317" s="615"/>
      <c r="T317" s="615"/>
      <c r="U317" s="615"/>
      <c r="V317" s="615"/>
      <c r="W317" s="615"/>
      <c r="X317" s="615"/>
      <c r="Y317" s="615"/>
      <c r="Z317" s="615"/>
      <c r="AA317" s="615"/>
      <c r="AB317" s="615"/>
      <c r="AC317" s="615"/>
      <c r="AD317" s="615"/>
      <c r="AE317" s="617"/>
    </row>
    <row r="318" spans="19:31" x14ac:dyDescent="0.25">
      <c r="S318" s="615"/>
      <c r="T318" s="615"/>
      <c r="U318" s="615"/>
      <c r="V318" s="615"/>
      <c r="W318" s="615"/>
      <c r="X318" s="615"/>
      <c r="Y318" s="615"/>
      <c r="Z318" s="615"/>
      <c r="AA318" s="615"/>
      <c r="AB318" s="615"/>
      <c r="AC318" s="615"/>
      <c r="AD318" s="615"/>
      <c r="AE318" s="617"/>
    </row>
    <row r="319" spans="19:31" x14ac:dyDescent="0.25">
      <c r="S319" s="615"/>
      <c r="T319" s="615"/>
      <c r="U319" s="615"/>
      <c r="V319" s="615"/>
      <c r="W319" s="615"/>
      <c r="X319" s="615"/>
      <c r="Y319" s="615"/>
      <c r="Z319" s="615"/>
      <c r="AA319" s="615"/>
      <c r="AB319" s="615"/>
      <c r="AC319" s="615"/>
      <c r="AD319" s="615"/>
      <c r="AE319" s="617"/>
    </row>
    <row r="320" spans="19:31" x14ac:dyDescent="0.25">
      <c r="S320" s="615"/>
      <c r="T320" s="615"/>
      <c r="U320" s="615"/>
      <c r="V320" s="615"/>
      <c r="W320" s="615"/>
      <c r="X320" s="615"/>
      <c r="Y320" s="615"/>
      <c r="Z320" s="615"/>
      <c r="AA320" s="615"/>
      <c r="AB320" s="615"/>
      <c r="AC320" s="615"/>
      <c r="AD320" s="615"/>
      <c r="AE320" s="617"/>
    </row>
    <row r="321" spans="19:31" x14ac:dyDescent="0.25">
      <c r="S321" s="615"/>
      <c r="T321" s="615"/>
      <c r="U321" s="615"/>
      <c r="V321" s="615"/>
      <c r="W321" s="615"/>
      <c r="X321" s="615"/>
      <c r="Y321" s="615"/>
      <c r="Z321" s="615"/>
      <c r="AA321" s="615"/>
      <c r="AB321" s="615"/>
      <c r="AC321" s="615"/>
      <c r="AD321" s="615"/>
      <c r="AE321" s="617"/>
    </row>
    <row r="322" spans="19:31" x14ac:dyDescent="0.25">
      <c r="S322" s="615"/>
      <c r="T322" s="615"/>
      <c r="U322" s="615"/>
      <c r="V322" s="615"/>
      <c r="W322" s="615"/>
      <c r="X322" s="615"/>
      <c r="Y322" s="615"/>
      <c r="Z322" s="615"/>
      <c r="AA322" s="615"/>
      <c r="AB322" s="615"/>
      <c r="AC322" s="615"/>
      <c r="AD322" s="615"/>
      <c r="AE322" s="617"/>
    </row>
    <row r="323" spans="19:31" x14ac:dyDescent="0.25">
      <c r="S323" s="615"/>
      <c r="T323" s="615"/>
      <c r="U323" s="615"/>
      <c r="V323" s="615"/>
      <c r="W323" s="615"/>
      <c r="X323" s="615"/>
      <c r="Y323" s="615"/>
      <c r="Z323" s="615"/>
      <c r="AA323" s="615"/>
      <c r="AB323" s="615"/>
      <c r="AC323" s="615"/>
      <c r="AD323" s="615"/>
      <c r="AE323" s="617"/>
    </row>
    <row r="324" spans="19:31" x14ac:dyDescent="0.25">
      <c r="S324" s="615"/>
      <c r="T324" s="615"/>
      <c r="U324" s="615"/>
      <c r="V324" s="615"/>
      <c r="W324" s="615"/>
      <c r="X324" s="615"/>
      <c r="Y324" s="615"/>
      <c r="Z324" s="615"/>
      <c r="AA324" s="615"/>
      <c r="AB324" s="615"/>
      <c r="AC324" s="615"/>
      <c r="AD324" s="615"/>
      <c r="AE324" s="617"/>
    </row>
    <row r="325" spans="19:31" x14ac:dyDescent="0.25">
      <c r="S325" s="615"/>
      <c r="T325" s="615"/>
      <c r="U325" s="615"/>
      <c r="V325" s="615"/>
      <c r="W325" s="615"/>
      <c r="X325" s="615"/>
      <c r="Y325" s="615"/>
      <c r="Z325" s="615"/>
      <c r="AA325" s="615"/>
      <c r="AB325" s="615"/>
      <c r="AC325" s="615"/>
      <c r="AD325" s="615"/>
      <c r="AE325" s="617"/>
    </row>
    <row r="326" spans="19:31" x14ac:dyDescent="0.25">
      <c r="S326" s="615"/>
      <c r="T326" s="615"/>
      <c r="U326" s="615"/>
      <c r="V326" s="615"/>
      <c r="W326" s="615"/>
      <c r="X326" s="615"/>
      <c r="Y326" s="615"/>
      <c r="Z326" s="615"/>
      <c r="AA326" s="615"/>
      <c r="AB326" s="615"/>
      <c r="AC326" s="615"/>
      <c r="AD326" s="615"/>
      <c r="AE326" s="617"/>
    </row>
    <row r="327" spans="19:31" x14ac:dyDescent="0.25">
      <c r="S327" s="615"/>
      <c r="T327" s="615"/>
      <c r="U327" s="615"/>
      <c r="V327" s="615"/>
      <c r="W327" s="615"/>
      <c r="X327" s="615"/>
      <c r="Y327" s="615"/>
      <c r="Z327" s="615"/>
      <c r="AA327" s="615"/>
      <c r="AB327" s="615"/>
      <c r="AC327" s="615"/>
      <c r="AD327" s="615"/>
      <c r="AE327" s="617"/>
    </row>
    <row r="328" spans="19:31" x14ac:dyDescent="0.25">
      <c r="S328" s="615"/>
      <c r="T328" s="615"/>
      <c r="U328" s="615"/>
      <c r="V328" s="615"/>
      <c r="W328" s="615"/>
      <c r="X328" s="615"/>
      <c r="Y328" s="615"/>
      <c r="Z328" s="615"/>
      <c r="AA328" s="615"/>
      <c r="AB328" s="615"/>
      <c r="AC328" s="615"/>
      <c r="AD328" s="615"/>
      <c r="AE328" s="617"/>
    </row>
    <row r="329" spans="19:31" x14ac:dyDescent="0.25">
      <c r="S329" s="615"/>
      <c r="T329" s="615"/>
      <c r="U329" s="615"/>
      <c r="V329" s="615"/>
      <c r="W329" s="615"/>
      <c r="X329" s="615"/>
      <c r="Y329" s="615"/>
      <c r="Z329" s="615"/>
      <c r="AA329" s="615"/>
      <c r="AB329" s="615"/>
      <c r="AC329" s="615"/>
      <c r="AD329" s="615"/>
      <c r="AE329" s="617"/>
    </row>
    <row r="330" spans="19:31" x14ac:dyDescent="0.25">
      <c r="S330" s="615"/>
      <c r="T330" s="615"/>
      <c r="U330" s="615"/>
      <c r="V330" s="615"/>
      <c r="W330" s="615"/>
      <c r="X330" s="615"/>
      <c r="Y330" s="615"/>
      <c r="Z330" s="615"/>
      <c r="AA330" s="615"/>
      <c r="AB330" s="615"/>
      <c r="AC330" s="615"/>
      <c r="AD330" s="615"/>
      <c r="AE330" s="617"/>
    </row>
    <row r="331" spans="19:31" x14ac:dyDescent="0.25">
      <c r="S331" s="615"/>
      <c r="T331" s="615"/>
      <c r="U331" s="615"/>
      <c r="V331" s="615"/>
      <c r="W331" s="615"/>
      <c r="X331" s="615"/>
      <c r="Y331" s="615"/>
      <c r="Z331" s="615"/>
      <c r="AA331" s="615"/>
      <c r="AB331" s="615"/>
      <c r="AC331" s="615"/>
      <c r="AD331" s="615"/>
      <c r="AE331" s="617"/>
    </row>
    <row r="332" spans="19:31" x14ac:dyDescent="0.25">
      <c r="S332" s="615"/>
      <c r="T332" s="615"/>
      <c r="U332" s="615"/>
      <c r="V332" s="615"/>
      <c r="W332" s="615"/>
      <c r="X332" s="615"/>
      <c r="Y332" s="615"/>
      <c r="Z332" s="615"/>
      <c r="AA332" s="615"/>
      <c r="AB332" s="615"/>
      <c r="AC332" s="615"/>
      <c r="AD332" s="615"/>
      <c r="AE332" s="617"/>
    </row>
    <row r="333" spans="19:31" x14ac:dyDescent="0.25">
      <c r="S333" s="615"/>
      <c r="T333" s="615"/>
      <c r="U333" s="615"/>
      <c r="V333" s="615"/>
      <c r="W333" s="615"/>
      <c r="X333" s="615"/>
      <c r="Y333" s="615"/>
      <c r="Z333" s="615"/>
      <c r="AA333" s="615"/>
      <c r="AB333" s="615"/>
      <c r="AC333" s="615"/>
      <c r="AD333" s="615"/>
      <c r="AE333" s="617"/>
    </row>
    <row r="334" spans="19:31" x14ac:dyDescent="0.25">
      <c r="S334" s="615"/>
      <c r="T334" s="615"/>
      <c r="U334" s="615"/>
      <c r="V334" s="615"/>
      <c r="W334" s="615"/>
      <c r="X334" s="615"/>
      <c r="Y334" s="615"/>
      <c r="Z334" s="615"/>
      <c r="AA334" s="615"/>
      <c r="AB334" s="615"/>
      <c r="AC334" s="615"/>
      <c r="AD334" s="615"/>
      <c r="AE334" s="617"/>
    </row>
    <row r="335" spans="19:31" x14ac:dyDescent="0.25">
      <c r="S335" s="615"/>
      <c r="T335" s="615"/>
      <c r="U335" s="615"/>
      <c r="V335" s="615"/>
      <c r="W335" s="615"/>
      <c r="X335" s="615"/>
      <c r="Y335" s="615"/>
      <c r="Z335" s="615"/>
      <c r="AA335" s="615"/>
      <c r="AB335" s="615"/>
      <c r="AC335" s="615"/>
      <c r="AD335" s="615"/>
      <c r="AE335" s="617"/>
    </row>
    <row r="336" spans="19:31" x14ac:dyDescent="0.25">
      <c r="S336" s="615"/>
      <c r="T336" s="615"/>
      <c r="U336" s="615"/>
      <c r="V336" s="615"/>
      <c r="W336" s="615"/>
      <c r="X336" s="615"/>
      <c r="Y336" s="615"/>
      <c r="Z336" s="615"/>
      <c r="AA336" s="615"/>
      <c r="AB336" s="615"/>
      <c r="AC336" s="615"/>
      <c r="AD336" s="615"/>
      <c r="AE336" s="617"/>
    </row>
    <row r="337" spans="19:31" x14ac:dyDescent="0.25">
      <c r="S337" s="615"/>
      <c r="T337" s="615"/>
      <c r="U337" s="615"/>
      <c r="V337" s="615"/>
      <c r="W337" s="615"/>
      <c r="X337" s="615"/>
      <c r="Y337" s="615"/>
      <c r="Z337" s="615"/>
      <c r="AA337" s="615"/>
      <c r="AB337" s="615"/>
      <c r="AC337" s="615"/>
      <c r="AD337" s="615"/>
      <c r="AE337" s="617"/>
    </row>
    <row r="338" spans="19:31" x14ac:dyDescent="0.25">
      <c r="S338" s="615"/>
      <c r="T338" s="615"/>
      <c r="U338" s="615"/>
      <c r="V338" s="615"/>
      <c r="W338" s="615"/>
      <c r="X338" s="615"/>
      <c r="Y338" s="615"/>
      <c r="Z338" s="615"/>
      <c r="AA338" s="615"/>
      <c r="AB338" s="615"/>
      <c r="AC338" s="615"/>
      <c r="AD338" s="615"/>
      <c r="AE338" s="617"/>
    </row>
    <row r="339" spans="19:31" x14ac:dyDescent="0.25">
      <c r="S339" s="615"/>
      <c r="T339" s="615"/>
      <c r="U339" s="615"/>
      <c r="V339" s="615"/>
      <c r="W339" s="615"/>
      <c r="X339" s="615"/>
      <c r="Y339" s="615"/>
      <c r="Z339" s="615"/>
      <c r="AA339" s="615"/>
      <c r="AB339" s="615"/>
      <c r="AC339" s="615"/>
      <c r="AD339" s="615"/>
      <c r="AE339" s="617"/>
    </row>
    <row r="340" spans="19:31" x14ac:dyDescent="0.25">
      <c r="S340" s="615"/>
      <c r="T340" s="615"/>
      <c r="U340" s="615"/>
      <c r="V340" s="615"/>
      <c r="W340" s="615"/>
      <c r="X340" s="615"/>
      <c r="Y340" s="615"/>
      <c r="Z340" s="615"/>
      <c r="AA340" s="615"/>
      <c r="AB340" s="615"/>
      <c r="AC340" s="615"/>
      <c r="AD340" s="615"/>
      <c r="AE340" s="617"/>
    </row>
    <row r="341" spans="19:31" x14ac:dyDescent="0.25">
      <c r="S341" s="615"/>
      <c r="T341" s="615"/>
      <c r="U341" s="615"/>
      <c r="V341" s="615"/>
      <c r="W341" s="615"/>
      <c r="X341" s="615"/>
      <c r="Y341" s="615"/>
      <c r="Z341" s="615"/>
      <c r="AA341" s="615"/>
      <c r="AB341" s="615"/>
      <c r="AC341" s="615"/>
      <c r="AD341" s="615"/>
      <c r="AE341" s="617"/>
    </row>
    <row r="342" spans="19:31" x14ac:dyDescent="0.25">
      <c r="S342" s="615"/>
      <c r="T342" s="615"/>
      <c r="U342" s="615"/>
      <c r="V342" s="615"/>
      <c r="W342" s="615"/>
      <c r="X342" s="615"/>
      <c r="Y342" s="615"/>
      <c r="Z342" s="615"/>
      <c r="AA342" s="615"/>
      <c r="AB342" s="615"/>
      <c r="AC342" s="615"/>
      <c r="AD342" s="615"/>
      <c r="AE342" s="617"/>
    </row>
    <row r="343" spans="19:31" x14ac:dyDescent="0.25">
      <c r="S343" s="615"/>
      <c r="T343" s="615"/>
      <c r="U343" s="615"/>
      <c r="V343" s="615"/>
      <c r="W343" s="615"/>
      <c r="X343" s="615"/>
      <c r="Y343" s="615"/>
      <c r="Z343" s="615"/>
      <c r="AA343" s="615"/>
      <c r="AB343" s="615"/>
      <c r="AC343" s="615"/>
      <c r="AD343" s="615"/>
      <c r="AE343" s="617"/>
    </row>
    <row r="344" spans="19:31" x14ac:dyDescent="0.25">
      <c r="S344" s="615"/>
      <c r="T344" s="615"/>
      <c r="U344" s="615"/>
      <c r="V344" s="615"/>
      <c r="W344" s="615"/>
      <c r="X344" s="615"/>
      <c r="Y344" s="615"/>
      <c r="Z344" s="615"/>
      <c r="AA344" s="615"/>
      <c r="AB344" s="615"/>
      <c r="AC344" s="615"/>
      <c r="AD344" s="615"/>
      <c r="AE344" s="617"/>
    </row>
    <row r="345" spans="19:31" x14ac:dyDescent="0.25">
      <c r="S345" s="615"/>
      <c r="T345" s="615"/>
      <c r="U345" s="615"/>
      <c r="V345" s="615"/>
      <c r="W345" s="615"/>
      <c r="X345" s="615"/>
      <c r="Y345" s="615"/>
      <c r="Z345" s="615"/>
      <c r="AA345" s="615"/>
      <c r="AB345" s="615"/>
      <c r="AC345" s="615"/>
      <c r="AD345" s="615"/>
      <c r="AE345" s="617"/>
    </row>
    <row r="346" spans="19:31" x14ac:dyDescent="0.25">
      <c r="S346" s="615"/>
      <c r="T346" s="615"/>
      <c r="U346" s="615"/>
      <c r="V346" s="615"/>
      <c r="W346" s="615"/>
      <c r="X346" s="615"/>
      <c r="Y346" s="615"/>
      <c r="Z346" s="615"/>
      <c r="AA346" s="615"/>
      <c r="AB346" s="615"/>
      <c r="AC346" s="615"/>
      <c r="AD346" s="615"/>
      <c r="AE346" s="617"/>
    </row>
    <row r="347" spans="19:31" x14ac:dyDescent="0.25">
      <c r="S347" s="615"/>
      <c r="T347" s="615"/>
      <c r="U347" s="615"/>
      <c r="V347" s="615"/>
      <c r="W347" s="615"/>
      <c r="X347" s="615"/>
      <c r="Y347" s="615"/>
      <c r="Z347" s="615"/>
      <c r="AA347" s="615"/>
      <c r="AB347" s="615"/>
      <c r="AC347" s="615"/>
      <c r="AD347" s="615"/>
      <c r="AE347" s="617"/>
    </row>
    <row r="348" spans="19:31" x14ac:dyDescent="0.25">
      <c r="S348" s="615"/>
      <c r="T348" s="615"/>
      <c r="U348" s="615"/>
      <c r="V348" s="615"/>
      <c r="W348" s="615"/>
      <c r="X348" s="615"/>
      <c r="Y348" s="615"/>
      <c r="Z348" s="615"/>
      <c r="AA348" s="615"/>
      <c r="AB348" s="615"/>
      <c r="AC348" s="615"/>
      <c r="AD348" s="615"/>
      <c r="AE348" s="617"/>
    </row>
    <row r="349" spans="19:31" x14ac:dyDescent="0.25">
      <c r="S349" s="615"/>
      <c r="T349" s="615"/>
      <c r="U349" s="615"/>
      <c r="V349" s="615"/>
      <c r="W349" s="615"/>
      <c r="X349" s="615"/>
      <c r="Y349" s="615"/>
      <c r="Z349" s="615"/>
      <c r="AA349" s="615"/>
      <c r="AB349" s="615"/>
      <c r="AC349" s="615"/>
      <c r="AD349" s="615"/>
      <c r="AE349" s="617"/>
    </row>
    <row r="350" spans="19:31" x14ac:dyDescent="0.25">
      <c r="S350" s="615"/>
      <c r="T350" s="615"/>
      <c r="U350" s="615"/>
      <c r="V350" s="615"/>
      <c r="W350" s="615"/>
      <c r="X350" s="615"/>
      <c r="Y350" s="615"/>
      <c r="Z350" s="615"/>
      <c r="AA350" s="615"/>
      <c r="AB350" s="615"/>
      <c r="AC350" s="615"/>
      <c r="AD350" s="615"/>
      <c r="AE350" s="617"/>
    </row>
    <row r="351" spans="19:31" x14ac:dyDescent="0.25">
      <c r="S351" s="615"/>
      <c r="T351" s="615"/>
      <c r="U351" s="615"/>
      <c r="V351" s="615"/>
      <c r="W351" s="615"/>
      <c r="X351" s="615"/>
      <c r="Y351" s="615"/>
      <c r="Z351" s="615"/>
      <c r="AA351" s="615"/>
      <c r="AB351" s="615"/>
      <c r="AC351" s="615"/>
      <c r="AD351" s="615"/>
      <c r="AE351" s="617"/>
    </row>
    <row r="352" spans="19:31" x14ac:dyDescent="0.25">
      <c r="S352" s="615"/>
      <c r="T352" s="615"/>
      <c r="U352" s="615"/>
      <c r="V352" s="615"/>
      <c r="W352" s="615"/>
      <c r="X352" s="615"/>
      <c r="Y352" s="615"/>
      <c r="Z352" s="615"/>
      <c r="AA352" s="615"/>
      <c r="AB352" s="615"/>
      <c r="AC352" s="615"/>
      <c r="AD352" s="615"/>
      <c r="AE352" s="617"/>
    </row>
    <row r="353" spans="19:31" x14ac:dyDescent="0.25">
      <c r="S353" s="615"/>
      <c r="T353" s="615"/>
      <c r="U353" s="615"/>
      <c r="V353" s="615"/>
      <c r="W353" s="615"/>
      <c r="X353" s="615"/>
      <c r="Y353" s="615"/>
      <c r="Z353" s="615"/>
      <c r="AA353" s="615"/>
      <c r="AB353" s="615"/>
      <c r="AC353" s="615"/>
      <c r="AD353" s="615"/>
      <c r="AE353" s="617"/>
    </row>
    <row r="354" spans="19:31" x14ac:dyDescent="0.25">
      <c r="S354" s="615"/>
      <c r="T354" s="615"/>
      <c r="U354" s="615"/>
      <c r="V354" s="615"/>
      <c r="W354" s="615"/>
      <c r="X354" s="615"/>
      <c r="Y354" s="615"/>
      <c r="Z354" s="615"/>
      <c r="AA354" s="615"/>
      <c r="AB354" s="615"/>
      <c r="AC354" s="615"/>
      <c r="AD354" s="615"/>
      <c r="AE354" s="617"/>
    </row>
    <row r="355" spans="19:31" x14ac:dyDescent="0.25">
      <c r="S355" s="615"/>
      <c r="T355" s="615"/>
      <c r="U355" s="615"/>
      <c r="V355" s="615"/>
      <c r="W355" s="615"/>
      <c r="X355" s="615"/>
      <c r="Y355" s="615"/>
      <c r="Z355" s="615"/>
      <c r="AA355" s="615"/>
      <c r="AB355" s="615"/>
      <c r="AC355" s="615"/>
      <c r="AD355" s="615"/>
      <c r="AE355" s="617"/>
    </row>
    <row r="356" spans="19:31" x14ac:dyDescent="0.25">
      <c r="S356" s="615"/>
      <c r="T356" s="615"/>
      <c r="U356" s="615"/>
      <c r="V356" s="615"/>
      <c r="W356" s="615"/>
      <c r="X356" s="615"/>
      <c r="Y356" s="615"/>
      <c r="Z356" s="615"/>
      <c r="AA356" s="615"/>
      <c r="AB356" s="615"/>
      <c r="AC356" s="615"/>
      <c r="AD356" s="615"/>
      <c r="AE356" s="617"/>
    </row>
    <row r="357" spans="19:31" x14ac:dyDescent="0.25">
      <c r="S357" s="615"/>
      <c r="T357" s="615"/>
      <c r="U357" s="615"/>
      <c r="V357" s="615"/>
      <c r="W357" s="615"/>
      <c r="X357" s="615"/>
      <c r="Y357" s="615"/>
      <c r="Z357" s="615"/>
      <c r="AA357" s="615"/>
      <c r="AB357" s="615"/>
      <c r="AC357" s="615"/>
      <c r="AD357" s="615"/>
      <c r="AE357" s="617"/>
    </row>
    <row r="358" spans="19:31" x14ac:dyDescent="0.25">
      <c r="S358" s="615"/>
      <c r="T358" s="615"/>
      <c r="U358" s="615"/>
      <c r="V358" s="615"/>
      <c r="W358" s="615"/>
      <c r="X358" s="615"/>
      <c r="Y358" s="615"/>
      <c r="Z358" s="615"/>
      <c r="AA358" s="615"/>
      <c r="AB358" s="615"/>
      <c r="AC358" s="615"/>
      <c r="AD358" s="615"/>
      <c r="AE358" s="617"/>
    </row>
    <row r="359" spans="19:31" x14ac:dyDescent="0.25">
      <c r="S359" s="615"/>
      <c r="T359" s="615"/>
      <c r="U359" s="615"/>
      <c r="V359" s="615"/>
      <c r="W359" s="615"/>
      <c r="X359" s="615"/>
      <c r="Y359" s="615"/>
      <c r="Z359" s="615"/>
      <c r="AA359" s="615"/>
      <c r="AB359" s="615"/>
      <c r="AC359" s="615"/>
      <c r="AD359" s="615"/>
      <c r="AE359" s="617"/>
    </row>
    <row r="360" spans="19:31" x14ac:dyDescent="0.25">
      <c r="S360" s="615"/>
      <c r="T360" s="615"/>
      <c r="U360" s="615"/>
      <c r="V360" s="615"/>
      <c r="W360" s="615"/>
      <c r="X360" s="615"/>
      <c r="Y360" s="615"/>
      <c r="Z360" s="615"/>
      <c r="AA360" s="615"/>
      <c r="AB360" s="615"/>
      <c r="AC360" s="615"/>
      <c r="AD360" s="615"/>
      <c r="AE360" s="617"/>
    </row>
    <row r="361" spans="19:31" x14ac:dyDescent="0.25">
      <c r="S361" s="615"/>
      <c r="T361" s="615"/>
      <c r="U361" s="615"/>
      <c r="V361" s="615"/>
      <c r="W361" s="615"/>
      <c r="X361" s="615"/>
      <c r="Y361" s="615"/>
      <c r="Z361" s="615"/>
      <c r="AA361" s="615"/>
      <c r="AB361" s="615"/>
      <c r="AC361" s="615"/>
      <c r="AD361" s="615"/>
      <c r="AE361" s="617"/>
    </row>
    <row r="362" spans="19:31" x14ac:dyDescent="0.25">
      <c r="S362" s="615"/>
      <c r="T362" s="615"/>
      <c r="U362" s="615"/>
      <c r="V362" s="615"/>
      <c r="W362" s="615"/>
      <c r="X362" s="615"/>
      <c r="Y362" s="615"/>
      <c r="Z362" s="615"/>
      <c r="AA362" s="615"/>
      <c r="AB362" s="615"/>
      <c r="AC362" s="615"/>
      <c r="AD362" s="615"/>
      <c r="AE362" s="617"/>
    </row>
    <row r="363" spans="19:31" x14ac:dyDescent="0.25">
      <c r="S363" s="615"/>
      <c r="T363" s="615"/>
      <c r="U363" s="615"/>
      <c r="V363" s="615"/>
      <c r="W363" s="615"/>
      <c r="X363" s="615"/>
      <c r="Y363" s="615"/>
      <c r="Z363" s="615"/>
      <c r="AA363" s="615"/>
      <c r="AB363" s="615"/>
      <c r="AC363" s="615"/>
      <c r="AD363" s="615"/>
      <c r="AE363" s="617"/>
    </row>
    <row r="364" spans="19:31" x14ac:dyDescent="0.25">
      <c r="S364" s="615"/>
      <c r="T364" s="615"/>
      <c r="U364" s="615"/>
      <c r="V364" s="615"/>
      <c r="W364" s="615"/>
      <c r="X364" s="615"/>
      <c r="Y364" s="615"/>
      <c r="Z364" s="615"/>
      <c r="AA364" s="615"/>
      <c r="AB364" s="615"/>
      <c r="AC364" s="615"/>
      <c r="AD364" s="615"/>
      <c r="AE364" s="617"/>
    </row>
    <row r="365" spans="19:31" x14ac:dyDescent="0.25">
      <c r="S365" s="615"/>
      <c r="T365" s="615"/>
      <c r="U365" s="615"/>
      <c r="V365" s="615"/>
      <c r="W365" s="615"/>
      <c r="X365" s="615"/>
      <c r="Y365" s="615"/>
      <c r="Z365" s="615"/>
      <c r="AA365" s="615"/>
      <c r="AB365" s="615"/>
      <c r="AC365" s="615"/>
      <c r="AD365" s="615"/>
      <c r="AE365" s="617"/>
    </row>
    <row r="366" spans="19:31" x14ac:dyDescent="0.25">
      <c r="S366" s="615"/>
      <c r="T366" s="615"/>
      <c r="U366" s="615"/>
      <c r="V366" s="615"/>
      <c r="W366" s="615"/>
      <c r="X366" s="615"/>
      <c r="Y366" s="615"/>
      <c r="Z366" s="615"/>
      <c r="AA366" s="615"/>
      <c r="AB366" s="615"/>
      <c r="AC366" s="615"/>
      <c r="AD366" s="615"/>
      <c r="AE366" s="617"/>
    </row>
    <row r="367" spans="19:31" x14ac:dyDescent="0.25">
      <c r="S367" s="615"/>
      <c r="T367" s="615"/>
      <c r="U367" s="615"/>
      <c r="V367" s="615"/>
      <c r="W367" s="615"/>
      <c r="X367" s="615"/>
      <c r="Y367" s="615"/>
      <c r="Z367" s="615"/>
      <c r="AA367" s="615"/>
      <c r="AB367" s="615"/>
      <c r="AC367" s="615"/>
      <c r="AD367" s="615"/>
      <c r="AE367" s="617"/>
    </row>
    <row r="368" spans="19:31" x14ac:dyDescent="0.25">
      <c r="S368" s="615"/>
      <c r="T368" s="615"/>
      <c r="U368" s="615"/>
      <c r="V368" s="615"/>
      <c r="W368" s="615"/>
      <c r="X368" s="615"/>
      <c r="Y368" s="615"/>
      <c r="Z368" s="615"/>
      <c r="AA368" s="615"/>
      <c r="AB368" s="615"/>
      <c r="AC368" s="615"/>
      <c r="AD368" s="615"/>
      <c r="AE368" s="617"/>
    </row>
    <row r="369" spans="19:31" x14ac:dyDescent="0.25">
      <c r="S369" s="615"/>
      <c r="T369" s="615"/>
      <c r="U369" s="615"/>
      <c r="V369" s="615"/>
      <c r="W369" s="615"/>
      <c r="X369" s="615"/>
      <c r="Y369" s="615"/>
      <c r="Z369" s="615"/>
      <c r="AA369" s="615"/>
      <c r="AB369" s="615"/>
      <c r="AC369" s="615"/>
      <c r="AD369" s="615"/>
      <c r="AE369" s="617"/>
    </row>
    <row r="370" spans="19:31" x14ac:dyDescent="0.25">
      <c r="S370" s="615"/>
      <c r="T370" s="615"/>
      <c r="U370" s="615"/>
      <c r="V370" s="615"/>
      <c r="W370" s="615"/>
      <c r="X370" s="615"/>
      <c r="Y370" s="615"/>
      <c r="Z370" s="615"/>
      <c r="AA370" s="615"/>
      <c r="AB370" s="615"/>
      <c r="AC370" s="615"/>
      <c r="AD370" s="615"/>
      <c r="AE370" s="617"/>
    </row>
    <row r="371" spans="19:31" x14ac:dyDescent="0.25">
      <c r="S371" s="615"/>
      <c r="T371" s="615"/>
      <c r="U371" s="615"/>
      <c r="V371" s="615"/>
      <c r="W371" s="615"/>
      <c r="X371" s="615"/>
      <c r="Y371" s="615"/>
      <c r="Z371" s="615"/>
      <c r="AA371" s="615"/>
      <c r="AB371" s="615"/>
      <c r="AC371" s="615"/>
      <c r="AD371" s="615"/>
      <c r="AE371" s="617"/>
    </row>
    <row r="372" spans="19:31" x14ac:dyDescent="0.25">
      <c r="S372" s="615"/>
      <c r="T372" s="615"/>
      <c r="U372" s="615"/>
      <c r="V372" s="615"/>
      <c r="W372" s="615"/>
      <c r="X372" s="615"/>
      <c r="Y372" s="615"/>
      <c r="Z372" s="615"/>
      <c r="AA372" s="615"/>
      <c r="AB372" s="615"/>
      <c r="AC372" s="615"/>
      <c r="AD372" s="615"/>
      <c r="AE372" s="617"/>
    </row>
    <row r="373" spans="19:31" x14ac:dyDescent="0.25">
      <c r="S373" s="615"/>
      <c r="T373" s="615"/>
      <c r="U373" s="615"/>
      <c r="V373" s="615"/>
      <c r="W373" s="615"/>
      <c r="X373" s="615"/>
      <c r="Y373" s="615"/>
      <c r="Z373" s="615"/>
      <c r="AA373" s="615"/>
      <c r="AB373" s="615"/>
      <c r="AC373" s="615"/>
      <c r="AD373" s="615"/>
      <c r="AE373" s="617"/>
    </row>
    <row r="374" spans="19:31" x14ac:dyDescent="0.25">
      <c r="S374" s="615"/>
      <c r="T374" s="615"/>
      <c r="U374" s="615"/>
      <c r="V374" s="615"/>
      <c r="W374" s="615"/>
      <c r="X374" s="615"/>
      <c r="Y374" s="615"/>
      <c r="Z374" s="615"/>
      <c r="AA374" s="615"/>
      <c r="AB374" s="615"/>
      <c r="AC374" s="615"/>
      <c r="AD374" s="615"/>
      <c r="AE374" s="617"/>
    </row>
    <row r="375" spans="19:31" x14ac:dyDescent="0.25">
      <c r="S375" s="615"/>
      <c r="T375" s="615"/>
      <c r="U375" s="615"/>
      <c r="V375" s="615"/>
      <c r="W375" s="615"/>
      <c r="X375" s="615"/>
      <c r="Y375" s="615"/>
      <c r="Z375" s="615"/>
      <c r="AA375" s="615"/>
      <c r="AB375" s="615"/>
      <c r="AC375" s="615"/>
      <c r="AD375" s="615"/>
      <c r="AE375" s="617"/>
    </row>
    <row r="376" spans="19:31" x14ac:dyDescent="0.25">
      <c r="S376" s="615"/>
      <c r="T376" s="615"/>
      <c r="U376" s="615"/>
      <c r="V376" s="615"/>
      <c r="W376" s="615"/>
      <c r="X376" s="615"/>
      <c r="Y376" s="615"/>
      <c r="Z376" s="615"/>
      <c r="AA376" s="615"/>
      <c r="AB376" s="615"/>
      <c r="AC376" s="615"/>
      <c r="AD376" s="615"/>
      <c r="AE376" s="617"/>
    </row>
    <row r="377" spans="19:31" x14ac:dyDescent="0.25">
      <c r="S377" s="615"/>
      <c r="T377" s="615"/>
      <c r="U377" s="615"/>
      <c r="V377" s="615"/>
      <c r="W377" s="615"/>
      <c r="X377" s="615"/>
      <c r="Y377" s="615"/>
      <c r="Z377" s="615"/>
      <c r="AA377" s="615"/>
      <c r="AB377" s="615"/>
      <c r="AC377" s="615"/>
      <c r="AD377" s="615"/>
      <c r="AE377" s="617"/>
    </row>
    <row r="378" spans="19:31" x14ac:dyDescent="0.25">
      <c r="S378" s="615"/>
      <c r="T378" s="615"/>
      <c r="U378" s="615"/>
      <c r="V378" s="615"/>
      <c r="W378" s="615"/>
      <c r="X378" s="615"/>
      <c r="Y378" s="615"/>
      <c r="Z378" s="615"/>
      <c r="AA378" s="615"/>
      <c r="AB378" s="615"/>
      <c r="AC378" s="615"/>
      <c r="AD378" s="615"/>
      <c r="AE378" s="617"/>
    </row>
    <row r="379" spans="19:31" x14ac:dyDescent="0.25">
      <c r="S379" s="615"/>
      <c r="T379" s="615"/>
      <c r="U379" s="615"/>
      <c r="V379" s="615"/>
      <c r="W379" s="615"/>
      <c r="X379" s="615"/>
      <c r="Y379" s="615"/>
      <c r="Z379" s="615"/>
      <c r="AA379" s="615"/>
      <c r="AB379" s="615"/>
      <c r="AC379" s="615"/>
      <c r="AD379" s="615"/>
      <c r="AE379" s="617"/>
    </row>
    <row r="380" spans="19:31" x14ac:dyDescent="0.25">
      <c r="S380" s="615"/>
      <c r="T380" s="615"/>
      <c r="U380" s="615"/>
      <c r="V380" s="615"/>
      <c r="W380" s="615"/>
      <c r="X380" s="615"/>
      <c r="Y380" s="615"/>
      <c r="Z380" s="615"/>
      <c r="AA380" s="615"/>
      <c r="AB380" s="615"/>
      <c r="AC380" s="615"/>
      <c r="AD380" s="615"/>
      <c r="AE380" s="617"/>
    </row>
    <row r="381" spans="19:31" x14ac:dyDescent="0.25">
      <c r="S381" s="615"/>
      <c r="T381" s="615"/>
      <c r="U381" s="615"/>
      <c r="V381" s="615"/>
      <c r="W381" s="615"/>
      <c r="X381" s="615"/>
      <c r="Y381" s="615"/>
      <c r="Z381" s="615"/>
      <c r="AA381" s="615"/>
      <c r="AB381" s="615"/>
      <c r="AC381" s="615"/>
      <c r="AD381" s="615"/>
      <c r="AE381" s="617"/>
    </row>
    <row r="382" spans="19:31" x14ac:dyDescent="0.25">
      <c r="S382" s="615"/>
      <c r="T382" s="615"/>
      <c r="U382" s="615"/>
      <c r="V382" s="615"/>
      <c r="W382" s="615"/>
      <c r="X382" s="615"/>
      <c r="Y382" s="615"/>
      <c r="Z382" s="615"/>
      <c r="AA382" s="615"/>
      <c r="AB382" s="615"/>
      <c r="AC382" s="615"/>
      <c r="AD382" s="615"/>
      <c r="AE382" s="617"/>
    </row>
    <row r="383" spans="19:31" x14ac:dyDescent="0.25">
      <c r="S383" s="615"/>
      <c r="T383" s="615"/>
      <c r="U383" s="615"/>
      <c r="V383" s="615"/>
      <c r="W383" s="615"/>
      <c r="X383" s="615"/>
      <c r="Y383" s="615"/>
      <c r="Z383" s="615"/>
      <c r="AA383" s="615"/>
      <c r="AB383" s="615"/>
      <c r="AC383" s="615"/>
      <c r="AD383" s="615"/>
      <c r="AE383" s="617"/>
    </row>
    <row r="384" spans="19:31" x14ac:dyDescent="0.25">
      <c r="S384" s="615"/>
      <c r="T384" s="615"/>
      <c r="U384" s="615"/>
      <c r="V384" s="615"/>
      <c r="W384" s="615"/>
      <c r="X384" s="615"/>
      <c r="Y384" s="615"/>
      <c r="Z384" s="615"/>
      <c r="AA384" s="615"/>
      <c r="AB384" s="615"/>
      <c r="AC384" s="615"/>
      <c r="AD384" s="615"/>
      <c r="AE384" s="617"/>
    </row>
    <row r="385" spans="19:31" x14ac:dyDescent="0.25">
      <c r="S385" s="615"/>
      <c r="T385" s="615"/>
      <c r="U385" s="615"/>
      <c r="V385" s="615"/>
      <c r="W385" s="615"/>
      <c r="X385" s="615"/>
      <c r="Y385" s="615"/>
      <c r="Z385" s="615"/>
      <c r="AA385" s="615"/>
      <c r="AB385" s="615"/>
      <c r="AC385" s="615"/>
      <c r="AD385" s="615"/>
      <c r="AE385" s="617"/>
    </row>
    <row r="386" spans="19:31" x14ac:dyDescent="0.25">
      <c r="S386" s="615"/>
      <c r="T386" s="615"/>
      <c r="U386" s="615"/>
      <c r="V386" s="615"/>
      <c r="W386" s="615"/>
      <c r="X386" s="615"/>
      <c r="Y386" s="615"/>
      <c r="Z386" s="615"/>
      <c r="AA386" s="615"/>
      <c r="AB386" s="615"/>
      <c r="AC386" s="615"/>
      <c r="AD386" s="615"/>
      <c r="AE386" s="617"/>
    </row>
    <row r="387" spans="19:31" x14ac:dyDescent="0.25">
      <c r="S387" s="615"/>
      <c r="T387" s="615"/>
      <c r="U387" s="615"/>
      <c r="V387" s="615"/>
      <c r="W387" s="615"/>
      <c r="X387" s="615"/>
      <c r="Y387" s="615"/>
      <c r="Z387" s="615"/>
      <c r="AA387" s="615"/>
      <c r="AB387" s="615"/>
      <c r="AC387" s="615"/>
      <c r="AD387" s="615"/>
      <c r="AE387" s="617"/>
    </row>
    <row r="388" spans="19:31" x14ac:dyDescent="0.25">
      <c r="S388" s="615"/>
      <c r="T388" s="615"/>
      <c r="U388" s="615"/>
      <c r="V388" s="615"/>
      <c r="W388" s="615"/>
      <c r="X388" s="615"/>
      <c r="Y388" s="615"/>
      <c r="Z388" s="615"/>
      <c r="AA388" s="615"/>
      <c r="AB388" s="615"/>
      <c r="AC388" s="615"/>
      <c r="AD388" s="615"/>
      <c r="AE388" s="617"/>
    </row>
    <row r="389" spans="19:31" x14ac:dyDescent="0.25">
      <c r="S389" s="615"/>
      <c r="T389" s="615"/>
      <c r="U389" s="615"/>
      <c r="V389" s="615"/>
      <c r="W389" s="615"/>
      <c r="X389" s="615"/>
      <c r="Y389" s="615"/>
      <c r="Z389" s="615"/>
      <c r="AA389" s="615"/>
      <c r="AB389" s="615"/>
      <c r="AC389" s="615"/>
      <c r="AD389" s="615"/>
      <c r="AE389" s="617"/>
    </row>
    <row r="390" spans="19:31" x14ac:dyDescent="0.25">
      <c r="S390" s="615"/>
      <c r="T390" s="615"/>
      <c r="U390" s="615"/>
      <c r="V390" s="615"/>
      <c r="W390" s="615"/>
      <c r="X390" s="615"/>
      <c r="Y390" s="615"/>
      <c r="Z390" s="615"/>
      <c r="AA390" s="615"/>
      <c r="AB390" s="615"/>
      <c r="AC390" s="615"/>
      <c r="AD390" s="615"/>
      <c r="AE390" s="617"/>
    </row>
    <row r="391" spans="19:31" x14ac:dyDescent="0.25">
      <c r="S391" s="615"/>
      <c r="T391" s="615"/>
      <c r="U391" s="615"/>
      <c r="V391" s="615"/>
      <c r="W391" s="615"/>
      <c r="X391" s="615"/>
      <c r="Y391" s="615"/>
      <c r="Z391" s="615"/>
      <c r="AA391" s="615"/>
      <c r="AB391" s="615"/>
      <c r="AC391" s="615"/>
      <c r="AD391" s="615"/>
      <c r="AE391" s="617"/>
    </row>
    <row r="392" spans="19:31" x14ac:dyDescent="0.25">
      <c r="S392" s="615"/>
      <c r="T392" s="615"/>
      <c r="U392" s="615"/>
      <c r="V392" s="615"/>
      <c r="W392" s="615"/>
      <c r="X392" s="615"/>
      <c r="Y392" s="615"/>
      <c r="Z392" s="615"/>
      <c r="AA392" s="615"/>
      <c r="AB392" s="615"/>
      <c r="AC392" s="615"/>
      <c r="AD392" s="615"/>
      <c r="AE392" s="617"/>
    </row>
    <row r="393" spans="19:31" x14ac:dyDescent="0.25">
      <c r="S393" s="615"/>
      <c r="T393" s="615"/>
      <c r="U393" s="615"/>
      <c r="V393" s="615"/>
      <c r="W393" s="615"/>
      <c r="X393" s="615"/>
      <c r="Y393" s="615"/>
      <c r="Z393" s="615"/>
      <c r="AA393" s="615"/>
      <c r="AB393" s="615"/>
      <c r="AC393" s="615"/>
      <c r="AD393" s="615"/>
      <c r="AE393" s="617"/>
    </row>
    <row r="394" spans="19:31" x14ac:dyDescent="0.25">
      <c r="S394" s="615"/>
      <c r="T394" s="615"/>
      <c r="U394" s="615"/>
      <c r="V394" s="615"/>
      <c r="W394" s="615"/>
      <c r="X394" s="615"/>
      <c r="Y394" s="615"/>
      <c r="Z394" s="615"/>
      <c r="AA394" s="615"/>
      <c r="AB394" s="615"/>
      <c r="AC394" s="615"/>
      <c r="AD394" s="615"/>
      <c r="AE394" s="617"/>
    </row>
    <row r="395" spans="19:31" x14ac:dyDescent="0.25">
      <c r="S395" s="615"/>
      <c r="T395" s="615"/>
      <c r="U395" s="615"/>
      <c r="V395" s="615"/>
      <c r="W395" s="615"/>
      <c r="X395" s="615"/>
      <c r="Y395" s="615"/>
      <c r="Z395" s="615"/>
      <c r="AA395" s="615"/>
      <c r="AB395" s="615"/>
      <c r="AC395" s="615"/>
      <c r="AD395" s="615"/>
      <c r="AE395" s="617"/>
    </row>
    <row r="396" spans="19:31" x14ac:dyDescent="0.25">
      <c r="S396" s="615"/>
      <c r="T396" s="615"/>
      <c r="U396" s="615"/>
      <c r="V396" s="615"/>
      <c r="W396" s="615"/>
      <c r="X396" s="615"/>
      <c r="Y396" s="615"/>
      <c r="Z396" s="615"/>
      <c r="AA396" s="615"/>
      <c r="AB396" s="615"/>
      <c r="AC396" s="615"/>
      <c r="AD396" s="615"/>
      <c r="AE396" s="617"/>
    </row>
    <row r="397" spans="19:31" x14ac:dyDescent="0.25">
      <c r="S397" s="615"/>
      <c r="T397" s="615"/>
      <c r="U397" s="615"/>
      <c r="V397" s="615"/>
      <c r="W397" s="615"/>
      <c r="X397" s="615"/>
      <c r="Y397" s="615"/>
      <c r="Z397" s="615"/>
      <c r="AA397" s="615"/>
      <c r="AB397" s="615"/>
      <c r="AC397" s="615"/>
      <c r="AD397" s="615"/>
      <c r="AE397" s="617"/>
    </row>
    <row r="398" spans="19:31" x14ac:dyDescent="0.25">
      <c r="S398" s="615"/>
      <c r="T398" s="615"/>
      <c r="U398" s="615"/>
      <c r="V398" s="615"/>
      <c r="W398" s="615"/>
      <c r="X398" s="615"/>
      <c r="Y398" s="615"/>
      <c r="Z398" s="615"/>
      <c r="AA398" s="615"/>
      <c r="AB398" s="615"/>
      <c r="AC398" s="615"/>
      <c r="AD398" s="615"/>
      <c r="AE398" s="617"/>
    </row>
    <row r="399" spans="19:31" x14ac:dyDescent="0.25">
      <c r="S399" s="615"/>
      <c r="T399" s="615"/>
      <c r="U399" s="615"/>
      <c r="V399" s="615"/>
      <c r="W399" s="615"/>
      <c r="X399" s="615"/>
      <c r="Y399" s="615"/>
      <c r="Z399" s="615"/>
      <c r="AA399" s="615"/>
      <c r="AB399" s="615"/>
      <c r="AC399" s="615"/>
      <c r="AD399" s="615"/>
      <c r="AE399" s="617"/>
    </row>
    <row r="400" spans="19:31" x14ac:dyDescent="0.25">
      <c r="S400" s="615"/>
      <c r="T400" s="615"/>
      <c r="U400" s="615"/>
      <c r="V400" s="615"/>
      <c r="W400" s="615"/>
      <c r="X400" s="615"/>
      <c r="Y400" s="615"/>
      <c r="Z400" s="615"/>
      <c r="AA400" s="615"/>
      <c r="AB400" s="615"/>
      <c r="AC400" s="615"/>
      <c r="AD400" s="615"/>
      <c r="AE400" s="617"/>
    </row>
    <row r="401" spans="19:31" x14ac:dyDescent="0.25">
      <c r="S401" s="615"/>
      <c r="T401" s="615"/>
      <c r="U401" s="615"/>
      <c r="V401" s="615"/>
      <c r="W401" s="615"/>
      <c r="X401" s="615"/>
      <c r="Y401" s="615"/>
      <c r="Z401" s="615"/>
      <c r="AA401" s="615"/>
      <c r="AB401" s="615"/>
      <c r="AC401" s="615"/>
      <c r="AD401" s="615"/>
      <c r="AE401" s="617"/>
    </row>
    <row r="402" spans="19:31" x14ac:dyDescent="0.25">
      <c r="S402" s="615"/>
      <c r="T402" s="615"/>
      <c r="U402" s="615"/>
      <c r="V402" s="615"/>
      <c r="W402" s="615"/>
      <c r="X402" s="615"/>
      <c r="Y402" s="615"/>
      <c r="Z402" s="615"/>
      <c r="AA402" s="615"/>
      <c r="AB402" s="615"/>
      <c r="AC402" s="615"/>
      <c r="AD402" s="615"/>
      <c r="AE402" s="617"/>
    </row>
    <row r="403" spans="19:31" x14ac:dyDescent="0.25">
      <c r="S403" s="615"/>
      <c r="T403" s="615"/>
      <c r="U403" s="615"/>
      <c r="V403" s="615"/>
      <c r="W403" s="615"/>
      <c r="X403" s="615"/>
      <c r="Y403" s="615"/>
      <c r="Z403" s="615"/>
      <c r="AA403" s="615"/>
      <c r="AB403" s="615"/>
      <c r="AC403" s="615"/>
      <c r="AD403" s="615"/>
      <c r="AE403" s="617"/>
    </row>
    <row r="404" spans="19:31" x14ac:dyDescent="0.25">
      <c r="S404" s="615"/>
      <c r="T404" s="615"/>
      <c r="U404" s="615"/>
      <c r="V404" s="615"/>
      <c r="W404" s="615"/>
      <c r="X404" s="615"/>
      <c r="Y404" s="615"/>
      <c r="Z404" s="615"/>
      <c r="AA404" s="615"/>
      <c r="AB404" s="615"/>
      <c r="AC404" s="615"/>
      <c r="AD404" s="615"/>
      <c r="AE404" s="617"/>
    </row>
    <row r="405" spans="19:31" x14ac:dyDescent="0.25">
      <c r="S405" s="615"/>
      <c r="T405" s="615"/>
      <c r="U405" s="615"/>
      <c r="V405" s="615"/>
      <c r="W405" s="615"/>
      <c r="X405" s="615"/>
      <c r="Y405" s="615"/>
      <c r="Z405" s="615"/>
      <c r="AA405" s="615"/>
      <c r="AB405" s="615"/>
      <c r="AC405" s="615"/>
      <c r="AD405" s="615"/>
      <c r="AE405" s="617"/>
    </row>
    <row r="406" spans="19:31" x14ac:dyDescent="0.25">
      <c r="S406" s="615"/>
      <c r="T406" s="615"/>
      <c r="U406" s="615"/>
      <c r="V406" s="615"/>
      <c r="W406" s="615"/>
      <c r="X406" s="615"/>
      <c r="Y406" s="615"/>
      <c r="Z406" s="615"/>
      <c r="AA406" s="615"/>
      <c r="AB406" s="615"/>
      <c r="AC406" s="615"/>
      <c r="AD406" s="615"/>
      <c r="AE406" s="617"/>
    </row>
    <row r="407" spans="19:31" x14ac:dyDescent="0.25">
      <c r="S407" s="615"/>
      <c r="T407" s="615"/>
      <c r="U407" s="615"/>
      <c r="V407" s="615"/>
      <c r="W407" s="615"/>
      <c r="X407" s="615"/>
      <c r="Y407" s="615"/>
      <c r="Z407" s="615"/>
      <c r="AA407" s="615"/>
      <c r="AB407" s="615"/>
      <c r="AC407" s="615"/>
      <c r="AD407" s="615"/>
      <c r="AE407" s="617"/>
    </row>
    <row r="408" spans="19:31" x14ac:dyDescent="0.25">
      <c r="S408" s="615"/>
      <c r="T408" s="615"/>
      <c r="U408" s="615"/>
      <c r="V408" s="615"/>
      <c r="W408" s="615"/>
      <c r="X408" s="615"/>
      <c r="Y408" s="615"/>
      <c r="Z408" s="615"/>
      <c r="AA408" s="615"/>
      <c r="AB408" s="615"/>
      <c r="AC408" s="615"/>
      <c r="AD408" s="615"/>
      <c r="AE408" s="617"/>
    </row>
    <row r="409" spans="19:31" x14ac:dyDescent="0.25">
      <c r="S409" s="615"/>
      <c r="T409" s="615"/>
      <c r="U409" s="615"/>
      <c r="V409" s="615"/>
      <c r="W409" s="615"/>
      <c r="X409" s="615"/>
      <c r="Y409" s="615"/>
      <c r="Z409" s="615"/>
      <c r="AA409" s="615"/>
      <c r="AB409" s="615"/>
      <c r="AC409" s="615"/>
      <c r="AD409" s="615"/>
      <c r="AE409" s="617"/>
    </row>
    <row r="410" spans="19:31" x14ac:dyDescent="0.25">
      <c r="S410" s="615"/>
      <c r="T410" s="615"/>
      <c r="U410" s="615"/>
      <c r="V410" s="615"/>
      <c r="W410" s="615"/>
      <c r="X410" s="615"/>
      <c r="Y410" s="615"/>
      <c r="Z410" s="615"/>
      <c r="AA410" s="615"/>
      <c r="AB410" s="615"/>
      <c r="AC410" s="615"/>
      <c r="AD410" s="615"/>
      <c r="AE410" s="617"/>
    </row>
    <row r="411" spans="19:31" x14ac:dyDescent="0.25">
      <c r="S411" s="615"/>
      <c r="T411" s="615"/>
      <c r="U411" s="615"/>
      <c r="V411" s="615"/>
      <c r="W411" s="615"/>
      <c r="X411" s="615"/>
      <c r="Y411" s="615"/>
      <c r="Z411" s="615"/>
      <c r="AA411" s="615"/>
      <c r="AB411" s="615"/>
      <c r="AC411" s="615"/>
      <c r="AD411" s="615"/>
      <c r="AE411" s="617"/>
    </row>
    <row r="412" spans="19:31" x14ac:dyDescent="0.25">
      <c r="S412" s="615"/>
      <c r="T412" s="615"/>
      <c r="U412" s="615"/>
      <c r="V412" s="615"/>
      <c r="W412" s="615"/>
      <c r="X412" s="615"/>
      <c r="Y412" s="615"/>
      <c r="Z412" s="615"/>
      <c r="AA412" s="615"/>
      <c r="AB412" s="615"/>
      <c r="AC412" s="615"/>
      <c r="AD412" s="615"/>
      <c r="AE412" s="617"/>
    </row>
    <row r="413" spans="19:31" x14ac:dyDescent="0.25">
      <c r="S413" s="615"/>
      <c r="T413" s="615"/>
      <c r="U413" s="615"/>
      <c r="V413" s="615"/>
      <c r="W413" s="615"/>
      <c r="X413" s="615"/>
      <c r="Y413" s="615"/>
      <c r="Z413" s="615"/>
      <c r="AA413" s="615"/>
      <c r="AB413" s="615"/>
      <c r="AC413" s="615"/>
      <c r="AD413" s="615"/>
      <c r="AE413" s="617"/>
    </row>
    <row r="414" spans="19:31" x14ac:dyDescent="0.25">
      <c r="S414" s="615"/>
      <c r="T414" s="615"/>
      <c r="U414" s="615"/>
      <c r="V414" s="615"/>
      <c r="W414" s="615"/>
      <c r="X414" s="615"/>
      <c r="Y414" s="615"/>
      <c r="Z414" s="615"/>
      <c r="AA414" s="615"/>
      <c r="AB414" s="615"/>
      <c r="AC414" s="615"/>
      <c r="AD414" s="615"/>
      <c r="AE414" s="617"/>
    </row>
    <row r="415" spans="19:31" x14ac:dyDescent="0.25">
      <c r="S415" s="615"/>
      <c r="T415" s="615"/>
      <c r="U415" s="615"/>
      <c r="V415" s="615"/>
      <c r="W415" s="615"/>
      <c r="X415" s="615"/>
      <c r="Y415" s="615"/>
      <c r="Z415" s="615"/>
      <c r="AA415" s="615"/>
      <c r="AB415" s="615"/>
      <c r="AC415" s="615"/>
      <c r="AD415" s="615"/>
      <c r="AE415" s="617"/>
    </row>
    <row r="416" spans="19:31" x14ac:dyDescent="0.25">
      <c r="S416" s="615"/>
      <c r="T416" s="615"/>
      <c r="U416" s="615"/>
      <c r="V416" s="615"/>
      <c r="W416" s="615"/>
      <c r="X416" s="615"/>
      <c r="Y416" s="615"/>
      <c r="Z416" s="615"/>
      <c r="AA416" s="615"/>
      <c r="AB416" s="615"/>
      <c r="AC416" s="615"/>
      <c r="AD416" s="615"/>
      <c r="AE416" s="617"/>
    </row>
    <row r="417" spans="19:31" x14ac:dyDescent="0.25">
      <c r="S417" s="615"/>
      <c r="T417" s="615"/>
      <c r="U417" s="615"/>
      <c r="V417" s="615"/>
      <c r="W417" s="615"/>
      <c r="X417" s="615"/>
      <c r="Y417" s="615"/>
      <c r="Z417" s="615"/>
      <c r="AA417" s="615"/>
      <c r="AB417" s="615"/>
      <c r="AC417" s="615"/>
      <c r="AD417" s="615"/>
      <c r="AE417" s="617"/>
    </row>
    <row r="418" spans="19:31" x14ac:dyDescent="0.25">
      <c r="S418" s="615"/>
      <c r="T418" s="615"/>
      <c r="U418" s="615"/>
      <c r="V418" s="615"/>
      <c r="W418" s="615"/>
      <c r="X418" s="615"/>
      <c r="Y418" s="615"/>
      <c r="Z418" s="615"/>
      <c r="AA418" s="615"/>
      <c r="AB418" s="615"/>
      <c r="AC418" s="615"/>
      <c r="AD418" s="615"/>
      <c r="AE418" s="617"/>
    </row>
    <row r="419" spans="19:31" x14ac:dyDescent="0.25">
      <c r="S419" s="615"/>
      <c r="T419" s="615"/>
      <c r="U419" s="615"/>
      <c r="V419" s="615"/>
      <c r="W419" s="615"/>
      <c r="X419" s="615"/>
      <c r="Y419" s="615"/>
      <c r="Z419" s="615"/>
      <c r="AA419" s="615"/>
      <c r="AB419" s="615"/>
      <c r="AC419" s="615"/>
      <c r="AD419" s="615"/>
      <c r="AE419" s="617"/>
    </row>
    <row r="420" spans="19:31" x14ac:dyDescent="0.25">
      <c r="S420" s="615"/>
      <c r="T420" s="615"/>
      <c r="U420" s="615"/>
      <c r="V420" s="615"/>
      <c r="W420" s="615"/>
      <c r="X420" s="615"/>
      <c r="Y420" s="615"/>
      <c r="Z420" s="615"/>
      <c r="AA420" s="615"/>
      <c r="AB420" s="615"/>
      <c r="AC420" s="615"/>
      <c r="AD420" s="615"/>
      <c r="AE420" s="617"/>
    </row>
    <row r="421" spans="19:31" x14ac:dyDescent="0.25">
      <c r="S421" s="615"/>
      <c r="T421" s="615"/>
      <c r="U421" s="615"/>
      <c r="V421" s="615"/>
      <c r="W421" s="615"/>
      <c r="X421" s="615"/>
      <c r="Y421" s="615"/>
      <c r="Z421" s="615"/>
      <c r="AA421" s="615"/>
      <c r="AB421" s="615"/>
      <c r="AC421" s="615"/>
      <c r="AD421" s="615"/>
      <c r="AE421" s="617"/>
    </row>
    <row r="422" spans="19:31" x14ac:dyDescent="0.25">
      <c r="S422" s="615"/>
      <c r="T422" s="615"/>
      <c r="U422" s="615"/>
      <c r="V422" s="615"/>
      <c r="W422" s="615"/>
      <c r="X422" s="615"/>
      <c r="Y422" s="615"/>
      <c r="Z422" s="615"/>
      <c r="AA422" s="615"/>
      <c r="AB422" s="615"/>
      <c r="AC422" s="615"/>
      <c r="AD422" s="615"/>
      <c r="AE422" s="617"/>
    </row>
    <row r="423" spans="19:31" x14ac:dyDescent="0.25">
      <c r="S423" s="615"/>
      <c r="T423" s="615"/>
      <c r="U423" s="615"/>
      <c r="V423" s="615"/>
      <c r="W423" s="615"/>
      <c r="X423" s="615"/>
      <c r="Y423" s="615"/>
      <c r="Z423" s="615"/>
      <c r="AA423" s="615"/>
      <c r="AB423" s="615"/>
      <c r="AC423" s="615"/>
      <c r="AD423" s="615"/>
      <c r="AE423" s="617"/>
    </row>
    <row r="424" spans="19:31" x14ac:dyDescent="0.25">
      <c r="S424" s="615"/>
      <c r="T424" s="615"/>
      <c r="U424" s="615"/>
      <c r="V424" s="615"/>
      <c r="W424" s="615"/>
      <c r="X424" s="615"/>
      <c r="Y424" s="615"/>
      <c r="Z424" s="615"/>
      <c r="AA424" s="615"/>
      <c r="AB424" s="615"/>
      <c r="AC424" s="615"/>
      <c r="AD424" s="615"/>
      <c r="AE424" s="617"/>
    </row>
    <row r="425" spans="19:31" x14ac:dyDescent="0.25">
      <c r="S425" s="615"/>
      <c r="T425" s="615"/>
      <c r="U425" s="615"/>
      <c r="V425" s="615"/>
      <c r="W425" s="615"/>
      <c r="X425" s="615"/>
      <c r="Y425" s="615"/>
      <c r="Z425" s="615"/>
      <c r="AA425" s="615"/>
      <c r="AB425" s="615"/>
      <c r="AC425" s="615"/>
      <c r="AD425" s="615"/>
      <c r="AE425" s="617"/>
    </row>
    <row r="426" spans="19:31" x14ac:dyDescent="0.25">
      <c r="S426" s="615"/>
      <c r="T426" s="615"/>
      <c r="U426" s="615"/>
      <c r="V426" s="615"/>
      <c r="W426" s="615"/>
      <c r="X426" s="615"/>
      <c r="Y426" s="615"/>
      <c r="Z426" s="615"/>
      <c r="AA426" s="615"/>
      <c r="AB426" s="615"/>
      <c r="AC426" s="615"/>
      <c r="AD426" s="615"/>
      <c r="AE426" s="617"/>
    </row>
    <row r="427" spans="19:31" x14ac:dyDescent="0.25">
      <c r="S427" s="615"/>
      <c r="T427" s="615"/>
      <c r="U427" s="615"/>
      <c r="V427" s="615"/>
      <c r="W427" s="615"/>
      <c r="X427" s="615"/>
      <c r="Y427" s="615"/>
      <c r="Z427" s="615"/>
      <c r="AA427" s="615"/>
      <c r="AB427" s="615"/>
      <c r="AC427" s="615"/>
      <c r="AD427" s="615"/>
      <c r="AE427" s="617"/>
    </row>
    <row r="428" spans="19:31" x14ac:dyDescent="0.25">
      <c r="S428" s="615"/>
      <c r="T428" s="615"/>
      <c r="U428" s="615"/>
      <c r="V428" s="615"/>
      <c r="W428" s="615"/>
      <c r="X428" s="615"/>
      <c r="Y428" s="615"/>
      <c r="Z428" s="615"/>
      <c r="AA428" s="615"/>
      <c r="AB428" s="615"/>
      <c r="AC428" s="615"/>
      <c r="AD428" s="615"/>
      <c r="AE428" s="617"/>
    </row>
    <row r="429" spans="19:31" x14ac:dyDescent="0.25">
      <c r="S429" s="615"/>
      <c r="T429" s="615"/>
      <c r="U429" s="615"/>
      <c r="V429" s="615"/>
      <c r="W429" s="615"/>
      <c r="X429" s="615"/>
      <c r="Y429" s="615"/>
      <c r="Z429" s="615"/>
      <c r="AA429" s="615"/>
      <c r="AB429" s="615"/>
      <c r="AC429" s="615"/>
      <c r="AD429" s="615"/>
      <c r="AE429" s="617"/>
    </row>
    <row r="430" spans="19:31" x14ac:dyDescent="0.25">
      <c r="S430" s="615"/>
      <c r="T430" s="615"/>
      <c r="U430" s="615"/>
      <c r="V430" s="615"/>
      <c r="W430" s="615"/>
      <c r="X430" s="615"/>
      <c r="Y430" s="615"/>
      <c r="Z430" s="615"/>
      <c r="AA430" s="615"/>
      <c r="AB430" s="615"/>
      <c r="AC430" s="615"/>
      <c r="AD430" s="615"/>
      <c r="AE430" s="617"/>
    </row>
    <row r="431" spans="19:31" x14ac:dyDescent="0.25">
      <c r="S431" s="615"/>
      <c r="T431" s="615"/>
      <c r="U431" s="615"/>
      <c r="V431" s="615"/>
      <c r="W431" s="615"/>
      <c r="X431" s="615"/>
      <c r="Y431" s="615"/>
      <c r="Z431" s="615"/>
      <c r="AA431" s="615"/>
      <c r="AB431" s="615"/>
      <c r="AC431" s="615"/>
      <c r="AD431" s="615"/>
      <c r="AE431" s="617"/>
    </row>
    <row r="432" spans="19:31" x14ac:dyDescent="0.25">
      <c r="S432" s="615"/>
      <c r="T432" s="615"/>
      <c r="U432" s="615"/>
      <c r="V432" s="615"/>
      <c r="W432" s="615"/>
      <c r="X432" s="615"/>
      <c r="Y432" s="615"/>
      <c r="Z432" s="615"/>
      <c r="AA432" s="615"/>
      <c r="AB432" s="615"/>
      <c r="AC432" s="615"/>
      <c r="AD432" s="615"/>
      <c r="AE432" s="617"/>
    </row>
    <row r="433" spans="19:31" x14ac:dyDescent="0.25">
      <c r="S433" s="615"/>
      <c r="T433" s="615"/>
      <c r="U433" s="615"/>
      <c r="V433" s="615"/>
      <c r="W433" s="615"/>
      <c r="X433" s="615"/>
      <c r="Y433" s="615"/>
      <c r="Z433" s="615"/>
      <c r="AA433" s="615"/>
      <c r="AB433" s="615"/>
      <c r="AC433" s="615"/>
      <c r="AD433" s="615"/>
      <c r="AE433" s="617"/>
    </row>
    <row r="434" spans="19:31" x14ac:dyDescent="0.25">
      <c r="S434" s="615"/>
      <c r="T434" s="615"/>
      <c r="U434" s="615"/>
      <c r="V434" s="615"/>
      <c r="W434" s="615"/>
      <c r="X434" s="615"/>
      <c r="Y434" s="615"/>
      <c r="Z434" s="615"/>
      <c r="AA434" s="615"/>
      <c r="AB434" s="615"/>
      <c r="AC434" s="615"/>
      <c r="AD434" s="615"/>
      <c r="AE434" s="617"/>
    </row>
    <row r="435" spans="19:31" x14ac:dyDescent="0.25">
      <c r="S435" s="615"/>
      <c r="T435" s="615"/>
      <c r="U435" s="615"/>
      <c r="V435" s="615"/>
      <c r="W435" s="615"/>
      <c r="X435" s="615"/>
      <c r="Y435" s="615"/>
      <c r="Z435" s="615"/>
      <c r="AA435" s="615"/>
      <c r="AB435" s="615"/>
      <c r="AC435" s="615"/>
      <c r="AD435" s="615"/>
      <c r="AE435" s="617"/>
    </row>
    <row r="436" spans="19:31" x14ac:dyDescent="0.25">
      <c r="S436" s="615"/>
      <c r="T436" s="615"/>
      <c r="U436" s="615"/>
      <c r="V436" s="615"/>
      <c r="W436" s="615"/>
      <c r="X436" s="615"/>
      <c r="Y436" s="615"/>
      <c r="Z436" s="615"/>
      <c r="AA436" s="615"/>
      <c r="AB436" s="615"/>
      <c r="AC436" s="615"/>
      <c r="AD436" s="615"/>
      <c r="AE436" s="617"/>
    </row>
    <row r="437" spans="19:31" x14ac:dyDescent="0.25">
      <c r="S437" s="615"/>
      <c r="T437" s="615"/>
      <c r="U437" s="615"/>
      <c r="V437" s="615"/>
      <c r="W437" s="615"/>
      <c r="X437" s="615"/>
      <c r="Y437" s="615"/>
      <c r="Z437" s="615"/>
      <c r="AA437" s="615"/>
      <c r="AB437" s="615"/>
      <c r="AC437" s="615"/>
      <c r="AD437" s="615"/>
      <c r="AE437" s="617"/>
    </row>
    <row r="438" spans="19:31" x14ac:dyDescent="0.25">
      <c r="S438" s="615"/>
      <c r="T438" s="615"/>
      <c r="U438" s="615"/>
      <c r="V438" s="615"/>
      <c r="W438" s="615"/>
      <c r="X438" s="615"/>
      <c r="Y438" s="615"/>
      <c r="Z438" s="615"/>
      <c r="AA438" s="615"/>
      <c r="AB438" s="615"/>
      <c r="AC438" s="615"/>
      <c r="AD438" s="615"/>
      <c r="AE438" s="617"/>
    </row>
    <row r="439" spans="19:31" x14ac:dyDescent="0.25">
      <c r="S439" s="615"/>
      <c r="T439" s="615"/>
      <c r="U439" s="615"/>
      <c r="V439" s="615"/>
      <c r="W439" s="615"/>
      <c r="X439" s="615"/>
      <c r="Y439" s="615"/>
      <c r="Z439" s="615"/>
      <c r="AA439" s="615"/>
      <c r="AB439" s="615"/>
      <c r="AC439" s="615"/>
      <c r="AD439" s="615"/>
      <c r="AE439" s="617"/>
    </row>
    <row r="440" spans="19:31" x14ac:dyDescent="0.25">
      <c r="S440" s="615"/>
      <c r="T440" s="615"/>
      <c r="U440" s="615"/>
      <c r="V440" s="615"/>
      <c r="W440" s="615"/>
      <c r="X440" s="615"/>
      <c r="Y440" s="615"/>
      <c r="Z440" s="615"/>
      <c r="AA440" s="615"/>
      <c r="AB440" s="615"/>
      <c r="AC440" s="615"/>
      <c r="AD440" s="615"/>
      <c r="AE440" s="617"/>
    </row>
    <row r="441" spans="19:31" x14ac:dyDescent="0.25">
      <c r="S441" s="615"/>
      <c r="T441" s="615"/>
      <c r="U441" s="615"/>
      <c r="V441" s="615"/>
      <c r="W441" s="615"/>
      <c r="X441" s="615"/>
      <c r="Y441" s="615"/>
      <c r="Z441" s="615"/>
      <c r="AA441" s="615"/>
      <c r="AB441" s="615"/>
      <c r="AC441" s="615"/>
      <c r="AD441" s="615"/>
      <c r="AE441" s="617"/>
    </row>
    <row r="442" spans="19:31" x14ac:dyDescent="0.25">
      <c r="S442" s="615"/>
      <c r="T442" s="615"/>
      <c r="U442" s="615"/>
      <c r="V442" s="615"/>
      <c r="W442" s="615"/>
      <c r="X442" s="615"/>
      <c r="Y442" s="615"/>
      <c r="Z442" s="615"/>
      <c r="AA442" s="615"/>
      <c r="AB442" s="615"/>
      <c r="AC442" s="615"/>
      <c r="AD442" s="615"/>
      <c r="AE442" s="617"/>
    </row>
    <row r="443" spans="19:31" x14ac:dyDescent="0.25">
      <c r="S443" s="615"/>
      <c r="T443" s="615"/>
      <c r="U443" s="615"/>
      <c r="V443" s="615"/>
      <c r="W443" s="615"/>
      <c r="X443" s="615"/>
      <c r="Y443" s="615"/>
      <c r="Z443" s="615"/>
      <c r="AA443" s="615"/>
      <c r="AB443" s="615"/>
      <c r="AC443" s="615"/>
      <c r="AD443" s="615"/>
      <c r="AE443" s="617"/>
    </row>
    <row r="444" spans="19:31" x14ac:dyDescent="0.25">
      <c r="S444" s="615"/>
      <c r="T444" s="615"/>
      <c r="U444" s="615"/>
      <c r="V444" s="615"/>
      <c r="W444" s="615"/>
      <c r="X444" s="615"/>
      <c r="Y444" s="615"/>
      <c r="Z444" s="615"/>
      <c r="AA444" s="615"/>
      <c r="AB444" s="615"/>
      <c r="AC444" s="615"/>
      <c r="AD444" s="615"/>
      <c r="AE444" s="617"/>
    </row>
    <row r="445" spans="19:31" x14ac:dyDescent="0.25">
      <c r="S445" s="615"/>
      <c r="T445" s="615"/>
      <c r="U445" s="615"/>
      <c r="V445" s="615"/>
      <c r="W445" s="615"/>
      <c r="X445" s="615"/>
      <c r="Y445" s="615"/>
      <c r="Z445" s="615"/>
      <c r="AA445" s="615"/>
      <c r="AB445" s="615"/>
      <c r="AC445" s="615"/>
      <c r="AD445" s="615"/>
      <c r="AE445" s="617"/>
    </row>
    <row r="446" spans="19:31" x14ac:dyDescent="0.25">
      <c r="S446" s="615"/>
      <c r="T446" s="615"/>
      <c r="U446" s="615"/>
      <c r="V446" s="615"/>
      <c r="W446" s="615"/>
      <c r="X446" s="615"/>
      <c r="Y446" s="615"/>
      <c r="Z446" s="615"/>
      <c r="AA446" s="615"/>
      <c r="AB446" s="615"/>
      <c r="AC446" s="615"/>
      <c r="AD446" s="615"/>
      <c r="AE446" s="617"/>
    </row>
    <row r="447" spans="19:31" x14ac:dyDescent="0.25">
      <c r="S447" s="615"/>
      <c r="T447" s="615"/>
      <c r="U447" s="615"/>
      <c r="V447" s="615"/>
      <c r="W447" s="615"/>
      <c r="X447" s="615"/>
      <c r="Y447" s="615"/>
      <c r="Z447" s="615"/>
      <c r="AA447" s="615"/>
      <c r="AB447" s="615"/>
      <c r="AC447" s="615"/>
      <c r="AD447" s="615"/>
      <c r="AE447" s="617"/>
    </row>
    <row r="448" spans="19:31" x14ac:dyDescent="0.25">
      <c r="S448" s="615"/>
      <c r="T448" s="615"/>
      <c r="U448" s="615"/>
      <c r="V448" s="615"/>
      <c r="W448" s="615"/>
      <c r="X448" s="615"/>
      <c r="Y448" s="615"/>
      <c r="Z448" s="615"/>
      <c r="AA448" s="615"/>
      <c r="AB448" s="615"/>
      <c r="AC448" s="615"/>
      <c r="AD448" s="615"/>
      <c r="AE448" s="617"/>
    </row>
    <row r="449" spans="19:31" x14ac:dyDescent="0.25">
      <c r="S449" s="615"/>
      <c r="T449" s="615"/>
      <c r="U449" s="615"/>
      <c r="V449" s="615"/>
      <c r="W449" s="615"/>
      <c r="X449" s="615"/>
      <c r="Y449" s="615"/>
      <c r="Z449" s="615"/>
      <c r="AA449" s="615"/>
      <c r="AB449" s="615"/>
      <c r="AC449" s="615"/>
      <c r="AD449" s="615"/>
      <c r="AE449" s="617"/>
    </row>
    <row r="450" spans="19:31" x14ac:dyDescent="0.25">
      <c r="S450" s="615"/>
      <c r="T450" s="615"/>
      <c r="U450" s="615"/>
      <c r="V450" s="615"/>
      <c r="W450" s="615"/>
      <c r="X450" s="615"/>
      <c r="Y450" s="615"/>
      <c r="Z450" s="615"/>
      <c r="AA450" s="615"/>
      <c r="AB450" s="615"/>
      <c r="AC450" s="615"/>
      <c r="AD450" s="615"/>
      <c r="AE450" s="617"/>
    </row>
    <row r="451" spans="19:31" x14ac:dyDescent="0.25">
      <c r="S451" s="615"/>
      <c r="T451" s="615"/>
      <c r="U451" s="615"/>
      <c r="V451" s="615"/>
      <c r="W451" s="615"/>
      <c r="X451" s="615"/>
      <c r="Y451" s="615"/>
      <c r="Z451" s="615"/>
      <c r="AA451" s="615"/>
      <c r="AB451" s="615"/>
      <c r="AC451" s="615"/>
      <c r="AD451" s="615"/>
      <c r="AE451" s="617"/>
    </row>
    <row r="452" spans="19:31" x14ac:dyDescent="0.25">
      <c r="S452" s="615"/>
      <c r="T452" s="615"/>
      <c r="U452" s="615"/>
      <c r="V452" s="615"/>
      <c r="W452" s="615"/>
      <c r="X452" s="615"/>
      <c r="Y452" s="615"/>
      <c r="Z452" s="615"/>
      <c r="AA452" s="615"/>
      <c r="AB452" s="615"/>
      <c r="AC452" s="615"/>
      <c r="AD452" s="615"/>
      <c r="AE452" s="617"/>
    </row>
    <row r="453" spans="19:31" x14ac:dyDescent="0.25">
      <c r="S453" s="615"/>
      <c r="T453" s="615"/>
      <c r="U453" s="615"/>
      <c r="V453" s="615"/>
      <c r="W453" s="615"/>
      <c r="X453" s="615"/>
      <c r="Y453" s="615"/>
      <c r="Z453" s="615"/>
      <c r="AA453" s="615"/>
      <c r="AB453" s="615"/>
      <c r="AC453" s="615"/>
      <c r="AD453" s="615"/>
      <c r="AE453" s="617"/>
    </row>
    <row r="454" spans="19:31" x14ac:dyDescent="0.25">
      <c r="S454" s="615"/>
      <c r="T454" s="615"/>
      <c r="U454" s="615"/>
      <c r="V454" s="615"/>
      <c r="W454" s="615"/>
      <c r="X454" s="615"/>
      <c r="Y454" s="615"/>
      <c r="Z454" s="615"/>
      <c r="AA454" s="615"/>
      <c r="AB454" s="615"/>
      <c r="AC454" s="615"/>
      <c r="AD454" s="615"/>
      <c r="AE454" s="617"/>
    </row>
    <row r="455" spans="19:31" x14ac:dyDescent="0.25">
      <c r="S455" s="615"/>
      <c r="T455" s="615"/>
      <c r="U455" s="615"/>
      <c r="V455" s="615"/>
      <c r="W455" s="615"/>
      <c r="X455" s="615"/>
      <c r="Y455" s="615"/>
      <c r="Z455" s="615"/>
      <c r="AA455" s="615"/>
      <c r="AB455" s="615"/>
      <c r="AC455" s="615"/>
      <c r="AD455" s="615"/>
      <c r="AE455" s="617"/>
    </row>
    <row r="456" spans="19:31" x14ac:dyDescent="0.25">
      <c r="S456" s="615"/>
      <c r="T456" s="615"/>
      <c r="U456" s="615"/>
      <c r="V456" s="615"/>
      <c r="W456" s="615"/>
      <c r="X456" s="615"/>
      <c r="Y456" s="615"/>
      <c r="Z456" s="615"/>
      <c r="AA456" s="615"/>
      <c r="AB456" s="615"/>
      <c r="AC456" s="615"/>
      <c r="AD456" s="615"/>
      <c r="AE456" s="617"/>
    </row>
    <row r="457" spans="19:31" x14ac:dyDescent="0.25">
      <c r="S457" s="615"/>
      <c r="T457" s="615"/>
      <c r="U457" s="615"/>
      <c r="V457" s="615"/>
      <c r="W457" s="615"/>
      <c r="X457" s="615"/>
      <c r="Y457" s="615"/>
      <c r="Z457" s="615"/>
      <c r="AA457" s="615"/>
      <c r="AB457" s="615"/>
      <c r="AC457" s="615"/>
      <c r="AD457" s="615"/>
      <c r="AE457" s="617"/>
    </row>
    <row r="458" spans="19:31" x14ac:dyDescent="0.25">
      <c r="S458" s="615"/>
      <c r="T458" s="615"/>
      <c r="U458" s="615"/>
      <c r="V458" s="615"/>
      <c r="W458" s="615"/>
      <c r="X458" s="615"/>
      <c r="Y458" s="615"/>
      <c r="Z458" s="615"/>
      <c r="AA458" s="615"/>
      <c r="AB458" s="615"/>
      <c r="AC458" s="615"/>
      <c r="AD458" s="615"/>
      <c r="AE458" s="617"/>
    </row>
    <row r="459" spans="19:31" x14ac:dyDescent="0.25">
      <c r="S459" s="615"/>
      <c r="T459" s="615"/>
      <c r="U459" s="615"/>
      <c r="V459" s="615"/>
      <c r="W459" s="615"/>
      <c r="X459" s="615"/>
      <c r="Y459" s="615"/>
      <c r="Z459" s="615"/>
      <c r="AA459" s="615"/>
      <c r="AB459" s="615"/>
      <c r="AC459" s="615"/>
      <c r="AD459" s="615"/>
      <c r="AE459" s="617"/>
    </row>
    <row r="460" spans="19:31" x14ac:dyDescent="0.25">
      <c r="S460" s="615"/>
      <c r="T460" s="615"/>
      <c r="U460" s="615"/>
      <c r="V460" s="615"/>
      <c r="W460" s="615"/>
      <c r="X460" s="615"/>
      <c r="Y460" s="615"/>
      <c r="Z460" s="615"/>
      <c r="AA460" s="615"/>
      <c r="AB460" s="615"/>
      <c r="AC460" s="615"/>
      <c r="AD460" s="615"/>
      <c r="AE460" s="617"/>
    </row>
    <row r="461" spans="19:31" x14ac:dyDescent="0.25">
      <c r="S461" s="615"/>
      <c r="T461" s="615"/>
      <c r="U461" s="615"/>
      <c r="V461" s="615"/>
      <c r="W461" s="615"/>
      <c r="X461" s="615"/>
      <c r="Y461" s="615"/>
      <c r="Z461" s="615"/>
      <c r="AA461" s="615"/>
      <c r="AB461" s="615"/>
      <c r="AC461" s="615"/>
      <c r="AD461" s="615"/>
      <c r="AE461" s="617"/>
    </row>
    <row r="462" spans="19:31" x14ac:dyDescent="0.25">
      <c r="S462" s="615"/>
      <c r="T462" s="615"/>
      <c r="U462" s="615"/>
      <c r="V462" s="615"/>
      <c r="W462" s="615"/>
      <c r="X462" s="615"/>
      <c r="Y462" s="615"/>
      <c r="Z462" s="615"/>
      <c r="AA462" s="615"/>
      <c r="AB462" s="615"/>
      <c r="AC462" s="615"/>
      <c r="AD462" s="615"/>
      <c r="AE462" s="617"/>
    </row>
    <row r="463" spans="19:31" x14ac:dyDescent="0.25">
      <c r="S463" s="615"/>
      <c r="T463" s="615"/>
      <c r="U463" s="615"/>
      <c r="V463" s="615"/>
      <c r="W463" s="615"/>
      <c r="X463" s="615"/>
      <c r="Y463" s="615"/>
      <c r="Z463" s="615"/>
      <c r="AA463" s="615"/>
      <c r="AB463" s="615"/>
      <c r="AC463" s="615"/>
      <c r="AD463" s="615"/>
      <c r="AE463" s="617"/>
    </row>
    <row r="464" spans="19:31" x14ac:dyDescent="0.25">
      <c r="S464" s="615"/>
      <c r="T464" s="615"/>
      <c r="U464" s="615"/>
      <c r="V464" s="615"/>
      <c r="W464" s="615"/>
      <c r="X464" s="615"/>
      <c r="Y464" s="615"/>
      <c r="Z464" s="615"/>
      <c r="AA464" s="615"/>
      <c r="AB464" s="615"/>
      <c r="AC464" s="615"/>
      <c r="AD464" s="615"/>
      <c r="AE464" s="617"/>
    </row>
    <row r="465" spans="19:31" x14ac:dyDescent="0.25">
      <c r="S465" s="615"/>
      <c r="T465" s="615"/>
      <c r="U465" s="615"/>
      <c r="V465" s="615"/>
      <c r="W465" s="615"/>
      <c r="X465" s="615"/>
      <c r="Y465" s="615"/>
      <c r="Z465" s="615"/>
      <c r="AA465" s="615"/>
      <c r="AB465" s="615"/>
      <c r="AC465" s="615"/>
      <c r="AD465" s="615"/>
      <c r="AE465" s="617"/>
    </row>
    <row r="466" spans="19:31" x14ac:dyDescent="0.25">
      <c r="S466" s="615"/>
      <c r="T466" s="615"/>
      <c r="U466" s="615"/>
      <c r="V466" s="615"/>
      <c r="W466" s="615"/>
      <c r="X466" s="615"/>
      <c r="Y466" s="615"/>
      <c r="Z466" s="615"/>
      <c r="AA466" s="615"/>
      <c r="AB466" s="615"/>
      <c r="AC466" s="615"/>
      <c r="AD466" s="615"/>
      <c r="AE466" s="617"/>
    </row>
    <row r="467" spans="19:31" x14ac:dyDescent="0.25">
      <c r="S467" s="615"/>
      <c r="T467" s="615"/>
      <c r="U467" s="615"/>
      <c r="V467" s="615"/>
      <c r="W467" s="615"/>
      <c r="X467" s="615"/>
      <c r="Y467" s="615"/>
      <c r="Z467" s="615"/>
      <c r="AA467" s="615"/>
      <c r="AB467" s="615"/>
      <c r="AC467" s="615"/>
      <c r="AD467" s="615"/>
      <c r="AE467" s="617"/>
    </row>
    <row r="468" spans="19:31" x14ac:dyDescent="0.25">
      <c r="S468" s="615"/>
      <c r="T468" s="615"/>
      <c r="U468" s="615"/>
      <c r="V468" s="615"/>
      <c r="W468" s="615"/>
      <c r="X468" s="615"/>
      <c r="Y468" s="615"/>
      <c r="Z468" s="615"/>
      <c r="AA468" s="615"/>
      <c r="AB468" s="615"/>
      <c r="AC468" s="615"/>
      <c r="AD468" s="615"/>
      <c r="AE468" s="617"/>
    </row>
    <row r="469" spans="19:31" x14ac:dyDescent="0.25">
      <c r="S469" s="615"/>
      <c r="T469" s="615"/>
      <c r="U469" s="615"/>
      <c r="V469" s="615"/>
      <c r="W469" s="615"/>
      <c r="X469" s="615"/>
      <c r="Y469" s="615"/>
      <c r="Z469" s="615"/>
      <c r="AA469" s="615"/>
      <c r="AB469" s="615"/>
      <c r="AC469" s="615"/>
      <c r="AD469" s="615"/>
      <c r="AE469" s="617"/>
    </row>
    <row r="470" spans="19:31" x14ac:dyDescent="0.25">
      <c r="S470" s="615"/>
      <c r="T470" s="615"/>
      <c r="U470" s="615"/>
      <c r="V470" s="615"/>
      <c r="W470" s="615"/>
      <c r="X470" s="615"/>
      <c r="Y470" s="615"/>
      <c r="Z470" s="615"/>
      <c r="AA470" s="615"/>
      <c r="AB470" s="615"/>
      <c r="AC470" s="615"/>
      <c r="AD470" s="615"/>
      <c r="AE470" s="617"/>
    </row>
    <row r="471" spans="19:31" x14ac:dyDescent="0.25">
      <c r="S471" s="615"/>
      <c r="T471" s="615"/>
      <c r="U471" s="615"/>
      <c r="V471" s="615"/>
      <c r="W471" s="615"/>
      <c r="X471" s="615"/>
      <c r="Y471" s="615"/>
      <c r="Z471" s="615"/>
      <c r="AA471" s="615"/>
      <c r="AB471" s="615"/>
      <c r="AC471" s="615"/>
      <c r="AD471" s="615"/>
      <c r="AE471" s="617"/>
    </row>
    <row r="472" spans="19:31" x14ac:dyDescent="0.25">
      <c r="S472" s="615"/>
      <c r="T472" s="615"/>
      <c r="U472" s="615"/>
      <c r="V472" s="615"/>
      <c r="W472" s="615"/>
      <c r="X472" s="615"/>
      <c r="Y472" s="615"/>
      <c r="Z472" s="615"/>
      <c r="AA472" s="615"/>
      <c r="AB472" s="615"/>
      <c r="AC472" s="615"/>
      <c r="AD472" s="615"/>
      <c r="AE472" s="617"/>
    </row>
    <row r="473" spans="19:31" x14ac:dyDescent="0.25">
      <c r="S473" s="615"/>
      <c r="T473" s="615"/>
      <c r="U473" s="615"/>
      <c r="V473" s="615"/>
      <c r="W473" s="615"/>
      <c r="X473" s="615"/>
      <c r="Y473" s="615"/>
      <c r="Z473" s="615"/>
      <c r="AA473" s="615"/>
      <c r="AB473" s="615"/>
      <c r="AC473" s="615"/>
      <c r="AD473" s="615"/>
      <c r="AE473" s="617"/>
    </row>
    <row r="474" spans="19:31" x14ac:dyDescent="0.25">
      <c r="S474" s="615"/>
      <c r="T474" s="615"/>
      <c r="U474" s="615"/>
      <c r="V474" s="615"/>
      <c r="W474" s="615"/>
      <c r="X474" s="615"/>
      <c r="Y474" s="615"/>
      <c r="Z474" s="615"/>
      <c r="AA474" s="615"/>
      <c r="AB474" s="615"/>
      <c r="AC474" s="615"/>
      <c r="AD474" s="615"/>
      <c r="AE474" s="617"/>
    </row>
    <row r="475" spans="19:31" x14ac:dyDescent="0.25">
      <c r="S475" s="615"/>
      <c r="T475" s="615"/>
      <c r="U475" s="615"/>
      <c r="V475" s="615"/>
      <c r="W475" s="615"/>
      <c r="X475" s="615"/>
      <c r="Y475" s="615"/>
      <c r="Z475" s="615"/>
      <c r="AA475" s="615"/>
      <c r="AB475" s="615"/>
      <c r="AC475" s="615"/>
      <c r="AD475" s="615"/>
      <c r="AE475" s="617"/>
    </row>
    <row r="476" spans="19:31" x14ac:dyDescent="0.25">
      <c r="S476" s="615"/>
      <c r="T476" s="615"/>
      <c r="U476" s="615"/>
      <c r="V476" s="615"/>
      <c r="W476" s="615"/>
      <c r="X476" s="615"/>
      <c r="Y476" s="615"/>
      <c r="Z476" s="615"/>
      <c r="AA476" s="615"/>
      <c r="AB476" s="615"/>
      <c r="AC476" s="615"/>
      <c r="AD476" s="615"/>
      <c r="AE476" s="617"/>
    </row>
    <row r="477" spans="19:31" x14ac:dyDescent="0.25">
      <c r="S477" s="615"/>
      <c r="T477" s="615"/>
      <c r="U477" s="615"/>
      <c r="V477" s="615"/>
      <c r="W477" s="615"/>
      <c r="X477" s="615"/>
      <c r="Y477" s="615"/>
      <c r="Z477" s="615"/>
      <c r="AA477" s="615"/>
      <c r="AB477" s="615"/>
      <c r="AC477" s="615"/>
      <c r="AD477" s="615"/>
      <c r="AE477" s="617"/>
    </row>
    <row r="478" spans="19:31" x14ac:dyDescent="0.25">
      <c r="S478" s="615"/>
      <c r="T478" s="615"/>
      <c r="U478" s="615"/>
      <c r="V478" s="615"/>
      <c r="W478" s="615"/>
      <c r="X478" s="615"/>
      <c r="Y478" s="615"/>
      <c r="Z478" s="615"/>
      <c r="AA478" s="615"/>
      <c r="AB478" s="615"/>
      <c r="AC478" s="615"/>
      <c r="AD478" s="615"/>
      <c r="AE478" s="617"/>
    </row>
    <row r="479" spans="19:31" x14ac:dyDescent="0.25">
      <c r="S479" s="615"/>
      <c r="T479" s="615"/>
      <c r="U479" s="615"/>
      <c r="V479" s="615"/>
      <c r="W479" s="615"/>
      <c r="X479" s="615"/>
      <c r="Y479" s="615"/>
      <c r="Z479" s="615"/>
      <c r="AA479" s="615"/>
      <c r="AB479" s="615"/>
      <c r="AC479" s="615"/>
      <c r="AD479" s="615"/>
      <c r="AE479" s="617"/>
    </row>
    <row r="480" spans="19:31" x14ac:dyDescent="0.25">
      <c r="S480" s="615"/>
      <c r="T480" s="615"/>
      <c r="U480" s="615"/>
      <c r="V480" s="615"/>
      <c r="W480" s="615"/>
      <c r="X480" s="615"/>
      <c r="Y480" s="615"/>
      <c r="Z480" s="615"/>
      <c r="AA480" s="615"/>
      <c r="AB480" s="615"/>
      <c r="AC480" s="615"/>
      <c r="AD480" s="615"/>
      <c r="AE480" s="617"/>
    </row>
    <row r="481" spans="19:31" x14ac:dyDescent="0.25">
      <c r="S481" s="615"/>
      <c r="T481" s="615"/>
      <c r="U481" s="615"/>
      <c r="V481" s="615"/>
      <c r="W481" s="615"/>
      <c r="X481" s="615"/>
      <c r="Y481" s="615"/>
      <c r="Z481" s="615"/>
      <c r="AA481" s="615"/>
      <c r="AB481" s="615"/>
      <c r="AC481" s="615"/>
      <c r="AD481" s="615"/>
      <c r="AE481" s="617"/>
    </row>
    <row r="482" spans="19:31" x14ac:dyDescent="0.25">
      <c r="S482" s="615"/>
      <c r="T482" s="615"/>
      <c r="U482" s="615"/>
      <c r="V482" s="615"/>
      <c r="W482" s="615"/>
      <c r="X482" s="615"/>
      <c r="Y482" s="615"/>
      <c r="Z482" s="615"/>
      <c r="AA482" s="615"/>
      <c r="AB482" s="615"/>
      <c r="AC482" s="615"/>
      <c r="AD482" s="615"/>
      <c r="AE482" s="617"/>
    </row>
    <row r="483" spans="19:31" x14ac:dyDescent="0.25">
      <c r="S483" s="615"/>
      <c r="T483" s="615"/>
      <c r="U483" s="615"/>
      <c r="V483" s="615"/>
      <c r="W483" s="615"/>
      <c r="X483" s="615"/>
      <c r="Y483" s="615"/>
      <c r="Z483" s="615"/>
      <c r="AA483" s="615"/>
      <c r="AB483" s="615"/>
      <c r="AC483" s="615"/>
      <c r="AD483" s="615"/>
      <c r="AE483" s="617"/>
    </row>
    <row r="484" spans="19:31" x14ac:dyDescent="0.25">
      <c r="S484" s="615"/>
      <c r="T484" s="615"/>
      <c r="U484" s="615"/>
      <c r="V484" s="615"/>
      <c r="W484" s="615"/>
      <c r="X484" s="615"/>
      <c r="Y484" s="615"/>
      <c r="Z484" s="615"/>
      <c r="AA484" s="615"/>
      <c r="AB484" s="615"/>
      <c r="AC484" s="615"/>
      <c r="AD484" s="615"/>
      <c r="AE484" s="617"/>
    </row>
    <row r="485" spans="19:31" x14ac:dyDescent="0.25">
      <c r="S485" s="615"/>
      <c r="T485" s="615"/>
      <c r="U485" s="615"/>
      <c r="V485" s="615"/>
      <c r="W485" s="615"/>
      <c r="X485" s="615"/>
      <c r="Y485" s="615"/>
      <c r="Z485" s="615"/>
      <c r="AA485" s="615"/>
      <c r="AB485" s="615"/>
      <c r="AC485" s="615"/>
      <c r="AD485" s="615"/>
      <c r="AE485" s="617"/>
    </row>
    <row r="486" spans="19:31" x14ac:dyDescent="0.25">
      <c r="S486" s="615"/>
      <c r="T486" s="615"/>
      <c r="U486" s="615"/>
      <c r="V486" s="615"/>
      <c r="W486" s="615"/>
      <c r="X486" s="615"/>
      <c r="Y486" s="615"/>
      <c r="Z486" s="615"/>
      <c r="AA486" s="615"/>
      <c r="AB486" s="615"/>
      <c r="AC486" s="615"/>
      <c r="AD486" s="615"/>
      <c r="AE486" s="617"/>
    </row>
    <row r="487" spans="19:31" x14ac:dyDescent="0.25">
      <c r="S487" s="615"/>
      <c r="T487" s="615"/>
      <c r="U487" s="615"/>
      <c r="V487" s="615"/>
      <c r="W487" s="615"/>
      <c r="X487" s="615"/>
      <c r="Y487" s="615"/>
      <c r="Z487" s="615"/>
      <c r="AA487" s="615"/>
      <c r="AB487" s="615"/>
      <c r="AC487" s="615"/>
      <c r="AD487" s="615"/>
      <c r="AE487" s="617"/>
    </row>
    <row r="488" spans="19:31" x14ac:dyDescent="0.25">
      <c r="S488" s="615"/>
      <c r="T488" s="615"/>
      <c r="U488" s="615"/>
      <c r="V488" s="615"/>
      <c r="W488" s="615"/>
      <c r="X488" s="615"/>
      <c r="Y488" s="615"/>
      <c r="Z488" s="615"/>
      <c r="AA488" s="615"/>
      <c r="AB488" s="615"/>
      <c r="AC488" s="615"/>
      <c r="AD488" s="615"/>
      <c r="AE488" s="617"/>
    </row>
    <row r="489" spans="19:31" x14ac:dyDescent="0.25">
      <c r="S489" s="615"/>
      <c r="T489" s="615"/>
      <c r="U489" s="615"/>
      <c r="V489" s="615"/>
      <c r="W489" s="615"/>
      <c r="X489" s="615"/>
      <c r="Y489" s="615"/>
      <c r="Z489" s="615"/>
      <c r="AA489" s="615"/>
      <c r="AB489" s="615"/>
      <c r="AC489" s="615"/>
      <c r="AD489" s="615"/>
      <c r="AE489" s="617"/>
    </row>
    <row r="490" spans="19:31" x14ac:dyDescent="0.25">
      <c r="S490" s="615"/>
      <c r="T490" s="615"/>
      <c r="U490" s="615"/>
      <c r="V490" s="615"/>
      <c r="W490" s="615"/>
      <c r="X490" s="615"/>
      <c r="Y490" s="615"/>
      <c r="Z490" s="615"/>
      <c r="AA490" s="615"/>
      <c r="AB490" s="615"/>
      <c r="AC490" s="615"/>
      <c r="AD490" s="615"/>
      <c r="AE490" s="617"/>
    </row>
    <row r="491" spans="19:31" x14ac:dyDescent="0.25">
      <c r="S491" s="615"/>
      <c r="T491" s="615"/>
      <c r="U491" s="615"/>
      <c r="V491" s="615"/>
      <c r="W491" s="615"/>
      <c r="X491" s="615"/>
      <c r="Y491" s="615"/>
      <c r="Z491" s="615"/>
      <c r="AA491" s="615"/>
      <c r="AB491" s="615"/>
      <c r="AC491" s="615"/>
      <c r="AD491" s="615"/>
      <c r="AE491" s="617"/>
    </row>
    <row r="492" spans="19:31" x14ac:dyDescent="0.25">
      <c r="S492" s="615"/>
      <c r="T492" s="615"/>
      <c r="U492" s="615"/>
      <c r="V492" s="615"/>
      <c r="W492" s="615"/>
      <c r="X492" s="615"/>
      <c r="Y492" s="615"/>
      <c r="Z492" s="615"/>
      <c r="AA492" s="615"/>
      <c r="AB492" s="615"/>
      <c r="AC492" s="615"/>
      <c r="AD492" s="615"/>
      <c r="AE492" s="617"/>
    </row>
    <row r="493" spans="19:31" x14ac:dyDescent="0.25">
      <c r="S493" s="615"/>
      <c r="T493" s="615"/>
      <c r="U493" s="615"/>
      <c r="V493" s="615"/>
      <c r="W493" s="615"/>
      <c r="X493" s="615"/>
      <c r="Y493" s="615"/>
      <c r="Z493" s="615"/>
      <c r="AA493" s="615"/>
      <c r="AB493" s="615"/>
      <c r="AC493" s="615"/>
      <c r="AD493" s="615"/>
      <c r="AE493" s="617"/>
    </row>
    <row r="494" spans="19:31" x14ac:dyDescent="0.25">
      <c r="S494" s="615"/>
      <c r="T494" s="615"/>
      <c r="U494" s="615"/>
      <c r="V494" s="615"/>
      <c r="W494" s="615"/>
      <c r="X494" s="615"/>
      <c r="Y494" s="615"/>
      <c r="Z494" s="615"/>
      <c r="AA494" s="615"/>
      <c r="AB494" s="615"/>
      <c r="AC494" s="615"/>
      <c r="AD494" s="615"/>
      <c r="AE494" s="617"/>
    </row>
    <row r="495" spans="19:31" x14ac:dyDescent="0.25">
      <c r="S495" s="615"/>
      <c r="T495" s="615"/>
      <c r="U495" s="615"/>
      <c r="V495" s="615"/>
      <c r="W495" s="615"/>
      <c r="X495" s="615"/>
      <c r="Y495" s="615"/>
      <c r="Z495" s="615"/>
      <c r="AA495" s="615"/>
      <c r="AB495" s="615"/>
      <c r="AC495" s="615"/>
      <c r="AD495" s="615"/>
      <c r="AE495" s="617"/>
    </row>
    <row r="496" spans="19:31" x14ac:dyDescent="0.25">
      <c r="S496" s="615"/>
      <c r="T496" s="615"/>
      <c r="U496" s="615"/>
      <c r="V496" s="615"/>
      <c r="W496" s="615"/>
      <c r="X496" s="615"/>
      <c r="Y496" s="615"/>
      <c r="Z496" s="615"/>
      <c r="AA496" s="615"/>
      <c r="AB496" s="615"/>
      <c r="AC496" s="615"/>
      <c r="AD496" s="615"/>
      <c r="AE496" s="617"/>
    </row>
    <row r="497" spans="19:31" x14ac:dyDescent="0.25">
      <c r="S497" s="615"/>
      <c r="T497" s="615"/>
      <c r="U497" s="615"/>
      <c r="V497" s="615"/>
      <c r="W497" s="615"/>
      <c r="X497" s="615"/>
      <c r="Y497" s="615"/>
      <c r="Z497" s="615"/>
      <c r="AA497" s="615"/>
      <c r="AB497" s="615"/>
      <c r="AC497" s="615"/>
      <c r="AD497" s="615"/>
      <c r="AE497" s="617"/>
    </row>
    <row r="498" spans="19:31" x14ac:dyDescent="0.25">
      <c r="S498" s="615"/>
      <c r="T498" s="615"/>
      <c r="U498" s="615"/>
      <c r="V498" s="615"/>
      <c r="W498" s="615"/>
      <c r="X498" s="615"/>
      <c r="Y498" s="615"/>
      <c r="Z498" s="615"/>
      <c r="AA498" s="615"/>
      <c r="AB498" s="615"/>
      <c r="AC498" s="615"/>
      <c r="AD498" s="615"/>
      <c r="AE498" s="617"/>
    </row>
    <row r="499" spans="19:31" x14ac:dyDescent="0.25">
      <c r="S499" s="615"/>
      <c r="T499" s="615"/>
      <c r="U499" s="615"/>
      <c r="V499" s="615"/>
      <c r="W499" s="615"/>
      <c r="X499" s="615"/>
      <c r="Y499" s="615"/>
      <c r="Z499" s="615"/>
      <c r="AA499" s="615"/>
      <c r="AB499" s="615"/>
      <c r="AC499" s="615"/>
      <c r="AD499" s="615"/>
      <c r="AE499" s="617"/>
    </row>
    <row r="500" spans="19:31" x14ac:dyDescent="0.25">
      <c r="S500" s="615"/>
      <c r="T500" s="615"/>
      <c r="U500" s="615"/>
      <c r="V500" s="615"/>
      <c r="W500" s="615"/>
      <c r="X500" s="615"/>
      <c r="Y500" s="615"/>
      <c r="Z500" s="615"/>
      <c r="AA500" s="615"/>
      <c r="AB500" s="615"/>
      <c r="AC500" s="615"/>
      <c r="AD500" s="615"/>
      <c r="AE500" s="617"/>
    </row>
    <row r="501" spans="19:31" x14ac:dyDescent="0.25">
      <c r="S501" s="615"/>
      <c r="T501" s="615"/>
      <c r="U501" s="615"/>
      <c r="V501" s="615"/>
      <c r="W501" s="615"/>
      <c r="X501" s="615"/>
      <c r="Y501" s="615"/>
      <c r="Z501" s="615"/>
      <c r="AA501" s="615"/>
      <c r="AB501" s="615"/>
      <c r="AC501" s="615"/>
      <c r="AD501" s="615"/>
      <c r="AE501" s="617"/>
    </row>
    <row r="502" spans="19:31" x14ac:dyDescent="0.25">
      <c r="S502" s="615"/>
      <c r="T502" s="615"/>
      <c r="U502" s="615"/>
      <c r="V502" s="615"/>
      <c r="W502" s="615"/>
      <c r="X502" s="615"/>
      <c r="Y502" s="615"/>
      <c r="Z502" s="615"/>
      <c r="AA502" s="615"/>
      <c r="AB502" s="615"/>
      <c r="AC502" s="615"/>
      <c r="AD502" s="615"/>
      <c r="AE502" s="617"/>
    </row>
    <row r="503" spans="19:31" x14ac:dyDescent="0.25">
      <c r="S503" s="615"/>
      <c r="T503" s="615"/>
      <c r="U503" s="615"/>
      <c r="V503" s="615"/>
      <c r="W503" s="615"/>
      <c r="X503" s="615"/>
      <c r="Y503" s="615"/>
      <c r="Z503" s="615"/>
      <c r="AA503" s="615"/>
      <c r="AB503" s="615"/>
      <c r="AC503" s="615"/>
      <c r="AD503" s="615"/>
      <c r="AE503" s="617"/>
    </row>
    <row r="504" spans="19:31" x14ac:dyDescent="0.25">
      <c r="S504" s="615"/>
      <c r="T504" s="615"/>
      <c r="U504" s="615"/>
      <c r="V504" s="615"/>
      <c r="W504" s="615"/>
      <c r="X504" s="615"/>
      <c r="Y504" s="615"/>
      <c r="Z504" s="615"/>
      <c r="AA504" s="615"/>
      <c r="AB504" s="615"/>
      <c r="AC504" s="615"/>
      <c r="AD504" s="615"/>
      <c r="AE504" s="617"/>
    </row>
    <row r="505" spans="19:31" x14ac:dyDescent="0.25">
      <c r="S505" s="615"/>
      <c r="T505" s="615"/>
      <c r="U505" s="615"/>
      <c r="V505" s="615"/>
      <c r="W505" s="615"/>
      <c r="X505" s="615"/>
      <c r="Y505" s="615"/>
      <c r="Z505" s="615"/>
      <c r="AA505" s="615"/>
      <c r="AB505" s="615"/>
      <c r="AC505" s="615"/>
      <c r="AD505" s="615"/>
      <c r="AE505" s="617"/>
    </row>
    <row r="506" spans="19:31" x14ac:dyDescent="0.25">
      <c r="S506" s="615"/>
      <c r="T506" s="615"/>
      <c r="U506" s="615"/>
      <c r="V506" s="615"/>
      <c r="W506" s="615"/>
      <c r="X506" s="615"/>
      <c r="Y506" s="615"/>
      <c r="Z506" s="615"/>
      <c r="AA506" s="615"/>
      <c r="AB506" s="615"/>
      <c r="AC506" s="615"/>
      <c r="AD506" s="615"/>
      <c r="AE506" s="617"/>
    </row>
    <row r="507" spans="19:31" x14ac:dyDescent="0.25">
      <c r="S507" s="615"/>
      <c r="T507" s="615"/>
      <c r="U507" s="615"/>
      <c r="V507" s="615"/>
      <c r="W507" s="615"/>
      <c r="X507" s="615"/>
      <c r="Y507" s="615"/>
      <c r="Z507" s="615"/>
      <c r="AA507" s="615"/>
      <c r="AB507" s="615"/>
      <c r="AC507" s="615"/>
      <c r="AD507" s="615"/>
      <c r="AE507" s="617"/>
    </row>
    <row r="508" spans="19:31" x14ac:dyDescent="0.25">
      <c r="S508" s="615"/>
      <c r="T508" s="615"/>
      <c r="U508" s="615"/>
      <c r="V508" s="615"/>
      <c r="W508" s="615"/>
      <c r="X508" s="615"/>
      <c r="Y508" s="615"/>
      <c r="Z508" s="615"/>
      <c r="AA508" s="615"/>
      <c r="AB508" s="615"/>
      <c r="AC508" s="615"/>
      <c r="AD508" s="615"/>
      <c r="AE508" s="617"/>
    </row>
    <row r="509" spans="19:31" x14ac:dyDescent="0.25">
      <c r="S509" s="615"/>
      <c r="T509" s="615"/>
      <c r="U509" s="615"/>
      <c r="V509" s="615"/>
      <c r="W509" s="615"/>
      <c r="X509" s="615"/>
      <c r="Y509" s="615"/>
      <c r="Z509" s="615"/>
      <c r="AA509" s="615"/>
      <c r="AB509" s="615"/>
      <c r="AC509" s="615"/>
      <c r="AD509" s="615"/>
      <c r="AE509" s="617"/>
    </row>
    <row r="510" spans="19:31" x14ac:dyDescent="0.25">
      <c r="S510" s="615"/>
      <c r="T510" s="615"/>
      <c r="U510" s="615"/>
      <c r="V510" s="615"/>
      <c r="W510" s="615"/>
      <c r="X510" s="615"/>
      <c r="Y510" s="615"/>
      <c r="Z510" s="615"/>
      <c r="AA510" s="615"/>
      <c r="AB510" s="615"/>
      <c r="AC510" s="615"/>
      <c r="AD510" s="615"/>
      <c r="AE510" s="617"/>
    </row>
    <row r="511" spans="19:31" x14ac:dyDescent="0.25">
      <c r="S511" s="615"/>
      <c r="T511" s="615"/>
      <c r="U511" s="615"/>
      <c r="V511" s="615"/>
      <c r="W511" s="615"/>
      <c r="X511" s="615"/>
      <c r="Y511" s="615"/>
      <c r="Z511" s="615"/>
      <c r="AA511" s="615"/>
      <c r="AB511" s="615"/>
      <c r="AC511" s="615"/>
      <c r="AD511" s="615"/>
      <c r="AE511" s="617"/>
    </row>
    <row r="512" spans="19:31" x14ac:dyDescent="0.25">
      <c r="S512" s="615"/>
      <c r="T512" s="615"/>
      <c r="U512" s="615"/>
      <c r="V512" s="615"/>
      <c r="W512" s="615"/>
      <c r="X512" s="615"/>
      <c r="Y512" s="615"/>
      <c r="Z512" s="615"/>
      <c r="AA512" s="615"/>
      <c r="AB512" s="615"/>
      <c r="AC512" s="615"/>
      <c r="AD512" s="615"/>
      <c r="AE512" s="617"/>
    </row>
    <row r="513" spans="19:31" x14ac:dyDescent="0.25">
      <c r="S513" s="615"/>
      <c r="T513" s="615"/>
      <c r="U513" s="615"/>
      <c r="V513" s="615"/>
      <c r="W513" s="615"/>
      <c r="X513" s="615"/>
      <c r="Y513" s="615"/>
      <c r="Z513" s="615"/>
      <c r="AA513" s="615"/>
      <c r="AB513" s="615"/>
      <c r="AC513" s="615"/>
      <c r="AD513" s="615"/>
      <c r="AE513" s="617"/>
    </row>
    <row r="514" spans="19:31" x14ac:dyDescent="0.25">
      <c r="S514" s="615"/>
      <c r="T514" s="615"/>
      <c r="U514" s="615"/>
      <c r="V514" s="615"/>
      <c r="W514" s="615"/>
      <c r="X514" s="615"/>
      <c r="Y514" s="615"/>
      <c r="Z514" s="615"/>
      <c r="AA514" s="615"/>
      <c r="AB514" s="615"/>
      <c r="AC514" s="615"/>
      <c r="AD514" s="615"/>
      <c r="AE514" s="617"/>
    </row>
    <row r="515" spans="19:31" x14ac:dyDescent="0.25">
      <c r="S515" s="615"/>
      <c r="T515" s="615"/>
      <c r="U515" s="615"/>
      <c r="V515" s="615"/>
      <c r="W515" s="615"/>
      <c r="X515" s="615"/>
      <c r="Y515" s="615"/>
      <c r="Z515" s="615"/>
      <c r="AA515" s="615"/>
      <c r="AB515" s="615"/>
      <c r="AC515" s="615"/>
      <c r="AD515" s="615"/>
      <c r="AE515" s="617"/>
    </row>
    <row r="516" spans="19:31" x14ac:dyDescent="0.25">
      <c r="S516" s="615"/>
      <c r="T516" s="615"/>
      <c r="U516" s="615"/>
      <c r="V516" s="615"/>
      <c r="W516" s="615"/>
      <c r="X516" s="615"/>
      <c r="Y516" s="615"/>
      <c r="Z516" s="615"/>
      <c r="AA516" s="615"/>
      <c r="AB516" s="615"/>
      <c r="AC516" s="615"/>
      <c r="AD516" s="615"/>
      <c r="AE516" s="617"/>
    </row>
    <row r="517" spans="19:31" x14ac:dyDescent="0.25">
      <c r="S517" s="615"/>
      <c r="T517" s="615"/>
      <c r="U517" s="615"/>
      <c r="V517" s="615"/>
      <c r="W517" s="615"/>
      <c r="X517" s="615"/>
      <c r="Y517" s="615"/>
      <c r="Z517" s="615"/>
      <c r="AA517" s="615"/>
      <c r="AB517" s="615"/>
      <c r="AC517" s="615"/>
      <c r="AD517" s="615"/>
      <c r="AE517" s="617"/>
    </row>
    <row r="518" spans="19:31" x14ac:dyDescent="0.25">
      <c r="S518" s="615"/>
      <c r="T518" s="615"/>
      <c r="U518" s="615"/>
      <c r="V518" s="615"/>
      <c r="W518" s="615"/>
      <c r="X518" s="615"/>
      <c r="Y518" s="615"/>
      <c r="Z518" s="615"/>
      <c r="AA518" s="615"/>
      <c r="AB518" s="615"/>
      <c r="AC518" s="615"/>
      <c r="AD518" s="615"/>
      <c r="AE518" s="617"/>
    </row>
    <row r="519" spans="19:31" x14ac:dyDescent="0.25">
      <c r="S519" s="615"/>
      <c r="T519" s="615"/>
      <c r="U519" s="615"/>
      <c r="V519" s="615"/>
      <c r="W519" s="615"/>
      <c r="X519" s="615"/>
      <c r="Y519" s="615"/>
      <c r="Z519" s="615"/>
      <c r="AA519" s="615"/>
      <c r="AB519" s="615"/>
      <c r="AC519" s="615"/>
      <c r="AD519" s="615"/>
      <c r="AE519" s="617"/>
    </row>
    <row r="520" spans="19:31" x14ac:dyDescent="0.25">
      <c r="S520" s="615"/>
      <c r="T520" s="615"/>
      <c r="U520" s="615"/>
      <c r="V520" s="615"/>
      <c r="W520" s="615"/>
      <c r="X520" s="615"/>
      <c r="Y520" s="615"/>
      <c r="Z520" s="615"/>
      <c r="AA520" s="615"/>
      <c r="AB520" s="615"/>
      <c r="AC520" s="615"/>
      <c r="AD520" s="615"/>
      <c r="AE520" s="617"/>
    </row>
    <row r="521" spans="19:31" x14ac:dyDescent="0.25">
      <c r="S521" s="615"/>
      <c r="T521" s="615"/>
      <c r="U521" s="615"/>
      <c r="V521" s="615"/>
      <c r="W521" s="615"/>
      <c r="X521" s="615"/>
      <c r="Y521" s="615"/>
      <c r="Z521" s="615"/>
      <c r="AA521" s="615"/>
      <c r="AB521" s="615"/>
      <c r="AC521" s="615"/>
      <c r="AD521" s="615"/>
      <c r="AE521" s="617"/>
    </row>
    <row r="522" spans="19:31" x14ac:dyDescent="0.25">
      <c r="S522" s="615"/>
      <c r="T522" s="615"/>
      <c r="U522" s="615"/>
      <c r="V522" s="615"/>
      <c r="W522" s="615"/>
      <c r="X522" s="615"/>
      <c r="Y522" s="615"/>
      <c r="Z522" s="615"/>
      <c r="AA522" s="615"/>
      <c r="AB522" s="615"/>
      <c r="AC522" s="615"/>
      <c r="AD522" s="615"/>
      <c r="AE522" s="617"/>
    </row>
    <row r="523" spans="19:31" x14ac:dyDescent="0.25">
      <c r="S523" s="615"/>
      <c r="T523" s="615"/>
      <c r="U523" s="615"/>
      <c r="V523" s="615"/>
      <c r="W523" s="615"/>
      <c r="X523" s="615"/>
      <c r="Y523" s="615"/>
      <c r="Z523" s="615"/>
      <c r="AA523" s="615"/>
      <c r="AB523" s="615"/>
      <c r="AC523" s="615"/>
      <c r="AD523" s="615"/>
      <c r="AE523" s="617"/>
    </row>
    <row r="524" spans="19:31" x14ac:dyDescent="0.25">
      <c r="S524" s="615"/>
      <c r="T524" s="615"/>
      <c r="U524" s="615"/>
      <c r="V524" s="615"/>
      <c r="W524" s="615"/>
      <c r="X524" s="615"/>
      <c r="Y524" s="615"/>
      <c r="Z524" s="615"/>
      <c r="AA524" s="615"/>
      <c r="AB524" s="615"/>
      <c r="AC524" s="615"/>
      <c r="AD524" s="615"/>
      <c r="AE524" s="617"/>
    </row>
    <row r="525" spans="19:31" x14ac:dyDescent="0.25">
      <c r="S525" s="615"/>
      <c r="T525" s="615"/>
      <c r="U525" s="615"/>
      <c r="V525" s="615"/>
      <c r="W525" s="615"/>
      <c r="X525" s="615"/>
      <c r="Y525" s="615"/>
      <c r="Z525" s="615"/>
      <c r="AA525" s="615"/>
      <c r="AB525" s="615"/>
      <c r="AC525" s="615"/>
      <c r="AD525" s="615"/>
      <c r="AE525" s="617"/>
    </row>
    <row r="526" spans="19:31" x14ac:dyDescent="0.25">
      <c r="S526" s="615"/>
      <c r="T526" s="615"/>
      <c r="U526" s="615"/>
      <c r="V526" s="615"/>
      <c r="W526" s="615"/>
      <c r="X526" s="615"/>
      <c r="Y526" s="615"/>
      <c r="Z526" s="615"/>
      <c r="AA526" s="615"/>
      <c r="AB526" s="615"/>
      <c r="AC526" s="615"/>
      <c r="AD526" s="615"/>
      <c r="AE526" s="617"/>
    </row>
    <row r="527" spans="19:31" x14ac:dyDescent="0.25">
      <c r="S527" s="615"/>
      <c r="T527" s="615"/>
      <c r="U527" s="615"/>
      <c r="V527" s="615"/>
      <c r="W527" s="615"/>
      <c r="X527" s="615"/>
      <c r="Y527" s="615"/>
      <c r="Z527" s="615"/>
      <c r="AA527" s="615"/>
      <c r="AB527" s="615"/>
      <c r="AC527" s="615"/>
      <c r="AD527" s="615"/>
      <c r="AE527" s="617"/>
    </row>
    <row r="528" spans="19:31" x14ac:dyDescent="0.25">
      <c r="S528" s="615"/>
      <c r="T528" s="615"/>
      <c r="U528" s="615"/>
      <c r="V528" s="615"/>
      <c r="W528" s="615"/>
      <c r="X528" s="615"/>
      <c r="Y528" s="615"/>
      <c r="Z528" s="615"/>
      <c r="AA528" s="615"/>
      <c r="AB528" s="615"/>
      <c r="AC528" s="615"/>
      <c r="AD528" s="615"/>
      <c r="AE528" s="617"/>
    </row>
    <row r="529" spans="19:31" x14ac:dyDescent="0.25">
      <c r="S529" s="615"/>
      <c r="T529" s="615"/>
      <c r="U529" s="615"/>
      <c r="V529" s="615"/>
      <c r="W529" s="615"/>
      <c r="X529" s="615"/>
      <c r="Y529" s="615"/>
      <c r="Z529" s="615"/>
      <c r="AA529" s="615"/>
      <c r="AB529" s="615"/>
      <c r="AC529" s="615"/>
      <c r="AD529" s="615"/>
      <c r="AE529" s="617"/>
    </row>
    <row r="530" spans="19:31" x14ac:dyDescent="0.25">
      <c r="S530" s="615"/>
      <c r="T530" s="615"/>
      <c r="U530" s="615"/>
      <c r="V530" s="615"/>
      <c r="W530" s="615"/>
      <c r="X530" s="615"/>
      <c r="Y530" s="615"/>
      <c r="Z530" s="615"/>
      <c r="AA530" s="615"/>
      <c r="AB530" s="615"/>
      <c r="AC530" s="615"/>
      <c r="AD530" s="615"/>
      <c r="AE530" s="617"/>
    </row>
    <row r="531" spans="19:31" x14ac:dyDescent="0.25">
      <c r="S531" s="615"/>
      <c r="T531" s="615"/>
      <c r="U531" s="615"/>
      <c r="V531" s="615"/>
      <c r="W531" s="615"/>
      <c r="X531" s="615"/>
      <c r="Y531" s="615"/>
      <c r="Z531" s="615"/>
      <c r="AA531" s="615"/>
      <c r="AB531" s="615"/>
      <c r="AC531" s="615"/>
      <c r="AD531" s="615"/>
      <c r="AE531" s="617"/>
    </row>
    <row r="532" spans="19:31" x14ac:dyDescent="0.25">
      <c r="S532" s="615"/>
      <c r="T532" s="615"/>
      <c r="U532" s="615"/>
      <c r="V532" s="615"/>
      <c r="W532" s="615"/>
      <c r="X532" s="615"/>
      <c r="Y532" s="615"/>
      <c r="Z532" s="615"/>
      <c r="AA532" s="615"/>
      <c r="AB532" s="615"/>
      <c r="AC532" s="615"/>
      <c r="AD532" s="615"/>
      <c r="AE532" s="617"/>
    </row>
    <row r="533" spans="19:31" x14ac:dyDescent="0.25">
      <c r="S533" s="615"/>
      <c r="T533" s="615"/>
      <c r="U533" s="615"/>
      <c r="V533" s="615"/>
      <c r="W533" s="615"/>
      <c r="X533" s="615"/>
      <c r="Y533" s="615"/>
      <c r="Z533" s="615"/>
      <c r="AA533" s="615"/>
      <c r="AB533" s="615"/>
      <c r="AC533" s="615"/>
      <c r="AD533" s="615"/>
      <c r="AE533" s="617"/>
    </row>
    <row r="534" spans="19:31" x14ac:dyDescent="0.25">
      <c r="S534" s="615"/>
      <c r="T534" s="615"/>
      <c r="U534" s="615"/>
      <c r="V534" s="615"/>
      <c r="W534" s="615"/>
      <c r="X534" s="615"/>
      <c r="Y534" s="615"/>
      <c r="Z534" s="615"/>
      <c r="AA534" s="615"/>
      <c r="AB534" s="615"/>
      <c r="AC534" s="615"/>
      <c r="AD534" s="615"/>
      <c r="AE534" s="617"/>
    </row>
    <row r="535" spans="19:31" x14ac:dyDescent="0.25">
      <c r="S535" s="615"/>
      <c r="T535" s="615"/>
      <c r="U535" s="615"/>
      <c r="V535" s="615"/>
      <c r="W535" s="615"/>
      <c r="X535" s="615"/>
      <c r="Y535" s="615"/>
      <c r="Z535" s="615"/>
      <c r="AA535" s="615"/>
      <c r="AB535" s="615"/>
      <c r="AC535" s="615"/>
      <c r="AD535" s="615"/>
      <c r="AE535" s="617"/>
    </row>
    <row r="536" spans="19:31" x14ac:dyDescent="0.25">
      <c r="S536" s="615"/>
      <c r="T536" s="615"/>
      <c r="U536" s="615"/>
      <c r="V536" s="615"/>
      <c r="W536" s="615"/>
      <c r="X536" s="615"/>
      <c r="Y536" s="615"/>
      <c r="Z536" s="615"/>
      <c r="AA536" s="615"/>
      <c r="AB536" s="615"/>
      <c r="AC536" s="615"/>
      <c r="AD536" s="615"/>
      <c r="AE536" s="617"/>
    </row>
    <row r="537" spans="19:31" x14ac:dyDescent="0.25">
      <c r="S537" s="615"/>
      <c r="T537" s="615"/>
      <c r="U537" s="615"/>
      <c r="V537" s="615"/>
      <c r="W537" s="615"/>
      <c r="X537" s="615"/>
      <c r="Y537" s="615"/>
      <c r="Z537" s="615"/>
      <c r="AA537" s="615"/>
      <c r="AB537" s="615"/>
      <c r="AC537" s="615"/>
      <c r="AD537" s="615"/>
      <c r="AE537" s="617"/>
    </row>
    <row r="538" spans="19:31" x14ac:dyDescent="0.25">
      <c r="S538" s="615"/>
      <c r="T538" s="615"/>
      <c r="U538" s="615"/>
      <c r="V538" s="615"/>
      <c r="W538" s="615"/>
      <c r="X538" s="615"/>
      <c r="Y538" s="615"/>
      <c r="Z538" s="615"/>
      <c r="AA538" s="615"/>
      <c r="AB538" s="615"/>
      <c r="AC538" s="615"/>
      <c r="AD538" s="615"/>
      <c r="AE538" s="617"/>
    </row>
    <row r="539" spans="19:31" x14ac:dyDescent="0.25">
      <c r="S539" s="615"/>
      <c r="T539" s="615"/>
      <c r="U539" s="615"/>
      <c r="V539" s="615"/>
      <c r="W539" s="615"/>
      <c r="X539" s="615"/>
      <c r="Y539" s="615"/>
      <c r="Z539" s="615"/>
      <c r="AA539" s="615"/>
      <c r="AB539" s="615"/>
      <c r="AC539" s="615"/>
      <c r="AD539" s="615"/>
      <c r="AE539" s="617"/>
    </row>
    <row r="540" spans="19:31" x14ac:dyDescent="0.25">
      <c r="S540" s="615"/>
      <c r="T540" s="615"/>
      <c r="U540" s="615"/>
      <c r="V540" s="615"/>
      <c r="W540" s="615"/>
      <c r="X540" s="615"/>
      <c r="Y540" s="615"/>
      <c r="Z540" s="615"/>
      <c r="AA540" s="615"/>
      <c r="AB540" s="615"/>
      <c r="AC540" s="615"/>
      <c r="AD540" s="615"/>
      <c r="AE540" s="617"/>
    </row>
    <row r="541" spans="19:31" x14ac:dyDescent="0.25">
      <c r="S541" s="615"/>
      <c r="T541" s="615"/>
      <c r="U541" s="615"/>
      <c r="V541" s="615"/>
      <c r="W541" s="615"/>
      <c r="X541" s="615"/>
      <c r="Y541" s="615"/>
      <c r="Z541" s="615"/>
      <c r="AA541" s="615"/>
      <c r="AB541" s="615"/>
      <c r="AC541" s="615"/>
      <c r="AD541" s="615"/>
      <c r="AE541" s="617"/>
    </row>
    <row r="542" spans="19:31" x14ac:dyDescent="0.25">
      <c r="S542" s="615"/>
      <c r="T542" s="615"/>
      <c r="U542" s="615"/>
      <c r="V542" s="615"/>
      <c r="W542" s="615"/>
      <c r="X542" s="615"/>
      <c r="Y542" s="615"/>
      <c r="Z542" s="615"/>
      <c r="AA542" s="615"/>
      <c r="AB542" s="615"/>
      <c r="AC542" s="615"/>
      <c r="AD542" s="615"/>
      <c r="AE542" s="617"/>
    </row>
    <row r="543" spans="19:31" x14ac:dyDescent="0.25">
      <c r="S543" s="615"/>
      <c r="T543" s="615"/>
      <c r="U543" s="615"/>
      <c r="V543" s="615"/>
      <c r="W543" s="615"/>
      <c r="X543" s="615"/>
      <c r="Y543" s="615"/>
      <c r="Z543" s="615"/>
      <c r="AA543" s="615"/>
      <c r="AB543" s="615"/>
      <c r="AC543" s="615"/>
      <c r="AD543" s="615"/>
      <c r="AE543" s="617"/>
    </row>
    <row r="544" spans="19:31" x14ac:dyDescent="0.25">
      <c r="S544" s="615"/>
      <c r="T544" s="615"/>
      <c r="U544" s="615"/>
      <c r="V544" s="615"/>
      <c r="W544" s="615"/>
      <c r="X544" s="615"/>
      <c r="Y544" s="615"/>
      <c r="Z544" s="615"/>
      <c r="AA544" s="615"/>
      <c r="AB544" s="615"/>
      <c r="AC544" s="615"/>
      <c r="AD544" s="615"/>
      <c r="AE544" s="617"/>
    </row>
    <row r="545" spans="19:31" x14ac:dyDescent="0.25">
      <c r="S545" s="615"/>
      <c r="T545" s="615"/>
      <c r="U545" s="615"/>
      <c r="V545" s="615"/>
      <c r="W545" s="615"/>
      <c r="X545" s="615"/>
      <c r="Y545" s="615"/>
      <c r="Z545" s="615"/>
      <c r="AA545" s="615"/>
      <c r="AB545" s="615"/>
      <c r="AC545" s="615"/>
      <c r="AD545" s="615"/>
      <c r="AE545" s="617"/>
    </row>
    <row r="546" spans="19:31" x14ac:dyDescent="0.25">
      <c r="S546" s="615"/>
      <c r="T546" s="615"/>
      <c r="U546" s="615"/>
      <c r="V546" s="615"/>
      <c r="W546" s="615"/>
      <c r="X546" s="615"/>
      <c r="Y546" s="615"/>
      <c r="Z546" s="615"/>
      <c r="AA546" s="615"/>
      <c r="AB546" s="615"/>
      <c r="AC546" s="615"/>
      <c r="AD546" s="615"/>
      <c r="AE546" s="617"/>
    </row>
    <row r="547" spans="19:31" x14ac:dyDescent="0.25">
      <c r="S547" s="615"/>
      <c r="T547" s="615"/>
      <c r="U547" s="615"/>
      <c r="V547" s="615"/>
      <c r="W547" s="615"/>
      <c r="X547" s="615"/>
      <c r="Y547" s="615"/>
      <c r="Z547" s="615"/>
      <c r="AA547" s="615"/>
      <c r="AB547" s="615"/>
      <c r="AC547" s="615"/>
      <c r="AD547" s="615"/>
      <c r="AE547" s="617"/>
    </row>
    <row r="548" spans="19:31" x14ac:dyDescent="0.25">
      <c r="S548" s="615"/>
      <c r="T548" s="615"/>
      <c r="U548" s="615"/>
      <c r="V548" s="615"/>
      <c r="W548" s="615"/>
      <c r="X548" s="615"/>
      <c r="Y548" s="615"/>
      <c r="Z548" s="615"/>
      <c r="AA548" s="615"/>
      <c r="AB548" s="615"/>
      <c r="AC548" s="615"/>
      <c r="AD548" s="615"/>
      <c r="AE548" s="617"/>
    </row>
    <row r="549" spans="19:31" x14ac:dyDescent="0.25">
      <c r="S549" s="615"/>
      <c r="T549" s="615"/>
      <c r="U549" s="615"/>
      <c r="V549" s="615"/>
      <c r="W549" s="615"/>
      <c r="X549" s="615"/>
      <c r="Y549" s="615"/>
      <c r="Z549" s="615"/>
      <c r="AA549" s="615"/>
      <c r="AB549" s="615"/>
      <c r="AC549" s="615"/>
      <c r="AD549" s="615"/>
      <c r="AE549" s="617"/>
    </row>
    <row r="550" spans="19:31" x14ac:dyDescent="0.25">
      <c r="S550" s="615"/>
      <c r="T550" s="615"/>
      <c r="U550" s="615"/>
      <c r="V550" s="615"/>
      <c r="W550" s="615"/>
      <c r="X550" s="615"/>
      <c r="Y550" s="615"/>
      <c r="Z550" s="615"/>
      <c r="AA550" s="615"/>
      <c r="AB550" s="615"/>
      <c r="AC550" s="615"/>
      <c r="AD550" s="615"/>
      <c r="AE550" s="617"/>
    </row>
    <row r="551" spans="19:31" x14ac:dyDescent="0.25">
      <c r="S551" s="615"/>
      <c r="T551" s="615"/>
      <c r="U551" s="615"/>
      <c r="V551" s="615"/>
      <c r="W551" s="615"/>
      <c r="X551" s="615"/>
      <c r="Y551" s="615"/>
      <c r="Z551" s="615"/>
      <c r="AA551" s="615"/>
      <c r="AB551" s="615"/>
      <c r="AC551" s="615"/>
      <c r="AD551" s="615"/>
      <c r="AE551" s="617"/>
    </row>
    <row r="552" spans="19:31" x14ac:dyDescent="0.25">
      <c r="S552" s="615"/>
      <c r="T552" s="615"/>
      <c r="U552" s="615"/>
      <c r="V552" s="615"/>
      <c r="W552" s="615"/>
      <c r="X552" s="615"/>
      <c r="Y552" s="615"/>
      <c r="Z552" s="615"/>
      <c r="AA552" s="615"/>
      <c r="AB552" s="615"/>
      <c r="AC552" s="615"/>
      <c r="AD552" s="615"/>
      <c r="AE552" s="617"/>
    </row>
    <row r="553" spans="19:31" x14ac:dyDescent="0.25">
      <c r="S553" s="615"/>
      <c r="T553" s="615"/>
      <c r="U553" s="615"/>
      <c r="V553" s="615"/>
      <c r="W553" s="615"/>
      <c r="X553" s="615"/>
      <c r="Y553" s="615"/>
      <c r="Z553" s="615"/>
      <c r="AA553" s="615"/>
      <c r="AB553" s="615"/>
      <c r="AC553" s="615"/>
      <c r="AD553" s="615"/>
      <c r="AE553" s="617"/>
    </row>
    <row r="554" spans="19:31" x14ac:dyDescent="0.25">
      <c r="S554" s="615"/>
      <c r="T554" s="615"/>
      <c r="U554" s="615"/>
      <c r="V554" s="615"/>
      <c r="W554" s="615"/>
      <c r="X554" s="615"/>
      <c r="Y554" s="615"/>
      <c r="Z554" s="615"/>
      <c r="AA554" s="615"/>
      <c r="AB554" s="615"/>
      <c r="AC554" s="615"/>
      <c r="AD554" s="615"/>
      <c r="AE554" s="617"/>
    </row>
    <row r="555" spans="19:31" x14ac:dyDescent="0.25">
      <c r="S555" s="615"/>
      <c r="T555" s="615"/>
      <c r="U555" s="615"/>
      <c r="V555" s="615"/>
      <c r="W555" s="615"/>
      <c r="X555" s="615"/>
      <c r="Y555" s="615"/>
      <c r="Z555" s="615"/>
      <c r="AA555" s="615"/>
      <c r="AB555" s="615"/>
      <c r="AC555" s="615"/>
      <c r="AD555" s="615"/>
      <c r="AE555" s="617"/>
    </row>
    <row r="556" spans="19:31" x14ac:dyDescent="0.25">
      <c r="S556" s="615"/>
      <c r="T556" s="615"/>
      <c r="U556" s="615"/>
      <c r="V556" s="615"/>
      <c r="W556" s="615"/>
      <c r="X556" s="615"/>
      <c r="Y556" s="615"/>
      <c r="Z556" s="615"/>
      <c r="AA556" s="615"/>
      <c r="AB556" s="615"/>
      <c r="AC556" s="615"/>
      <c r="AD556" s="615"/>
      <c r="AE556" s="617"/>
    </row>
    <row r="557" spans="19:31" x14ac:dyDescent="0.25">
      <c r="S557" s="615"/>
      <c r="T557" s="615"/>
      <c r="U557" s="615"/>
      <c r="V557" s="615"/>
      <c r="W557" s="615"/>
      <c r="X557" s="615"/>
      <c r="Y557" s="615"/>
      <c r="Z557" s="615"/>
      <c r="AA557" s="615"/>
      <c r="AB557" s="615"/>
      <c r="AC557" s="615"/>
      <c r="AD557" s="615"/>
      <c r="AE557" s="617"/>
    </row>
    <row r="558" spans="19:31" x14ac:dyDescent="0.25">
      <c r="S558" s="615"/>
      <c r="T558" s="615"/>
      <c r="U558" s="615"/>
      <c r="V558" s="615"/>
      <c r="W558" s="615"/>
      <c r="X558" s="615"/>
      <c r="Y558" s="615"/>
      <c r="Z558" s="615"/>
      <c r="AA558" s="615"/>
      <c r="AB558" s="615"/>
      <c r="AC558" s="615"/>
      <c r="AD558" s="615"/>
      <c r="AE558" s="617"/>
    </row>
    <row r="559" spans="19:31" x14ac:dyDescent="0.25">
      <c r="S559" s="615"/>
      <c r="T559" s="615"/>
      <c r="U559" s="615"/>
      <c r="V559" s="615"/>
      <c r="W559" s="615"/>
      <c r="X559" s="615"/>
      <c r="Y559" s="615"/>
      <c r="Z559" s="615"/>
      <c r="AA559" s="615"/>
      <c r="AB559" s="615"/>
      <c r="AC559" s="615"/>
      <c r="AD559" s="615"/>
      <c r="AE559" s="617"/>
    </row>
    <row r="560" spans="19:31" x14ac:dyDescent="0.25">
      <c r="S560" s="615"/>
      <c r="T560" s="615"/>
      <c r="U560" s="615"/>
      <c r="V560" s="615"/>
      <c r="W560" s="615"/>
      <c r="X560" s="615"/>
      <c r="Y560" s="615"/>
      <c r="Z560" s="615"/>
      <c r="AA560" s="615"/>
      <c r="AB560" s="615"/>
      <c r="AC560" s="615"/>
      <c r="AD560" s="615"/>
      <c r="AE560" s="617"/>
    </row>
    <row r="561" spans="19:31" x14ac:dyDescent="0.25">
      <c r="S561" s="615"/>
      <c r="T561" s="615"/>
      <c r="U561" s="615"/>
      <c r="V561" s="615"/>
      <c r="W561" s="615"/>
      <c r="X561" s="615"/>
      <c r="Y561" s="615"/>
      <c r="Z561" s="615"/>
      <c r="AA561" s="615"/>
      <c r="AB561" s="615"/>
      <c r="AC561" s="615"/>
      <c r="AD561" s="615"/>
      <c r="AE561" s="617"/>
    </row>
    <row r="562" spans="19:31" x14ac:dyDescent="0.25">
      <c r="S562" s="615"/>
      <c r="T562" s="615"/>
      <c r="U562" s="615"/>
      <c r="V562" s="615"/>
      <c r="W562" s="615"/>
      <c r="X562" s="615"/>
      <c r="Y562" s="615"/>
      <c r="Z562" s="615"/>
      <c r="AA562" s="615"/>
      <c r="AB562" s="615"/>
      <c r="AC562" s="615"/>
      <c r="AD562" s="615"/>
      <c r="AE562" s="617"/>
    </row>
    <row r="563" spans="19:31" x14ac:dyDescent="0.25">
      <c r="S563" s="615"/>
      <c r="T563" s="615"/>
      <c r="U563" s="615"/>
      <c r="V563" s="615"/>
      <c r="W563" s="615"/>
      <c r="X563" s="615"/>
      <c r="Y563" s="615"/>
      <c r="Z563" s="615"/>
      <c r="AA563" s="615"/>
      <c r="AB563" s="615"/>
      <c r="AC563" s="615"/>
      <c r="AD563" s="615"/>
      <c r="AE563" s="617"/>
    </row>
    <row r="564" spans="19:31" x14ac:dyDescent="0.25">
      <c r="S564" s="615"/>
      <c r="T564" s="615"/>
      <c r="U564" s="615"/>
      <c r="V564" s="615"/>
      <c r="W564" s="615"/>
      <c r="X564" s="615"/>
      <c r="Y564" s="615"/>
      <c r="Z564" s="615"/>
      <c r="AA564" s="615"/>
      <c r="AB564" s="615"/>
      <c r="AC564" s="615"/>
      <c r="AD564" s="615"/>
      <c r="AE564" s="617"/>
    </row>
    <row r="565" spans="19:31" x14ac:dyDescent="0.25">
      <c r="S565" s="615"/>
      <c r="T565" s="615"/>
      <c r="U565" s="615"/>
      <c r="V565" s="615"/>
      <c r="W565" s="615"/>
      <c r="X565" s="615"/>
      <c r="Y565" s="615"/>
      <c r="Z565" s="615"/>
      <c r="AA565" s="615"/>
      <c r="AB565" s="615"/>
      <c r="AC565" s="615"/>
      <c r="AD565" s="615"/>
      <c r="AE565" s="617"/>
    </row>
    <row r="566" spans="19:31" x14ac:dyDescent="0.25">
      <c r="S566" s="615"/>
      <c r="T566" s="615"/>
      <c r="U566" s="615"/>
      <c r="V566" s="615"/>
      <c r="W566" s="615"/>
      <c r="X566" s="615"/>
      <c r="Y566" s="615"/>
      <c r="Z566" s="615"/>
      <c r="AA566" s="615"/>
      <c r="AB566" s="615"/>
      <c r="AC566" s="615"/>
      <c r="AD566" s="615"/>
      <c r="AE566" s="617"/>
    </row>
    <row r="567" spans="19:31" x14ac:dyDescent="0.25">
      <c r="S567" s="615"/>
      <c r="T567" s="615"/>
      <c r="U567" s="615"/>
      <c r="V567" s="615"/>
      <c r="W567" s="615"/>
      <c r="X567" s="615"/>
      <c r="Y567" s="615"/>
      <c r="Z567" s="615"/>
      <c r="AA567" s="615"/>
      <c r="AB567" s="615"/>
      <c r="AC567" s="615"/>
      <c r="AD567" s="615"/>
      <c r="AE567" s="617"/>
    </row>
    <row r="568" spans="19:31" x14ac:dyDescent="0.25">
      <c r="S568" s="615"/>
      <c r="T568" s="615"/>
      <c r="U568" s="615"/>
      <c r="V568" s="615"/>
      <c r="W568" s="615"/>
      <c r="X568" s="615"/>
      <c r="Y568" s="615"/>
      <c r="Z568" s="615"/>
      <c r="AA568" s="615"/>
      <c r="AB568" s="615"/>
      <c r="AC568" s="615"/>
      <c r="AD568" s="615"/>
      <c r="AE568" s="617"/>
    </row>
    <row r="569" spans="19:31" x14ac:dyDescent="0.25">
      <c r="S569" s="615"/>
      <c r="T569" s="615"/>
      <c r="U569" s="615"/>
      <c r="V569" s="615"/>
      <c r="W569" s="615"/>
      <c r="X569" s="615"/>
      <c r="Y569" s="615"/>
      <c r="Z569" s="615"/>
      <c r="AA569" s="615"/>
      <c r="AB569" s="615"/>
      <c r="AC569" s="615"/>
      <c r="AD569" s="615"/>
      <c r="AE569" s="617"/>
    </row>
    <row r="570" spans="19:31" x14ac:dyDescent="0.25">
      <c r="S570" s="615"/>
      <c r="T570" s="615"/>
      <c r="U570" s="615"/>
      <c r="V570" s="615"/>
      <c r="W570" s="615"/>
      <c r="X570" s="615"/>
      <c r="Y570" s="615"/>
      <c r="Z570" s="615"/>
      <c r="AA570" s="615"/>
      <c r="AB570" s="615"/>
      <c r="AC570" s="615"/>
      <c r="AD570" s="615"/>
      <c r="AE570" s="617"/>
    </row>
    <row r="571" spans="19:31" x14ac:dyDescent="0.25">
      <c r="S571" s="615"/>
      <c r="T571" s="615"/>
      <c r="U571" s="615"/>
      <c r="V571" s="615"/>
      <c r="W571" s="615"/>
      <c r="X571" s="615"/>
      <c r="Y571" s="615"/>
      <c r="Z571" s="615"/>
      <c r="AA571" s="615"/>
      <c r="AB571" s="615"/>
      <c r="AC571" s="615"/>
      <c r="AD571" s="615"/>
      <c r="AE571" s="617"/>
    </row>
    <row r="572" spans="19:31" x14ac:dyDescent="0.25">
      <c r="S572" s="615"/>
      <c r="T572" s="615"/>
      <c r="U572" s="615"/>
      <c r="V572" s="615"/>
      <c r="W572" s="615"/>
      <c r="X572" s="615"/>
      <c r="Y572" s="615"/>
      <c r="Z572" s="615"/>
      <c r="AA572" s="615"/>
      <c r="AB572" s="615"/>
      <c r="AC572" s="615"/>
      <c r="AD572" s="615"/>
      <c r="AE572" s="617"/>
    </row>
    <row r="573" spans="19:31" x14ac:dyDescent="0.25">
      <c r="S573" s="615"/>
      <c r="T573" s="615"/>
      <c r="U573" s="615"/>
      <c r="V573" s="615"/>
      <c r="W573" s="615"/>
      <c r="X573" s="615"/>
      <c r="Y573" s="615"/>
      <c r="Z573" s="615"/>
      <c r="AA573" s="615"/>
      <c r="AB573" s="615"/>
      <c r="AC573" s="615"/>
      <c r="AD573" s="615"/>
      <c r="AE573" s="617"/>
    </row>
    <row r="574" spans="19:31" x14ac:dyDescent="0.25">
      <c r="S574" s="615"/>
      <c r="T574" s="615"/>
      <c r="U574" s="615"/>
      <c r="V574" s="615"/>
      <c r="W574" s="615"/>
      <c r="X574" s="615"/>
      <c r="Y574" s="615"/>
      <c r="Z574" s="615"/>
      <c r="AA574" s="615"/>
      <c r="AB574" s="615"/>
      <c r="AC574" s="615"/>
      <c r="AD574" s="615"/>
      <c r="AE574" s="617"/>
    </row>
    <row r="575" spans="19:31" x14ac:dyDescent="0.25">
      <c r="S575" s="615"/>
      <c r="T575" s="615"/>
      <c r="U575" s="615"/>
      <c r="V575" s="615"/>
      <c r="W575" s="615"/>
      <c r="X575" s="615"/>
      <c r="Y575" s="615"/>
      <c r="Z575" s="615"/>
      <c r="AA575" s="615"/>
      <c r="AB575" s="615"/>
      <c r="AC575" s="615"/>
      <c r="AD575" s="615"/>
      <c r="AE575" s="617"/>
    </row>
    <row r="576" spans="19:31" x14ac:dyDescent="0.25">
      <c r="S576" s="615"/>
      <c r="T576" s="615"/>
      <c r="U576" s="615"/>
      <c r="V576" s="615"/>
      <c r="W576" s="615"/>
      <c r="X576" s="615"/>
      <c r="Y576" s="615"/>
      <c r="Z576" s="615"/>
      <c r="AA576" s="615"/>
      <c r="AB576" s="615"/>
      <c r="AC576" s="615"/>
      <c r="AD576" s="615"/>
      <c r="AE576" s="617"/>
    </row>
    <row r="577" spans="19:31" x14ac:dyDescent="0.25">
      <c r="S577" s="615"/>
      <c r="T577" s="615"/>
      <c r="U577" s="615"/>
      <c r="V577" s="615"/>
      <c r="W577" s="615"/>
      <c r="X577" s="615"/>
      <c r="Y577" s="615"/>
      <c r="Z577" s="615"/>
      <c r="AA577" s="615"/>
      <c r="AB577" s="615"/>
      <c r="AC577" s="615"/>
      <c r="AD577" s="615"/>
      <c r="AE577" s="617"/>
    </row>
    <row r="578" spans="19:31" x14ac:dyDescent="0.25">
      <c r="S578" s="615"/>
      <c r="T578" s="615"/>
      <c r="U578" s="615"/>
      <c r="V578" s="615"/>
      <c r="W578" s="615"/>
      <c r="X578" s="615"/>
      <c r="Y578" s="615"/>
      <c r="Z578" s="615"/>
      <c r="AA578" s="615"/>
      <c r="AB578" s="615"/>
      <c r="AC578" s="615"/>
      <c r="AD578" s="615"/>
      <c r="AE578" s="617"/>
    </row>
    <row r="579" spans="19:31" x14ac:dyDescent="0.25">
      <c r="S579" s="615"/>
      <c r="T579" s="615"/>
      <c r="U579" s="615"/>
      <c r="V579" s="615"/>
      <c r="W579" s="615"/>
      <c r="X579" s="615"/>
      <c r="Y579" s="615"/>
      <c r="Z579" s="615"/>
      <c r="AA579" s="615"/>
      <c r="AB579" s="615"/>
      <c r="AC579" s="615"/>
      <c r="AD579" s="615"/>
      <c r="AE579" s="617"/>
    </row>
    <row r="580" spans="19:31" x14ac:dyDescent="0.25">
      <c r="S580" s="615"/>
      <c r="T580" s="615"/>
      <c r="U580" s="615"/>
      <c r="V580" s="615"/>
      <c r="W580" s="615"/>
      <c r="X580" s="615"/>
      <c r="Y580" s="615"/>
      <c r="Z580" s="615"/>
      <c r="AA580" s="615"/>
      <c r="AB580" s="615"/>
      <c r="AC580" s="615"/>
      <c r="AD580" s="615"/>
      <c r="AE580" s="617"/>
    </row>
    <row r="581" spans="19:31" x14ac:dyDescent="0.25">
      <c r="S581" s="615"/>
      <c r="T581" s="615"/>
      <c r="U581" s="615"/>
      <c r="V581" s="615"/>
      <c r="W581" s="615"/>
      <c r="X581" s="615"/>
      <c r="Y581" s="615"/>
      <c r="Z581" s="615"/>
      <c r="AA581" s="615"/>
      <c r="AB581" s="615"/>
      <c r="AC581" s="615"/>
      <c r="AD581" s="615"/>
      <c r="AE581" s="617"/>
    </row>
    <row r="582" spans="19:31" x14ac:dyDescent="0.25">
      <c r="S582" s="615"/>
      <c r="T582" s="615"/>
      <c r="U582" s="615"/>
      <c r="V582" s="615"/>
      <c r="W582" s="615"/>
      <c r="X582" s="615"/>
      <c r="Y582" s="615"/>
      <c r="Z582" s="615"/>
      <c r="AA582" s="615"/>
      <c r="AB582" s="615"/>
      <c r="AC582" s="615"/>
      <c r="AD582" s="615"/>
      <c r="AE582" s="617"/>
    </row>
    <row r="583" spans="19:31" x14ac:dyDescent="0.25">
      <c r="S583" s="615"/>
      <c r="T583" s="615"/>
      <c r="U583" s="615"/>
      <c r="V583" s="615"/>
      <c r="W583" s="615"/>
      <c r="X583" s="615"/>
      <c r="Y583" s="615"/>
      <c r="Z583" s="615"/>
      <c r="AA583" s="615"/>
      <c r="AB583" s="615"/>
      <c r="AC583" s="615"/>
      <c r="AD583" s="615"/>
      <c r="AE583" s="617"/>
    </row>
    <row r="584" spans="19:31" x14ac:dyDescent="0.25">
      <c r="S584" s="615"/>
      <c r="T584" s="615"/>
      <c r="U584" s="615"/>
      <c r="V584" s="615"/>
      <c r="W584" s="615"/>
      <c r="X584" s="615"/>
      <c r="Y584" s="615"/>
      <c r="Z584" s="615"/>
      <c r="AA584" s="615"/>
      <c r="AB584" s="615"/>
      <c r="AC584" s="615"/>
      <c r="AD584" s="615"/>
      <c r="AE584" s="617"/>
    </row>
    <row r="585" spans="19:31" x14ac:dyDescent="0.25">
      <c r="S585" s="615"/>
      <c r="T585" s="615"/>
      <c r="U585" s="615"/>
      <c r="V585" s="615"/>
      <c r="W585" s="615"/>
      <c r="X585" s="615"/>
      <c r="Y585" s="615"/>
      <c r="Z585" s="615"/>
      <c r="AA585" s="615"/>
      <c r="AB585" s="615"/>
      <c r="AC585" s="615"/>
      <c r="AD585" s="615"/>
      <c r="AE585" s="617"/>
    </row>
    <row r="586" spans="19:31" x14ac:dyDescent="0.25">
      <c r="S586" s="615"/>
      <c r="T586" s="615"/>
      <c r="U586" s="615"/>
      <c r="V586" s="615"/>
      <c r="W586" s="615"/>
      <c r="X586" s="615"/>
      <c r="Y586" s="615"/>
      <c r="Z586" s="615"/>
      <c r="AA586" s="615"/>
      <c r="AB586" s="615"/>
      <c r="AC586" s="615"/>
      <c r="AD586" s="615"/>
      <c r="AE586" s="617"/>
    </row>
    <row r="587" spans="19:31" x14ac:dyDescent="0.25">
      <c r="S587" s="615"/>
      <c r="T587" s="615"/>
      <c r="U587" s="615"/>
      <c r="V587" s="615"/>
      <c r="W587" s="615"/>
      <c r="X587" s="615"/>
      <c r="Y587" s="615"/>
      <c r="Z587" s="615"/>
      <c r="AA587" s="615"/>
      <c r="AB587" s="615"/>
      <c r="AC587" s="615"/>
      <c r="AD587" s="615"/>
      <c r="AE587" s="617"/>
    </row>
    <row r="588" spans="19:31" x14ac:dyDescent="0.25">
      <c r="S588" s="615"/>
      <c r="T588" s="615"/>
      <c r="U588" s="615"/>
      <c r="V588" s="615"/>
      <c r="W588" s="615"/>
      <c r="X588" s="615"/>
      <c r="Y588" s="615"/>
      <c r="Z588" s="615"/>
      <c r="AA588" s="615"/>
      <c r="AB588" s="615"/>
      <c r="AC588" s="615"/>
      <c r="AD588" s="615"/>
      <c r="AE588" s="617"/>
    </row>
    <row r="589" spans="19:31" x14ac:dyDescent="0.25">
      <c r="S589" s="615"/>
      <c r="T589" s="615"/>
      <c r="U589" s="615"/>
      <c r="V589" s="615"/>
      <c r="W589" s="615"/>
      <c r="X589" s="615"/>
      <c r="Y589" s="615"/>
      <c r="Z589" s="615"/>
      <c r="AA589" s="615"/>
      <c r="AB589" s="615"/>
      <c r="AC589" s="615"/>
      <c r="AD589" s="615"/>
      <c r="AE589" s="617"/>
    </row>
    <row r="590" spans="19:31" x14ac:dyDescent="0.25">
      <c r="S590" s="615"/>
      <c r="T590" s="615"/>
      <c r="U590" s="615"/>
      <c r="V590" s="615"/>
      <c r="W590" s="615"/>
      <c r="X590" s="615"/>
      <c r="Y590" s="615"/>
      <c r="Z590" s="615"/>
      <c r="AA590" s="615"/>
      <c r="AB590" s="615"/>
      <c r="AC590" s="615"/>
      <c r="AD590" s="615"/>
      <c r="AE590" s="617"/>
    </row>
    <row r="591" spans="19:31" x14ac:dyDescent="0.25">
      <c r="S591" s="615"/>
      <c r="T591" s="615"/>
      <c r="U591" s="615"/>
      <c r="V591" s="615"/>
      <c r="W591" s="615"/>
      <c r="X591" s="615"/>
      <c r="Y591" s="615"/>
      <c r="Z591" s="615"/>
      <c r="AA591" s="615"/>
      <c r="AB591" s="615"/>
      <c r="AC591" s="615"/>
      <c r="AD591" s="615"/>
      <c r="AE591" s="617"/>
    </row>
    <row r="592" spans="19:31" x14ac:dyDescent="0.25">
      <c r="S592" s="615"/>
      <c r="T592" s="615"/>
      <c r="U592" s="615"/>
      <c r="V592" s="615"/>
      <c r="W592" s="615"/>
      <c r="X592" s="615"/>
      <c r="Y592" s="615"/>
      <c r="Z592" s="615"/>
      <c r="AA592" s="615"/>
      <c r="AB592" s="615"/>
      <c r="AC592" s="615"/>
      <c r="AD592" s="615"/>
      <c r="AE592" s="617"/>
    </row>
    <row r="593" spans="19:31" x14ac:dyDescent="0.25">
      <c r="S593" s="615"/>
      <c r="T593" s="615"/>
      <c r="U593" s="615"/>
      <c r="V593" s="615"/>
      <c r="W593" s="615"/>
      <c r="X593" s="615"/>
      <c r="Y593" s="615"/>
      <c r="Z593" s="615"/>
      <c r="AA593" s="615"/>
      <c r="AB593" s="615"/>
      <c r="AC593" s="615"/>
      <c r="AD593" s="615"/>
      <c r="AE593" s="617"/>
    </row>
    <row r="594" spans="19:31" x14ac:dyDescent="0.25">
      <c r="S594" s="615"/>
      <c r="T594" s="615"/>
      <c r="U594" s="615"/>
      <c r="V594" s="615"/>
      <c r="W594" s="615"/>
      <c r="X594" s="615"/>
      <c r="Y594" s="615"/>
      <c r="Z594" s="615"/>
      <c r="AA594" s="615"/>
      <c r="AB594" s="615"/>
      <c r="AC594" s="615"/>
      <c r="AD594" s="615"/>
      <c r="AE594" s="617"/>
    </row>
    <row r="595" spans="19:31" x14ac:dyDescent="0.25">
      <c r="S595" s="615"/>
      <c r="T595" s="615"/>
      <c r="U595" s="615"/>
      <c r="V595" s="615"/>
      <c r="W595" s="615"/>
      <c r="X595" s="615"/>
      <c r="Y595" s="615"/>
      <c r="Z595" s="615"/>
      <c r="AA595" s="615"/>
      <c r="AB595" s="615"/>
      <c r="AC595" s="615"/>
      <c r="AD595" s="615"/>
      <c r="AE595" s="617"/>
    </row>
    <row r="596" spans="19:31" x14ac:dyDescent="0.25">
      <c r="S596" s="615"/>
      <c r="T596" s="615"/>
      <c r="U596" s="615"/>
      <c r="V596" s="615"/>
      <c r="W596" s="615"/>
      <c r="X596" s="615"/>
      <c r="Y596" s="615"/>
      <c r="Z596" s="615"/>
      <c r="AA596" s="615"/>
      <c r="AB596" s="615"/>
      <c r="AC596" s="615"/>
      <c r="AD596" s="615"/>
      <c r="AE596" s="617"/>
    </row>
    <row r="597" spans="19:31" x14ac:dyDescent="0.25">
      <c r="S597" s="615"/>
      <c r="T597" s="615"/>
      <c r="U597" s="615"/>
      <c r="V597" s="615"/>
      <c r="W597" s="615"/>
      <c r="X597" s="615"/>
      <c r="Y597" s="615"/>
      <c r="Z597" s="615"/>
      <c r="AA597" s="615"/>
      <c r="AB597" s="615"/>
      <c r="AC597" s="615"/>
      <c r="AD597" s="615"/>
      <c r="AE597" s="617"/>
    </row>
    <row r="598" spans="19:31" x14ac:dyDescent="0.25">
      <c r="S598" s="615"/>
      <c r="T598" s="615"/>
      <c r="U598" s="615"/>
      <c r="V598" s="615"/>
      <c r="W598" s="615"/>
      <c r="X598" s="615"/>
      <c r="Y598" s="615"/>
      <c r="Z598" s="615"/>
      <c r="AA598" s="615"/>
      <c r="AB598" s="615"/>
      <c r="AC598" s="615"/>
      <c r="AD598" s="615"/>
      <c r="AE598" s="617"/>
    </row>
    <row r="599" spans="19:31" x14ac:dyDescent="0.25">
      <c r="S599" s="615"/>
      <c r="T599" s="615"/>
      <c r="U599" s="615"/>
      <c r="V599" s="615"/>
      <c r="W599" s="615"/>
      <c r="X599" s="615"/>
      <c r="Y599" s="615"/>
      <c r="Z599" s="615"/>
      <c r="AA599" s="615"/>
      <c r="AB599" s="615"/>
      <c r="AC599" s="615"/>
      <c r="AD599" s="615"/>
      <c r="AE599" s="617"/>
    </row>
    <row r="600" spans="19:31" x14ac:dyDescent="0.25">
      <c r="S600" s="615"/>
      <c r="T600" s="615"/>
      <c r="U600" s="615"/>
      <c r="V600" s="615"/>
      <c r="W600" s="615"/>
      <c r="X600" s="615"/>
      <c r="Y600" s="615"/>
      <c r="Z600" s="615"/>
      <c r="AA600" s="615"/>
      <c r="AB600" s="615"/>
      <c r="AC600" s="615"/>
      <c r="AD600" s="615"/>
      <c r="AE600" s="617"/>
    </row>
    <row r="601" spans="19:31" x14ac:dyDescent="0.25">
      <c r="S601" s="615"/>
      <c r="T601" s="615"/>
      <c r="U601" s="615"/>
      <c r="V601" s="615"/>
      <c r="W601" s="615"/>
      <c r="X601" s="615"/>
      <c r="Y601" s="615"/>
      <c r="Z601" s="615"/>
      <c r="AA601" s="615"/>
      <c r="AB601" s="615"/>
      <c r="AC601" s="615"/>
      <c r="AD601" s="615"/>
      <c r="AE601" s="617"/>
    </row>
    <row r="602" spans="19:31" x14ac:dyDescent="0.25">
      <c r="S602" s="615"/>
      <c r="T602" s="615"/>
      <c r="U602" s="615"/>
      <c r="V602" s="615"/>
      <c r="W602" s="615"/>
      <c r="X602" s="615"/>
      <c r="Y602" s="615"/>
      <c r="Z602" s="615"/>
      <c r="AA602" s="615"/>
      <c r="AB602" s="615"/>
      <c r="AC602" s="615"/>
      <c r="AD602" s="615"/>
      <c r="AE602" s="617"/>
    </row>
    <row r="603" spans="19:31" x14ac:dyDescent="0.25">
      <c r="S603" s="615"/>
      <c r="T603" s="615"/>
      <c r="U603" s="615"/>
      <c r="V603" s="615"/>
      <c r="W603" s="615"/>
      <c r="X603" s="615"/>
      <c r="Y603" s="615"/>
      <c r="Z603" s="615"/>
      <c r="AA603" s="615"/>
      <c r="AB603" s="615"/>
      <c r="AC603" s="615"/>
      <c r="AD603" s="615"/>
      <c r="AE603" s="617"/>
    </row>
    <row r="604" spans="19:31" x14ac:dyDescent="0.25">
      <c r="S604" s="615"/>
      <c r="T604" s="615"/>
      <c r="U604" s="615"/>
      <c r="V604" s="615"/>
      <c r="W604" s="615"/>
      <c r="X604" s="615"/>
      <c r="Y604" s="615"/>
      <c r="Z604" s="615"/>
      <c r="AA604" s="615"/>
      <c r="AB604" s="615"/>
      <c r="AC604" s="615"/>
      <c r="AD604" s="615"/>
      <c r="AE604" s="617"/>
    </row>
    <row r="605" spans="19:31" x14ac:dyDescent="0.25">
      <c r="S605" s="615"/>
      <c r="T605" s="615"/>
      <c r="U605" s="615"/>
      <c r="V605" s="615"/>
      <c r="W605" s="615"/>
      <c r="X605" s="615"/>
      <c r="Y605" s="615"/>
      <c r="Z605" s="615"/>
      <c r="AA605" s="615"/>
      <c r="AB605" s="615"/>
      <c r="AC605" s="615"/>
      <c r="AD605" s="615"/>
      <c r="AE605" s="617"/>
    </row>
    <row r="606" spans="19:31" x14ac:dyDescent="0.25">
      <c r="S606" s="615"/>
      <c r="T606" s="615"/>
      <c r="U606" s="615"/>
      <c r="V606" s="615"/>
      <c r="W606" s="615"/>
      <c r="X606" s="615"/>
      <c r="Y606" s="615"/>
      <c r="Z606" s="615"/>
      <c r="AA606" s="615"/>
      <c r="AB606" s="615"/>
      <c r="AC606" s="615"/>
      <c r="AD606" s="615"/>
      <c r="AE606" s="617"/>
    </row>
    <row r="607" spans="19:31" x14ac:dyDescent="0.25">
      <c r="S607" s="615"/>
      <c r="T607" s="615"/>
      <c r="U607" s="615"/>
      <c r="V607" s="615"/>
      <c r="W607" s="615"/>
      <c r="X607" s="615"/>
      <c r="Y607" s="615"/>
      <c r="Z607" s="615"/>
      <c r="AA607" s="615"/>
      <c r="AB607" s="615"/>
      <c r="AC607" s="615"/>
      <c r="AD607" s="615"/>
      <c r="AE607" s="617"/>
    </row>
    <row r="608" spans="19:31" x14ac:dyDescent="0.25">
      <c r="S608" s="615"/>
      <c r="T608" s="615"/>
      <c r="U608" s="615"/>
      <c r="V608" s="615"/>
      <c r="W608" s="615"/>
      <c r="X608" s="615"/>
      <c r="Y608" s="615"/>
      <c r="Z608" s="615"/>
      <c r="AA608" s="615"/>
      <c r="AB608" s="615"/>
      <c r="AC608" s="615"/>
      <c r="AD608" s="615"/>
      <c r="AE608" s="617"/>
    </row>
    <row r="609" spans="19:31" x14ac:dyDescent="0.25">
      <c r="S609" s="615"/>
      <c r="T609" s="615"/>
      <c r="U609" s="615"/>
      <c r="V609" s="615"/>
      <c r="W609" s="615"/>
      <c r="X609" s="615"/>
      <c r="Y609" s="615"/>
      <c r="Z609" s="615"/>
      <c r="AA609" s="615"/>
      <c r="AB609" s="615"/>
      <c r="AC609" s="615"/>
      <c r="AD609" s="615"/>
      <c r="AE609" s="617"/>
    </row>
    <row r="610" spans="19:31" x14ac:dyDescent="0.25">
      <c r="S610" s="615"/>
      <c r="T610" s="615"/>
      <c r="U610" s="615"/>
      <c r="V610" s="615"/>
      <c r="W610" s="615"/>
      <c r="X610" s="615"/>
      <c r="Y610" s="615"/>
      <c r="Z610" s="615"/>
      <c r="AA610" s="615"/>
      <c r="AB610" s="615"/>
      <c r="AC610" s="615"/>
      <c r="AD610" s="615"/>
      <c r="AE610" s="617"/>
    </row>
    <row r="611" spans="19:31" x14ac:dyDescent="0.25">
      <c r="S611" s="615"/>
      <c r="T611" s="615"/>
      <c r="U611" s="615"/>
      <c r="V611" s="615"/>
      <c r="W611" s="615"/>
      <c r="X611" s="615"/>
      <c r="Y611" s="615"/>
      <c r="Z611" s="615"/>
      <c r="AA611" s="615"/>
      <c r="AB611" s="615"/>
      <c r="AC611" s="615"/>
      <c r="AD611" s="615"/>
      <c r="AE611" s="617"/>
    </row>
    <row r="612" spans="19:31" x14ac:dyDescent="0.25">
      <c r="S612" s="615"/>
      <c r="T612" s="615"/>
      <c r="U612" s="615"/>
      <c r="V612" s="615"/>
      <c r="W612" s="615"/>
      <c r="X612" s="615"/>
      <c r="Y612" s="615"/>
      <c r="Z612" s="615"/>
      <c r="AA612" s="615"/>
      <c r="AB612" s="615"/>
      <c r="AC612" s="615"/>
      <c r="AD612" s="615"/>
      <c r="AE612" s="617"/>
    </row>
    <row r="613" spans="19:31" x14ac:dyDescent="0.25">
      <c r="S613" s="615"/>
      <c r="T613" s="615"/>
      <c r="U613" s="615"/>
      <c r="V613" s="615"/>
      <c r="W613" s="615"/>
      <c r="X613" s="615"/>
      <c r="Y613" s="615"/>
      <c r="Z613" s="615"/>
      <c r="AA613" s="615"/>
      <c r="AB613" s="615"/>
      <c r="AC613" s="615"/>
      <c r="AD613" s="615"/>
      <c r="AE613" s="617"/>
    </row>
    <row r="614" spans="19:31" x14ac:dyDescent="0.25">
      <c r="S614" s="615"/>
      <c r="T614" s="615"/>
      <c r="U614" s="615"/>
      <c r="V614" s="615"/>
      <c r="W614" s="615"/>
      <c r="X614" s="615"/>
      <c r="Y614" s="615"/>
      <c r="Z614" s="615"/>
      <c r="AA614" s="615"/>
      <c r="AB614" s="615"/>
      <c r="AC614" s="615"/>
      <c r="AD614" s="615"/>
      <c r="AE614" s="617"/>
    </row>
    <row r="615" spans="19:31" x14ac:dyDescent="0.25">
      <c r="S615" s="615"/>
      <c r="T615" s="615"/>
      <c r="U615" s="615"/>
      <c r="V615" s="615"/>
      <c r="W615" s="615"/>
      <c r="X615" s="615"/>
      <c r="Y615" s="615"/>
      <c r="Z615" s="615"/>
      <c r="AA615" s="615"/>
      <c r="AB615" s="615"/>
      <c r="AC615" s="615"/>
      <c r="AD615" s="615"/>
      <c r="AE615" s="617"/>
    </row>
    <row r="616" spans="19:31" x14ac:dyDescent="0.25">
      <c r="S616" s="615"/>
      <c r="T616" s="615"/>
      <c r="U616" s="615"/>
      <c r="V616" s="615"/>
      <c r="W616" s="615"/>
      <c r="X616" s="615"/>
      <c r="Y616" s="615"/>
      <c r="Z616" s="615"/>
      <c r="AA616" s="615"/>
      <c r="AB616" s="615"/>
      <c r="AC616" s="615"/>
      <c r="AD616" s="615"/>
      <c r="AE616" s="617"/>
    </row>
    <row r="617" spans="19:31" x14ac:dyDescent="0.25">
      <c r="S617" s="615"/>
      <c r="T617" s="615"/>
      <c r="U617" s="615"/>
      <c r="V617" s="615"/>
      <c r="W617" s="615"/>
      <c r="X617" s="615"/>
      <c r="Y617" s="615"/>
      <c r="Z617" s="615"/>
      <c r="AA617" s="615"/>
      <c r="AB617" s="615"/>
      <c r="AC617" s="615"/>
      <c r="AD617" s="615"/>
      <c r="AE617" s="617"/>
    </row>
    <row r="618" spans="19:31" x14ac:dyDescent="0.25">
      <c r="S618" s="615"/>
      <c r="T618" s="615"/>
      <c r="U618" s="615"/>
      <c r="V618" s="615"/>
      <c r="W618" s="615"/>
      <c r="X618" s="615"/>
      <c r="Y618" s="615"/>
      <c r="Z618" s="615"/>
      <c r="AA618" s="615"/>
      <c r="AB618" s="615"/>
      <c r="AC618" s="615"/>
      <c r="AD618" s="615"/>
      <c r="AE618" s="617"/>
    </row>
    <row r="619" spans="19:31" x14ac:dyDescent="0.25">
      <c r="S619" s="615"/>
      <c r="T619" s="615"/>
      <c r="U619" s="615"/>
      <c r="V619" s="615"/>
      <c r="W619" s="615"/>
      <c r="X619" s="615"/>
      <c r="Y619" s="615"/>
      <c r="Z619" s="615"/>
      <c r="AA619" s="615"/>
      <c r="AB619" s="615"/>
      <c r="AC619" s="615"/>
      <c r="AD619" s="615"/>
      <c r="AE619" s="617"/>
    </row>
    <row r="620" spans="19:31" x14ac:dyDescent="0.25">
      <c r="S620" s="615"/>
      <c r="T620" s="615"/>
      <c r="U620" s="615"/>
      <c r="V620" s="615"/>
      <c r="W620" s="615"/>
      <c r="X620" s="615"/>
      <c r="Y620" s="615"/>
      <c r="Z620" s="615"/>
      <c r="AA620" s="615"/>
      <c r="AB620" s="615"/>
      <c r="AC620" s="615"/>
      <c r="AD620" s="615"/>
      <c r="AE620" s="617"/>
    </row>
    <row r="621" spans="19:31" x14ac:dyDescent="0.25">
      <c r="S621" s="615"/>
      <c r="T621" s="615"/>
      <c r="U621" s="615"/>
      <c r="V621" s="615"/>
      <c r="W621" s="615"/>
      <c r="X621" s="615"/>
      <c r="Y621" s="615"/>
      <c r="Z621" s="615"/>
      <c r="AA621" s="615"/>
      <c r="AB621" s="615"/>
      <c r="AC621" s="615"/>
      <c r="AD621" s="615"/>
      <c r="AE621" s="617"/>
    </row>
    <row r="622" spans="19:31" x14ac:dyDescent="0.25">
      <c r="S622" s="615"/>
      <c r="T622" s="615"/>
      <c r="U622" s="615"/>
      <c r="V622" s="615"/>
      <c r="W622" s="615"/>
      <c r="X622" s="615"/>
      <c r="Y622" s="615"/>
      <c r="Z622" s="615"/>
      <c r="AA622" s="615"/>
      <c r="AB622" s="615"/>
      <c r="AC622" s="615"/>
      <c r="AD622" s="615"/>
      <c r="AE622" s="617"/>
    </row>
    <row r="623" spans="19:31" x14ac:dyDescent="0.25">
      <c r="S623" s="615"/>
      <c r="T623" s="615"/>
      <c r="U623" s="615"/>
      <c r="V623" s="615"/>
      <c r="W623" s="615"/>
      <c r="X623" s="615"/>
      <c r="Y623" s="615"/>
      <c r="Z623" s="615"/>
      <c r="AA623" s="615"/>
      <c r="AB623" s="615"/>
      <c r="AC623" s="615"/>
      <c r="AD623" s="615"/>
      <c r="AE623" s="617"/>
    </row>
    <row r="624" spans="19:31" x14ac:dyDescent="0.25">
      <c r="S624" s="615"/>
      <c r="T624" s="615"/>
      <c r="U624" s="615"/>
      <c r="V624" s="615"/>
      <c r="W624" s="615"/>
      <c r="X624" s="615"/>
      <c r="Y624" s="615"/>
      <c r="Z624" s="615"/>
      <c r="AA624" s="615"/>
      <c r="AB624" s="615"/>
      <c r="AC624" s="615"/>
      <c r="AD624" s="615"/>
      <c r="AE624" s="617"/>
    </row>
    <row r="625" spans="19:31" x14ac:dyDescent="0.25">
      <c r="S625" s="615"/>
      <c r="T625" s="615"/>
      <c r="U625" s="615"/>
      <c r="V625" s="615"/>
      <c r="W625" s="615"/>
      <c r="X625" s="615"/>
      <c r="Y625" s="615"/>
      <c r="Z625" s="615"/>
      <c r="AA625" s="615"/>
      <c r="AB625" s="615"/>
      <c r="AC625" s="615"/>
      <c r="AD625" s="615"/>
      <c r="AE625" s="617"/>
    </row>
    <row r="626" spans="19:31" x14ac:dyDescent="0.25">
      <c r="S626" s="615"/>
      <c r="T626" s="615"/>
      <c r="U626" s="615"/>
      <c r="V626" s="615"/>
      <c r="W626" s="615"/>
      <c r="X626" s="615"/>
      <c r="Y626" s="615"/>
      <c r="Z626" s="615"/>
      <c r="AA626" s="615"/>
      <c r="AB626" s="615"/>
      <c r="AC626" s="615"/>
      <c r="AD626" s="615"/>
      <c r="AE626" s="617"/>
    </row>
    <row r="627" spans="19:31" x14ac:dyDescent="0.25">
      <c r="S627" s="615"/>
      <c r="T627" s="615"/>
      <c r="U627" s="615"/>
      <c r="V627" s="615"/>
      <c r="W627" s="615"/>
      <c r="X627" s="615"/>
      <c r="Y627" s="615"/>
      <c r="Z627" s="615"/>
      <c r="AA627" s="615"/>
      <c r="AB627" s="615"/>
      <c r="AC627" s="615"/>
      <c r="AD627" s="615"/>
      <c r="AE627" s="617"/>
    </row>
    <row r="628" spans="19:31" x14ac:dyDescent="0.25">
      <c r="S628" s="615"/>
      <c r="T628" s="615"/>
      <c r="U628" s="615"/>
      <c r="V628" s="615"/>
      <c r="W628" s="615"/>
      <c r="X628" s="615"/>
      <c r="Y628" s="615"/>
      <c r="Z628" s="615"/>
      <c r="AA628" s="615"/>
      <c r="AB628" s="615"/>
      <c r="AC628" s="615"/>
      <c r="AD628" s="615"/>
      <c r="AE628" s="617"/>
    </row>
    <row r="629" spans="19:31" x14ac:dyDescent="0.25">
      <c r="S629" s="615"/>
      <c r="T629" s="615"/>
      <c r="U629" s="615"/>
      <c r="V629" s="615"/>
      <c r="W629" s="615"/>
      <c r="X629" s="615"/>
      <c r="Y629" s="615"/>
      <c r="Z629" s="615"/>
      <c r="AA629" s="615"/>
      <c r="AB629" s="615"/>
      <c r="AC629" s="615"/>
      <c r="AD629" s="615"/>
      <c r="AE629" s="617"/>
    </row>
    <row r="630" spans="19:31" x14ac:dyDescent="0.25">
      <c r="S630" s="615"/>
      <c r="T630" s="615"/>
      <c r="U630" s="615"/>
      <c r="V630" s="615"/>
      <c r="W630" s="615"/>
      <c r="X630" s="615"/>
      <c r="Y630" s="615"/>
      <c r="Z630" s="615"/>
      <c r="AA630" s="615"/>
      <c r="AB630" s="615"/>
      <c r="AC630" s="615"/>
      <c r="AD630" s="615"/>
      <c r="AE630" s="617"/>
    </row>
    <row r="631" spans="19:31" x14ac:dyDescent="0.25">
      <c r="S631" s="615"/>
      <c r="T631" s="615"/>
      <c r="U631" s="615"/>
      <c r="V631" s="615"/>
      <c r="W631" s="615"/>
      <c r="X631" s="615"/>
      <c r="Y631" s="615"/>
      <c r="Z631" s="615"/>
      <c r="AA631" s="615"/>
      <c r="AB631" s="615"/>
      <c r="AC631" s="615"/>
      <c r="AD631" s="615"/>
      <c r="AE631" s="617"/>
    </row>
    <row r="632" spans="19:31" x14ac:dyDescent="0.25">
      <c r="S632" s="615"/>
      <c r="T632" s="615"/>
      <c r="U632" s="615"/>
      <c r="V632" s="615"/>
      <c r="W632" s="615"/>
      <c r="X632" s="615"/>
      <c r="Y632" s="615"/>
      <c r="Z632" s="615"/>
      <c r="AA632" s="615"/>
      <c r="AB632" s="615"/>
      <c r="AC632" s="615"/>
      <c r="AD632" s="615"/>
      <c r="AE632" s="617"/>
    </row>
    <row r="633" spans="19:31" x14ac:dyDescent="0.25">
      <c r="S633" s="615"/>
      <c r="T633" s="615"/>
      <c r="U633" s="615"/>
      <c r="V633" s="615"/>
      <c r="W633" s="615"/>
      <c r="X633" s="615"/>
      <c r="Y633" s="615"/>
      <c r="Z633" s="615"/>
      <c r="AA633" s="615"/>
      <c r="AB633" s="615"/>
      <c r="AC633" s="615"/>
      <c r="AD633" s="615"/>
      <c r="AE633" s="617"/>
    </row>
    <row r="634" spans="19:31" x14ac:dyDescent="0.25">
      <c r="S634" s="615"/>
      <c r="T634" s="615"/>
      <c r="U634" s="615"/>
      <c r="V634" s="615"/>
      <c r="W634" s="615"/>
      <c r="X634" s="615"/>
      <c r="Y634" s="615"/>
      <c r="Z634" s="615"/>
      <c r="AA634" s="615"/>
      <c r="AB634" s="615"/>
      <c r="AC634" s="615"/>
      <c r="AD634" s="615"/>
      <c r="AE634" s="617"/>
    </row>
    <row r="635" spans="19:31" x14ac:dyDescent="0.25">
      <c r="S635" s="615"/>
      <c r="T635" s="615"/>
      <c r="U635" s="615"/>
      <c r="V635" s="615"/>
      <c r="W635" s="615"/>
      <c r="X635" s="615"/>
      <c r="Y635" s="615"/>
      <c r="Z635" s="615"/>
      <c r="AA635" s="615"/>
      <c r="AB635" s="615"/>
      <c r="AC635" s="615"/>
      <c r="AD635" s="615"/>
      <c r="AE635" s="617"/>
    </row>
    <row r="636" spans="19:31" x14ac:dyDescent="0.25">
      <c r="S636" s="615"/>
      <c r="T636" s="615"/>
      <c r="U636" s="615"/>
      <c r="V636" s="615"/>
      <c r="W636" s="615"/>
      <c r="X636" s="615"/>
      <c r="Y636" s="615"/>
      <c r="Z636" s="615"/>
      <c r="AA636" s="615"/>
      <c r="AB636" s="615"/>
      <c r="AC636" s="615"/>
      <c r="AD636" s="615"/>
      <c r="AE636" s="617"/>
    </row>
    <row r="637" spans="19:31" x14ac:dyDescent="0.25">
      <c r="S637" s="615"/>
      <c r="T637" s="615"/>
      <c r="U637" s="615"/>
      <c r="V637" s="615"/>
      <c r="W637" s="615"/>
      <c r="X637" s="615"/>
      <c r="Y637" s="615"/>
      <c r="Z637" s="615"/>
      <c r="AA637" s="615"/>
      <c r="AB637" s="615"/>
      <c r="AC637" s="615"/>
      <c r="AD637" s="615"/>
      <c r="AE637" s="617"/>
    </row>
    <row r="638" spans="19:31" x14ac:dyDescent="0.25">
      <c r="S638" s="615"/>
      <c r="T638" s="615"/>
      <c r="U638" s="615"/>
      <c r="V638" s="615"/>
      <c r="W638" s="615"/>
      <c r="X638" s="615"/>
      <c r="Y638" s="615"/>
      <c r="Z638" s="615"/>
      <c r="AA638" s="615"/>
      <c r="AB638" s="615"/>
      <c r="AC638" s="615"/>
      <c r="AD638" s="615"/>
      <c r="AE638" s="617"/>
    </row>
    <row r="639" spans="19:31" x14ac:dyDescent="0.25">
      <c r="S639" s="615"/>
      <c r="T639" s="615"/>
      <c r="U639" s="615"/>
      <c r="V639" s="615"/>
      <c r="W639" s="615"/>
      <c r="X639" s="615"/>
      <c r="Y639" s="615"/>
      <c r="Z639" s="615"/>
      <c r="AA639" s="615"/>
      <c r="AB639" s="615"/>
      <c r="AC639" s="615"/>
      <c r="AD639" s="615"/>
      <c r="AE639" s="617"/>
    </row>
    <row r="640" spans="19:31" x14ac:dyDescent="0.25">
      <c r="S640" s="615"/>
      <c r="T640" s="615"/>
      <c r="U640" s="615"/>
      <c r="V640" s="615"/>
      <c r="W640" s="615"/>
      <c r="X640" s="615"/>
      <c r="Y640" s="615"/>
      <c r="Z640" s="615"/>
      <c r="AA640" s="615"/>
      <c r="AB640" s="615"/>
      <c r="AC640" s="615"/>
      <c r="AD640" s="615"/>
      <c r="AE640" s="617"/>
    </row>
    <row r="641" spans="19:31" x14ac:dyDescent="0.25">
      <c r="S641" s="615"/>
      <c r="T641" s="615"/>
      <c r="U641" s="615"/>
      <c r="V641" s="615"/>
      <c r="W641" s="615"/>
      <c r="X641" s="615"/>
      <c r="Y641" s="615"/>
      <c r="Z641" s="615"/>
      <c r="AA641" s="615"/>
      <c r="AB641" s="615"/>
      <c r="AC641" s="615"/>
      <c r="AD641" s="615"/>
      <c r="AE641" s="617"/>
    </row>
    <row r="642" spans="19:31" x14ac:dyDescent="0.25">
      <c r="S642" s="615"/>
      <c r="T642" s="615"/>
      <c r="U642" s="615"/>
      <c r="V642" s="615"/>
      <c r="W642" s="615"/>
      <c r="X642" s="615"/>
      <c r="Y642" s="615"/>
      <c r="Z642" s="615"/>
      <c r="AA642" s="615"/>
      <c r="AB642" s="615"/>
      <c r="AC642" s="615"/>
      <c r="AD642" s="615"/>
      <c r="AE642" s="617"/>
    </row>
    <row r="643" spans="19:31" x14ac:dyDescent="0.25">
      <c r="S643" s="615"/>
      <c r="T643" s="615"/>
      <c r="U643" s="615"/>
      <c r="V643" s="615"/>
      <c r="W643" s="615"/>
      <c r="X643" s="615"/>
      <c r="Y643" s="615"/>
      <c r="Z643" s="615"/>
      <c r="AA643" s="615"/>
      <c r="AB643" s="615"/>
      <c r="AC643" s="615"/>
      <c r="AD643" s="615"/>
      <c r="AE643" s="617"/>
    </row>
    <row r="644" spans="19:31" x14ac:dyDescent="0.25">
      <c r="S644" s="615"/>
      <c r="T644" s="615"/>
      <c r="U644" s="615"/>
      <c r="V644" s="615"/>
      <c r="W644" s="615"/>
      <c r="X644" s="615"/>
      <c r="Y644" s="615"/>
      <c r="Z644" s="615"/>
      <c r="AA644" s="615"/>
      <c r="AB644" s="615"/>
      <c r="AC644" s="615"/>
      <c r="AD644" s="615"/>
      <c r="AE644" s="617"/>
    </row>
    <row r="645" spans="19:31" x14ac:dyDescent="0.25">
      <c r="S645" s="615"/>
      <c r="T645" s="615"/>
      <c r="U645" s="615"/>
      <c r="V645" s="615"/>
      <c r="W645" s="615"/>
      <c r="X645" s="615"/>
      <c r="Y645" s="615"/>
      <c r="Z645" s="615"/>
      <c r="AA645" s="615"/>
      <c r="AB645" s="615"/>
      <c r="AC645" s="615"/>
      <c r="AD645" s="615"/>
      <c r="AE645" s="617"/>
    </row>
    <row r="646" spans="19:31" x14ac:dyDescent="0.25">
      <c r="S646" s="615"/>
      <c r="T646" s="615"/>
      <c r="U646" s="615"/>
      <c r="V646" s="615"/>
      <c r="W646" s="615"/>
      <c r="X646" s="615"/>
      <c r="Y646" s="615"/>
      <c r="Z646" s="615"/>
      <c r="AA646" s="615"/>
      <c r="AB646" s="615"/>
      <c r="AC646" s="615"/>
      <c r="AD646" s="615"/>
      <c r="AE646" s="617"/>
    </row>
    <row r="647" spans="19:31" x14ac:dyDescent="0.25">
      <c r="S647" s="615"/>
      <c r="T647" s="615"/>
      <c r="U647" s="615"/>
      <c r="V647" s="615"/>
      <c r="W647" s="615"/>
      <c r="X647" s="615"/>
      <c r="Y647" s="615"/>
      <c r="Z647" s="615"/>
      <c r="AA647" s="615"/>
      <c r="AB647" s="615"/>
      <c r="AC647" s="615"/>
      <c r="AD647" s="615"/>
      <c r="AE647" s="617"/>
    </row>
    <row r="648" spans="19:31" x14ac:dyDescent="0.25">
      <c r="S648" s="615"/>
      <c r="T648" s="615"/>
      <c r="U648" s="615"/>
      <c r="V648" s="615"/>
      <c r="W648" s="615"/>
      <c r="X648" s="615"/>
      <c r="Y648" s="615"/>
      <c r="Z648" s="615"/>
      <c r="AA648" s="615"/>
      <c r="AB648" s="615"/>
      <c r="AC648" s="615"/>
      <c r="AD648" s="615"/>
      <c r="AE648" s="617"/>
    </row>
    <row r="649" spans="19:31" x14ac:dyDescent="0.25">
      <c r="S649" s="615"/>
      <c r="T649" s="615"/>
      <c r="U649" s="615"/>
      <c r="V649" s="615"/>
      <c r="W649" s="615"/>
      <c r="X649" s="615"/>
      <c r="Y649" s="615"/>
      <c r="Z649" s="615"/>
      <c r="AA649" s="615"/>
      <c r="AB649" s="615"/>
      <c r="AC649" s="615"/>
      <c r="AD649" s="615"/>
      <c r="AE649" s="617"/>
    </row>
    <row r="650" spans="19:31" x14ac:dyDescent="0.25">
      <c r="S650" s="615"/>
      <c r="T650" s="615"/>
      <c r="U650" s="615"/>
      <c r="V650" s="615"/>
      <c r="W650" s="615"/>
      <c r="X650" s="615"/>
      <c r="Y650" s="615"/>
      <c r="Z650" s="615"/>
      <c r="AA650" s="615"/>
      <c r="AB650" s="615"/>
      <c r="AC650" s="615"/>
      <c r="AD650" s="615"/>
      <c r="AE650" s="617"/>
    </row>
    <row r="651" spans="19:31" x14ac:dyDescent="0.25">
      <c r="S651" s="615"/>
      <c r="T651" s="615"/>
      <c r="U651" s="615"/>
      <c r="V651" s="615"/>
      <c r="W651" s="615"/>
      <c r="X651" s="615"/>
      <c r="Y651" s="615"/>
      <c r="Z651" s="615"/>
      <c r="AA651" s="615"/>
      <c r="AB651" s="615"/>
      <c r="AC651" s="615"/>
      <c r="AD651" s="615"/>
      <c r="AE651" s="617"/>
    </row>
    <row r="652" spans="19:31" x14ac:dyDescent="0.25">
      <c r="S652" s="615"/>
      <c r="T652" s="615"/>
      <c r="U652" s="615"/>
      <c r="V652" s="615"/>
      <c r="W652" s="615"/>
      <c r="X652" s="615"/>
      <c r="Y652" s="615"/>
      <c r="Z652" s="615"/>
      <c r="AA652" s="615"/>
      <c r="AB652" s="615"/>
      <c r="AC652" s="615"/>
      <c r="AD652" s="615"/>
      <c r="AE652" s="617"/>
    </row>
    <row r="653" spans="19:31" x14ac:dyDescent="0.25">
      <c r="S653" s="615"/>
      <c r="T653" s="615"/>
      <c r="U653" s="615"/>
      <c r="V653" s="615"/>
      <c r="W653" s="615"/>
      <c r="X653" s="615"/>
      <c r="Y653" s="615"/>
      <c r="Z653" s="615"/>
      <c r="AA653" s="615"/>
      <c r="AB653" s="615"/>
      <c r="AC653" s="615"/>
      <c r="AD653" s="615"/>
      <c r="AE653" s="617"/>
    </row>
    <row r="654" spans="19:31" x14ac:dyDescent="0.25">
      <c r="S654" s="615"/>
      <c r="T654" s="615"/>
      <c r="U654" s="615"/>
      <c r="V654" s="615"/>
      <c r="W654" s="615"/>
      <c r="X654" s="615"/>
      <c r="Y654" s="615"/>
      <c r="Z654" s="615"/>
      <c r="AA654" s="615"/>
      <c r="AB654" s="615"/>
      <c r="AC654" s="615"/>
      <c r="AD654" s="615"/>
      <c r="AE654" s="617"/>
    </row>
    <row r="655" spans="19:31" x14ac:dyDescent="0.25">
      <c r="S655" s="615"/>
      <c r="T655" s="615"/>
      <c r="U655" s="615"/>
      <c r="V655" s="615"/>
      <c r="W655" s="615"/>
      <c r="X655" s="615"/>
      <c r="Y655" s="615"/>
      <c r="Z655" s="615"/>
      <c r="AA655" s="615"/>
      <c r="AB655" s="615"/>
      <c r="AC655" s="615"/>
      <c r="AD655" s="615"/>
      <c r="AE655" s="617"/>
    </row>
    <row r="656" spans="19:31" x14ac:dyDescent="0.25">
      <c r="S656" s="615"/>
      <c r="T656" s="615"/>
      <c r="U656" s="615"/>
      <c r="V656" s="615"/>
      <c r="W656" s="615"/>
      <c r="X656" s="615"/>
      <c r="Y656" s="615"/>
      <c r="Z656" s="615"/>
      <c r="AA656" s="615"/>
      <c r="AB656" s="615"/>
      <c r="AC656" s="615"/>
      <c r="AD656" s="615"/>
      <c r="AE656" s="617"/>
    </row>
    <row r="657" spans="19:31" x14ac:dyDescent="0.25">
      <c r="S657" s="615"/>
      <c r="T657" s="615"/>
      <c r="U657" s="615"/>
      <c r="V657" s="615"/>
      <c r="W657" s="615"/>
      <c r="X657" s="615"/>
      <c r="Y657" s="615"/>
      <c r="Z657" s="615"/>
      <c r="AA657" s="615"/>
      <c r="AB657" s="615"/>
      <c r="AC657" s="615"/>
      <c r="AD657" s="615"/>
      <c r="AE657" s="617"/>
    </row>
    <row r="658" spans="19:31" x14ac:dyDescent="0.25">
      <c r="S658" s="615"/>
      <c r="T658" s="615"/>
      <c r="U658" s="615"/>
      <c r="V658" s="615"/>
      <c r="W658" s="615"/>
      <c r="X658" s="615"/>
      <c r="Y658" s="615"/>
      <c r="Z658" s="615"/>
      <c r="AA658" s="615"/>
      <c r="AB658" s="615"/>
      <c r="AC658" s="615"/>
      <c r="AD658" s="615"/>
      <c r="AE658" s="617"/>
    </row>
    <row r="659" spans="19:31" x14ac:dyDescent="0.25">
      <c r="S659" s="615"/>
      <c r="T659" s="615"/>
      <c r="U659" s="615"/>
      <c r="V659" s="615"/>
      <c r="W659" s="615"/>
      <c r="X659" s="615"/>
      <c r="Y659" s="615"/>
      <c r="Z659" s="615"/>
      <c r="AA659" s="615"/>
      <c r="AB659" s="615"/>
      <c r="AC659" s="615"/>
      <c r="AD659" s="615"/>
      <c r="AE659" s="617"/>
    </row>
    <row r="660" spans="19:31" x14ac:dyDescent="0.25">
      <c r="S660" s="615"/>
      <c r="T660" s="615"/>
      <c r="U660" s="615"/>
      <c r="V660" s="615"/>
      <c r="W660" s="615"/>
      <c r="X660" s="615"/>
      <c r="Y660" s="615"/>
      <c r="Z660" s="615"/>
      <c r="AA660" s="615"/>
      <c r="AB660" s="615"/>
      <c r="AC660" s="615"/>
      <c r="AD660" s="615"/>
      <c r="AE660" s="617"/>
    </row>
    <row r="661" spans="19:31" x14ac:dyDescent="0.25">
      <c r="S661" s="615"/>
      <c r="T661" s="615"/>
      <c r="U661" s="615"/>
      <c r="V661" s="615"/>
      <c r="W661" s="615"/>
      <c r="X661" s="615"/>
      <c r="Y661" s="615"/>
      <c r="Z661" s="615"/>
      <c r="AA661" s="615"/>
      <c r="AB661" s="615"/>
      <c r="AC661" s="615"/>
      <c r="AD661" s="615"/>
      <c r="AE661" s="617"/>
    </row>
    <row r="662" spans="19:31" x14ac:dyDescent="0.25">
      <c r="S662" s="615"/>
      <c r="T662" s="615"/>
      <c r="U662" s="615"/>
      <c r="V662" s="615"/>
      <c r="W662" s="615"/>
      <c r="X662" s="615"/>
      <c r="Y662" s="615"/>
      <c r="Z662" s="615"/>
      <c r="AA662" s="615"/>
      <c r="AB662" s="615"/>
      <c r="AC662" s="615"/>
      <c r="AD662" s="615"/>
      <c r="AE662" s="617"/>
    </row>
    <row r="663" spans="19:31" x14ac:dyDescent="0.25">
      <c r="S663" s="615"/>
      <c r="T663" s="615"/>
      <c r="U663" s="615"/>
      <c r="V663" s="615"/>
      <c r="W663" s="615"/>
      <c r="X663" s="615"/>
      <c r="Y663" s="615"/>
      <c r="Z663" s="615"/>
      <c r="AA663" s="615"/>
      <c r="AB663" s="615"/>
      <c r="AC663" s="615"/>
      <c r="AD663" s="615"/>
      <c r="AE663" s="617"/>
    </row>
    <row r="664" spans="19:31" x14ac:dyDescent="0.25">
      <c r="S664" s="615"/>
      <c r="T664" s="615"/>
      <c r="U664" s="615"/>
      <c r="V664" s="615"/>
      <c r="W664" s="615"/>
      <c r="X664" s="615"/>
      <c r="Y664" s="615"/>
      <c r="Z664" s="615"/>
      <c r="AA664" s="615"/>
      <c r="AB664" s="615"/>
      <c r="AC664" s="615"/>
      <c r="AD664" s="615"/>
      <c r="AE664" s="617"/>
    </row>
    <row r="665" spans="19:31" x14ac:dyDescent="0.25">
      <c r="S665" s="615"/>
      <c r="T665" s="615"/>
      <c r="U665" s="615"/>
      <c r="V665" s="615"/>
      <c r="W665" s="615"/>
      <c r="X665" s="615"/>
      <c r="Y665" s="615"/>
      <c r="Z665" s="615"/>
      <c r="AA665" s="615"/>
      <c r="AB665" s="615"/>
      <c r="AC665" s="615"/>
      <c r="AD665" s="615"/>
      <c r="AE665" s="617"/>
    </row>
    <row r="666" spans="19:31" x14ac:dyDescent="0.25">
      <c r="S666" s="615"/>
      <c r="T666" s="615"/>
      <c r="U666" s="615"/>
      <c r="V666" s="615"/>
      <c r="W666" s="615"/>
      <c r="X666" s="615"/>
      <c r="Y666" s="615"/>
      <c r="Z666" s="615"/>
      <c r="AA666" s="615"/>
      <c r="AB666" s="615"/>
      <c r="AC666" s="615"/>
      <c r="AD666" s="615"/>
      <c r="AE666" s="617"/>
    </row>
    <row r="667" spans="19:31" x14ac:dyDescent="0.25">
      <c r="S667" s="615"/>
      <c r="T667" s="615"/>
      <c r="U667" s="615"/>
      <c r="V667" s="615"/>
      <c r="W667" s="615"/>
      <c r="X667" s="615"/>
      <c r="Y667" s="615"/>
      <c r="Z667" s="615"/>
      <c r="AA667" s="615"/>
      <c r="AB667" s="615"/>
      <c r="AC667" s="615"/>
      <c r="AD667" s="615"/>
      <c r="AE667" s="617"/>
    </row>
    <row r="668" spans="19:31" x14ac:dyDescent="0.25">
      <c r="S668" s="615"/>
      <c r="T668" s="615"/>
      <c r="U668" s="615"/>
      <c r="V668" s="615"/>
      <c r="W668" s="615"/>
      <c r="X668" s="615"/>
      <c r="Y668" s="615"/>
      <c r="Z668" s="615"/>
      <c r="AA668" s="615"/>
      <c r="AB668" s="615"/>
      <c r="AC668" s="615"/>
      <c r="AD668" s="615"/>
      <c r="AE668" s="617"/>
    </row>
    <row r="669" spans="19:31" x14ac:dyDescent="0.25">
      <c r="S669" s="615"/>
      <c r="T669" s="615"/>
      <c r="U669" s="615"/>
      <c r="V669" s="615"/>
      <c r="W669" s="615"/>
      <c r="X669" s="615"/>
      <c r="Y669" s="615"/>
      <c r="Z669" s="615"/>
      <c r="AA669" s="615"/>
      <c r="AB669" s="615"/>
      <c r="AC669" s="615"/>
      <c r="AD669" s="615"/>
      <c r="AE669" s="617"/>
    </row>
    <row r="670" spans="19:31" x14ac:dyDescent="0.25">
      <c r="S670" s="615"/>
      <c r="T670" s="615"/>
      <c r="U670" s="615"/>
      <c r="V670" s="615"/>
      <c r="W670" s="615"/>
      <c r="X670" s="615"/>
      <c r="Y670" s="615"/>
      <c r="Z670" s="615"/>
      <c r="AA670" s="615"/>
      <c r="AB670" s="615"/>
      <c r="AC670" s="615"/>
      <c r="AD670" s="615"/>
      <c r="AE670" s="617"/>
    </row>
    <row r="671" spans="19:31" x14ac:dyDescent="0.25">
      <c r="S671" s="615"/>
      <c r="T671" s="615"/>
      <c r="U671" s="615"/>
      <c r="V671" s="615"/>
      <c r="W671" s="615"/>
      <c r="X671" s="615"/>
      <c r="Y671" s="615"/>
      <c r="Z671" s="615"/>
      <c r="AA671" s="615"/>
      <c r="AB671" s="615"/>
      <c r="AC671" s="615"/>
      <c r="AD671" s="615"/>
      <c r="AE671" s="617"/>
    </row>
    <row r="672" spans="19:31" x14ac:dyDescent="0.25">
      <c r="S672" s="615"/>
      <c r="T672" s="615"/>
      <c r="U672" s="615"/>
      <c r="V672" s="615"/>
      <c r="W672" s="615"/>
      <c r="X672" s="615"/>
      <c r="Y672" s="615"/>
      <c r="Z672" s="615"/>
      <c r="AA672" s="615"/>
      <c r="AB672" s="615"/>
      <c r="AC672" s="615"/>
      <c r="AD672" s="615"/>
      <c r="AE672" s="617"/>
    </row>
    <row r="673" spans="19:31" x14ac:dyDescent="0.25">
      <c r="S673" s="615"/>
      <c r="T673" s="615"/>
      <c r="U673" s="615"/>
      <c r="V673" s="615"/>
      <c r="W673" s="615"/>
      <c r="X673" s="615"/>
      <c r="Y673" s="615"/>
      <c r="Z673" s="615"/>
      <c r="AA673" s="615"/>
      <c r="AB673" s="615"/>
      <c r="AC673" s="615"/>
      <c r="AD673" s="615"/>
      <c r="AE673" s="617"/>
    </row>
    <row r="674" spans="19:31" x14ac:dyDescent="0.25">
      <c r="S674" s="615"/>
      <c r="T674" s="615"/>
      <c r="U674" s="615"/>
      <c r="V674" s="615"/>
      <c r="W674" s="615"/>
      <c r="X674" s="615"/>
      <c r="Y674" s="615"/>
      <c r="Z674" s="615"/>
      <c r="AA674" s="615"/>
      <c r="AB674" s="615"/>
      <c r="AC674" s="615"/>
      <c r="AD674" s="615"/>
      <c r="AE674" s="617"/>
    </row>
    <row r="675" spans="19:31" x14ac:dyDescent="0.25">
      <c r="S675" s="615"/>
      <c r="T675" s="615"/>
      <c r="U675" s="615"/>
      <c r="V675" s="615"/>
      <c r="W675" s="615"/>
      <c r="X675" s="615"/>
      <c r="Y675" s="615"/>
      <c r="Z675" s="615"/>
      <c r="AA675" s="615"/>
      <c r="AB675" s="615"/>
      <c r="AC675" s="615"/>
      <c r="AD675" s="615"/>
      <c r="AE675" s="617"/>
    </row>
    <row r="676" spans="19:31" x14ac:dyDescent="0.25">
      <c r="S676" s="615"/>
      <c r="T676" s="615"/>
      <c r="U676" s="615"/>
      <c r="V676" s="615"/>
      <c r="W676" s="615"/>
      <c r="X676" s="615"/>
      <c r="Y676" s="615"/>
      <c r="Z676" s="615"/>
      <c r="AA676" s="615"/>
      <c r="AB676" s="615"/>
      <c r="AC676" s="615"/>
      <c r="AD676" s="615"/>
      <c r="AE676" s="617"/>
    </row>
    <row r="677" spans="19:31" x14ac:dyDescent="0.25">
      <c r="S677" s="615"/>
      <c r="T677" s="615"/>
      <c r="U677" s="615"/>
      <c r="V677" s="615"/>
      <c r="W677" s="615"/>
      <c r="X677" s="615"/>
      <c r="Y677" s="615"/>
      <c r="Z677" s="615"/>
      <c r="AA677" s="615"/>
      <c r="AB677" s="615"/>
      <c r="AC677" s="615"/>
      <c r="AD677" s="615"/>
      <c r="AE677" s="617"/>
    </row>
    <row r="678" spans="19:31" x14ac:dyDescent="0.25">
      <c r="S678" s="615"/>
      <c r="T678" s="615"/>
      <c r="U678" s="615"/>
      <c r="V678" s="615"/>
      <c r="W678" s="615"/>
      <c r="X678" s="615"/>
      <c r="Y678" s="615"/>
      <c r="Z678" s="615"/>
      <c r="AA678" s="615"/>
      <c r="AB678" s="615"/>
      <c r="AC678" s="615"/>
      <c r="AD678" s="615"/>
      <c r="AE678" s="617"/>
    </row>
    <row r="679" spans="19:31" x14ac:dyDescent="0.25">
      <c r="S679" s="615"/>
      <c r="T679" s="615"/>
      <c r="U679" s="615"/>
      <c r="V679" s="615"/>
      <c r="W679" s="615"/>
      <c r="X679" s="615"/>
      <c r="Y679" s="615"/>
      <c r="Z679" s="615"/>
      <c r="AA679" s="615"/>
      <c r="AB679" s="615"/>
      <c r="AC679" s="615"/>
      <c r="AD679" s="615"/>
      <c r="AE679" s="617"/>
    </row>
    <row r="680" spans="19:31" x14ac:dyDescent="0.25">
      <c r="S680" s="615"/>
      <c r="T680" s="615"/>
      <c r="U680" s="615"/>
      <c r="V680" s="615"/>
      <c r="W680" s="615"/>
      <c r="X680" s="615"/>
      <c r="Y680" s="615"/>
      <c r="Z680" s="615"/>
      <c r="AA680" s="615"/>
      <c r="AB680" s="615"/>
      <c r="AC680" s="615"/>
      <c r="AD680" s="615"/>
      <c r="AE680" s="617"/>
    </row>
    <row r="681" spans="19:31" x14ac:dyDescent="0.25">
      <c r="S681" s="615"/>
      <c r="T681" s="615"/>
      <c r="U681" s="615"/>
      <c r="V681" s="615"/>
      <c r="W681" s="615"/>
      <c r="X681" s="615"/>
      <c r="Y681" s="615"/>
      <c r="Z681" s="615"/>
      <c r="AA681" s="615"/>
      <c r="AB681" s="615"/>
      <c r="AC681" s="615"/>
      <c r="AD681" s="615"/>
      <c r="AE681" s="617"/>
    </row>
    <row r="682" spans="19:31" x14ac:dyDescent="0.25">
      <c r="S682" s="615"/>
      <c r="T682" s="615"/>
      <c r="U682" s="615"/>
      <c r="V682" s="615"/>
      <c r="W682" s="615"/>
      <c r="X682" s="615"/>
      <c r="Y682" s="615"/>
      <c r="Z682" s="615"/>
      <c r="AA682" s="615"/>
      <c r="AB682" s="615"/>
      <c r="AC682" s="615"/>
      <c r="AD682" s="615"/>
      <c r="AE682" s="617"/>
    </row>
    <row r="683" spans="19:31" x14ac:dyDescent="0.25">
      <c r="S683" s="615"/>
      <c r="T683" s="615"/>
      <c r="U683" s="615"/>
      <c r="V683" s="615"/>
      <c r="W683" s="615"/>
      <c r="X683" s="615"/>
      <c r="Y683" s="615"/>
      <c r="Z683" s="615"/>
      <c r="AA683" s="615"/>
      <c r="AB683" s="615"/>
      <c r="AC683" s="615"/>
      <c r="AD683" s="615"/>
      <c r="AE683" s="617"/>
    </row>
    <row r="684" spans="19:31" x14ac:dyDescent="0.25">
      <c r="S684" s="615"/>
      <c r="T684" s="615"/>
      <c r="U684" s="615"/>
      <c r="V684" s="615"/>
      <c r="W684" s="615"/>
      <c r="X684" s="615"/>
      <c r="Y684" s="615"/>
      <c r="Z684" s="615"/>
      <c r="AA684" s="615"/>
      <c r="AB684" s="615"/>
      <c r="AC684" s="615"/>
      <c r="AD684" s="615"/>
      <c r="AE684" s="617"/>
    </row>
    <row r="685" spans="19:31" x14ac:dyDescent="0.25">
      <c r="S685" s="615"/>
      <c r="T685" s="615"/>
      <c r="U685" s="615"/>
      <c r="V685" s="615"/>
      <c r="W685" s="615"/>
      <c r="X685" s="615"/>
      <c r="Y685" s="615"/>
      <c r="Z685" s="615"/>
      <c r="AA685" s="615"/>
      <c r="AB685" s="615"/>
      <c r="AC685" s="615"/>
      <c r="AD685" s="615"/>
      <c r="AE685" s="617"/>
    </row>
    <row r="686" spans="19:31" x14ac:dyDescent="0.25">
      <c r="S686" s="615"/>
      <c r="T686" s="615"/>
      <c r="U686" s="615"/>
      <c r="V686" s="615"/>
      <c r="W686" s="615"/>
      <c r="X686" s="615"/>
      <c r="Y686" s="615"/>
      <c r="Z686" s="615"/>
      <c r="AA686" s="615"/>
      <c r="AB686" s="615"/>
      <c r="AC686" s="615"/>
      <c r="AD686" s="615"/>
      <c r="AE686" s="617"/>
    </row>
    <row r="687" spans="19:31" x14ac:dyDescent="0.25">
      <c r="S687" s="615"/>
      <c r="T687" s="615"/>
      <c r="U687" s="615"/>
      <c r="V687" s="615"/>
      <c r="W687" s="615"/>
      <c r="X687" s="615"/>
      <c r="Y687" s="615"/>
      <c r="Z687" s="615"/>
      <c r="AA687" s="615"/>
      <c r="AB687" s="615"/>
      <c r="AC687" s="615"/>
      <c r="AD687" s="615"/>
      <c r="AE687" s="617"/>
    </row>
    <row r="688" spans="19:31" x14ac:dyDescent="0.25">
      <c r="S688" s="615"/>
      <c r="T688" s="615"/>
      <c r="U688" s="615"/>
      <c r="V688" s="615"/>
      <c r="W688" s="615"/>
      <c r="X688" s="615"/>
      <c r="Y688" s="615"/>
      <c r="Z688" s="615"/>
      <c r="AA688" s="615"/>
      <c r="AB688" s="615"/>
      <c r="AC688" s="615"/>
      <c r="AD688" s="615"/>
      <c r="AE688" s="617"/>
    </row>
    <row r="689" spans="19:31" x14ac:dyDescent="0.25">
      <c r="S689" s="615"/>
      <c r="T689" s="615"/>
      <c r="U689" s="615"/>
      <c r="V689" s="615"/>
      <c r="W689" s="615"/>
      <c r="X689" s="615"/>
      <c r="Y689" s="615"/>
      <c r="Z689" s="615"/>
      <c r="AA689" s="615"/>
      <c r="AB689" s="615"/>
      <c r="AC689" s="615"/>
      <c r="AD689" s="615"/>
      <c r="AE689" s="617"/>
    </row>
    <row r="690" spans="19:31" x14ac:dyDescent="0.25">
      <c r="S690" s="615"/>
      <c r="T690" s="615"/>
      <c r="U690" s="615"/>
      <c r="V690" s="615"/>
      <c r="W690" s="615"/>
      <c r="X690" s="615"/>
      <c r="Y690" s="615"/>
      <c r="Z690" s="615"/>
      <c r="AA690" s="615"/>
      <c r="AB690" s="615"/>
      <c r="AC690" s="615"/>
      <c r="AD690" s="615"/>
      <c r="AE690" s="617"/>
    </row>
    <row r="691" spans="19:31" x14ac:dyDescent="0.25">
      <c r="S691" s="615"/>
      <c r="T691" s="615"/>
      <c r="U691" s="615"/>
      <c r="V691" s="615"/>
      <c r="W691" s="615"/>
      <c r="X691" s="615"/>
      <c r="Y691" s="615"/>
      <c r="Z691" s="615"/>
      <c r="AA691" s="615"/>
      <c r="AB691" s="615"/>
      <c r="AC691" s="615"/>
      <c r="AD691" s="615"/>
      <c r="AE691" s="617"/>
    </row>
    <row r="692" spans="19:31" x14ac:dyDescent="0.25">
      <c r="S692" s="615"/>
      <c r="T692" s="615"/>
      <c r="U692" s="615"/>
      <c r="V692" s="615"/>
      <c r="W692" s="615"/>
      <c r="X692" s="615"/>
      <c r="Y692" s="615"/>
      <c r="Z692" s="615"/>
      <c r="AA692" s="615"/>
      <c r="AB692" s="615"/>
      <c r="AC692" s="615"/>
      <c r="AD692" s="615"/>
      <c r="AE692" s="617"/>
    </row>
    <row r="693" spans="19:31" x14ac:dyDescent="0.25">
      <c r="S693" s="615"/>
      <c r="T693" s="615"/>
      <c r="U693" s="615"/>
      <c r="V693" s="615"/>
      <c r="W693" s="615"/>
      <c r="X693" s="615"/>
      <c r="Y693" s="615"/>
      <c r="Z693" s="615"/>
      <c r="AA693" s="615"/>
      <c r="AB693" s="615"/>
      <c r="AC693" s="615"/>
      <c r="AD693" s="615"/>
      <c r="AE693" s="617"/>
    </row>
    <row r="694" spans="19:31" x14ac:dyDescent="0.25">
      <c r="S694" s="615"/>
      <c r="T694" s="615"/>
      <c r="U694" s="615"/>
      <c r="V694" s="615"/>
      <c r="W694" s="615"/>
      <c r="X694" s="615"/>
      <c r="Y694" s="615"/>
      <c r="Z694" s="615"/>
      <c r="AA694" s="615"/>
      <c r="AB694" s="615"/>
      <c r="AC694" s="615"/>
      <c r="AD694" s="615"/>
      <c r="AE694" s="617"/>
    </row>
    <row r="695" spans="19:31" x14ac:dyDescent="0.25">
      <c r="S695" s="615"/>
      <c r="T695" s="615"/>
      <c r="U695" s="615"/>
      <c r="V695" s="615"/>
      <c r="W695" s="615"/>
      <c r="X695" s="615"/>
      <c r="Y695" s="615"/>
      <c r="Z695" s="615"/>
      <c r="AA695" s="615"/>
      <c r="AB695" s="615"/>
      <c r="AC695" s="615"/>
      <c r="AD695" s="615"/>
      <c r="AE695" s="617"/>
    </row>
    <row r="696" spans="19:31" x14ac:dyDescent="0.25">
      <c r="S696" s="615"/>
      <c r="T696" s="615"/>
      <c r="U696" s="615"/>
      <c r="V696" s="615"/>
      <c r="W696" s="615"/>
      <c r="X696" s="615"/>
      <c r="Y696" s="615"/>
      <c r="Z696" s="615"/>
      <c r="AA696" s="615"/>
      <c r="AB696" s="615"/>
      <c r="AC696" s="615"/>
      <c r="AD696" s="615"/>
      <c r="AE696" s="617"/>
    </row>
    <row r="697" spans="19:31" x14ac:dyDescent="0.25">
      <c r="S697" s="615"/>
      <c r="T697" s="615"/>
      <c r="U697" s="615"/>
      <c r="V697" s="615"/>
      <c r="W697" s="615"/>
      <c r="X697" s="615"/>
      <c r="Y697" s="615"/>
      <c r="Z697" s="615"/>
      <c r="AA697" s="615"/>
      <c r="AB697" s="615"/>
      <c r="AC697" s="615"/>
      <c r="AD697" s="615"/>
      <c r="AE697" s="617"/>
    </row>
    <row r="698" spans="19:31" x14ac:dyDescent="0.25">
      <c r="S698" s="615"/>
      <c r="T698" s="615"/>
      <c r="U698" s="615"/>
      <c r="V698" s="615"/>
      <c r="W698" s="615"/>
      <c r="X698" s="615"/>
      <c r="Y698" s="615"/>
      <c r="Z698" s="615"/>
      <c r="AA698" s="615"/>
      <c r="AB698" s="615"/>
      <c r="AC698" s="615"/>
      <c r="AD698" s="615"/>
      <c r="AE698" s="617"/>
    </row>
    <row r="699" spans="19:31" x14ac:dyDescent="0.25">
      <c r="S699" s="615"/>
      <c r="T699" s="615"/>
      <c r="U699" s="615"/>
      <c r="V699" s="615"/>
      <c r="W699" s="615"/>
      <c r="X699" s="615"/>
      <c r="Y699" s="615"/>
      <c r="Z699" s="615"/>
      <c r="AA699" s="615"/>
      <c r="AB699" s="615"/>
      <c r="AC699" s="615"/>
      <c r="AD699" s="615"/>
      <c r="AE699" s="617"/>
    </row>
    <row r="700" spans="19:31" x14ac:dyDescent="0.25">
      <c r="S700" s="615"/>
      <c r="T700" s="615"/>
      <c r="U700" s="615"/>
      <c r="V700" s="615"/>
      <c r="W700" s="615"/>
      <c r="X700" s="615"/>
      <c r="Y700" s="615"/>
      <c r="Z700" s="615"/>
      <c r="AA700" s="615"/>
      <c r="AB700" s="615"/>
      <c r="AC700" s="615"/>
      <c r="AD700" s="615"/>
      <c r="AE700" s="617"/>
    </row>
    <row r="701" spans="19:31" x14ac:dyDescent="0.25">
      <c r="S701" s="615"/>
      <c r="T701" s="615"/>
      <c r="U701" s="615"/>
      <c r="V701" s="615"/>
      <c r="W701" s="615"/>
      <c r="X701" s="615"/>
      <c r="Y701" s="615"/>
      <c r="Z701" s="615"/>
      <c r="AA701" s="615"/>
      <c r="AB701" s="615"/>
      <c r="AC701" s="615"/>
      <c r="AD701" s="615"/>
      <c r="AE701" s="617"/>
    </row>
    <row r="702" spans="19:31" x14ac:dyDescent="0.25">
      <c r="S702" s="615"/>
      <c r="T702" s="615"/>
      <c r="U702" s="615"/>
      <c r="V702" s="615"/>
      <c r="W702" s="615"/>
      <c r="X702" s="615"/>
      <c r="Y702" s="615"/>
      <c r="Z702" s="615"/>
      <c r="AA702" s="615"/>
      <c r="AB702" s="615"/>
      <c r="AC702" s="615"/>
      <c r="AD702" s="615"/>
      <c r="AE702" s="617"/>
    </row>
    <row r="703" spans="19:31" x14ac:dyDescent="0.25">
      <c r="S703" s="615"/>
      <c r="T703" s="615"/>
      <c r="U703" s="615"/>
      <c r="V703" s="615"/>
      <c r="W703" s="615"/>
      <c r="X703" s="615"/>
      <c r="Y703" s="615"/>
      <c r="Z703" s="615"/>
      <c r="AA703" s="615"/>
      <c r="AB703" s="615"/>
      <c r="AC703" s="615"/>
      <c r="AD703" s="615"/>
      <c r="AE703" s="617"/>
    </row>
    <row r="704" spans="19:31" x14ac:dyDescent="0.25">
      <c r="S704" s="615"/>
      <c r="T704" s="615"/>
      <c r="U704" s="615"/>
      <c r="V704" s="615"/>
      <c r="W704" s="615"/>
      <c r="X704" s="615"/>
      <c r="Y704" s="615"/>
      <c r="Z704" s="615"/>
      <c r="AA704" s="615"/>
      <c r="AB704" s="615"/>
      <c r="AC704" s="615"/>
      <c r="AD704" s="615"/>
      <c r="AE704" s="617"/>
    </row>
    <row r="705" spans="19:31" x14ac:dyDescent="0.25">
      <c r="S705" s="615"/>
      <c r="T705" s="615"/>
      <c r="U705" s="615"/>
      <c r="V705" s="615"/>
      <c r="W705" s="615"/>
      <c r="X705" s="615"/>
      <c r="Y705" s="615"/>
      <c r="Z705" s="615"/>
      <c r="AA705" s="615"/>
      <c r="AB705" s="615"/>
      <c r="AC705" s="615"/>
      <c r="AD705" s="615"/>
      <c r="AE705" s="617"/>
    </row>
    <row r="706" spans="19:31" x14ac:dyDescent="0.25">
      <c r="S706" s="615"/>
      <c r="T706" s="615"/>
      <c r="U706" s="615"/>
      <c r="V706" s="615"/>
      <c r="W706" s="615"/>
      <c r="X706" s="615"/>
      <c r="Y706" s="615"/>
      <c r="Z706" s="615"/>
      <c r="AA706" s="615"/>
      <c r="AB706" s="615"/>
      <c r="AC706" s="615"/>
      <c r="AD706" s="615"/>
      <c r="AE706" s="617"/>
    </row>
    <row r="707" spans="19:31" x14ac:dyDescent="0.25">
      <c r="S707" s="615"/>
      <c r="T707" s="615"/>
      <c r="U707" s="615"/>
      <c r="V707" s="615"/>
      <c r="W707" s="615"/>
      <c r="X707" s="615"/>
      <c r="Y707" s="615"/>
      <c r="Z707" s="615"/>
      <c r="AA707" s="615"/>
      <c r="AB707" s="615"/>
      <c r="AC707" s="615"/>
      <c r="AD707" s="615"/>
      <c r="AE707" s="617"/>
    </row>
    <row r="708" spans="19:31" x14ac:dyDescent="0.25">
      <c r="S708" s="615"/>
      <c r="T708" s="615"/>
      <c r="U708" s="615"/>
      <c r="V708" s="615"/>
      <c r="W708" s="615"/>
      <c r="X708" s="615"/>
      <c r="Y708" s="615"/>
      <c r="Z708" s="615"/>
      <c r="AA708" s="615"/>
      <c r="AB708" s="615"/>
      <c r="AC708" s="615"/>
      <c r="AD708" s="615"/>
      <c r="AE708" s="617"/>
    </row>
    <row r="709" spans="19:31" x14ac:dyDescent="0.25">
      <c r="S709" s="615"/>
      <c r="T709" s="615"/>
      <c r="U709" s="615"/>
      <c r="V709" s="615"/>
      <c r="W709" s="615"/>
      <c r="X709" s="615"/>
      <c r="Y709" s="615"/>
      <c r="Z709" s="615"/>
      <c r="AA709" s="615"/>
      <c r="AB709" s="615"/>
      <c r="AC709" s="615"/>
      <c r="AD709" s="615"/>
      <c r="AE709" s="617"/>
    </row>
    <row r="710" spans="19:31" x14ac:dyDescent="0.25">
      <c r="S710" s="615"/>
      <c r="T710" s="615"/>
      <c r="U710" s="615"/>
      <c r="V710" s="615"/>
      <c r="W710" s="615"/>
      <c r="X710" s="615"/>
      <c r="Y710" s="615"/>
      <c r="Z710" s="615"/>
      <c r="AA710" s="615"/>
      <c r="AB710" s="615"/>
      <c r="AC710" s="615"/>
      <c r="AD710" s="615"/>
      <c r="AE710" s="617"/>
    </row>
    <row r="711" spans="19:31" x14ac:dyDescent="0.25">
      <c r="S711" s="615"/>
      <c r="T711" s="615"/>
      <c r="U711" s="615"/>
      <c r="V711" s="615"/>
      <c r="W711" s="615"/>
      <c r="X711" s="615"/>
      <c r="Y711" s="615"/>
      <c r="Z711" s="615"/>
      <c r="AA711" s="615"/>
      <c r="AB711" s="615"/>
      <c r="AC711" s="615"/>
      <c r="AD711" s="615"/>
      <c r="AE711" s="617"/>
    </row>
    <row r="712" spans="19:31" x14ac:dyDescent="0.25">
      <c r="S712" s="615"/>
      <c r="T712" s="615"/>
      <c r="U712" s="615"/>
      <c r="V712" s="615"/>
      <c r="W712" s="615"/>
      <c r="X712" s="615"/>
      <c r="Y712" s="615"/>
      <c r="Z712" s="615"/>
      <c r="AA712" s="615"/>
      <c r="AB712" s="615"/>
      <c r="AC712" s="615"/>
      <c r="AD712" s="615"/>
      <c r="AE712" s="617"/>
    </row>
    <row r="713" spans="19:31" x14ac:dyDescent="0.25">
      <c r="S713" s="615"/>
      <c r="T713" s="615"/>
      <c r="U713" s="615"/>
      <c r="V713" s="615"/>
      <c r="W713" s="615"/>
      <c r="X713" s="615"/>
      <c r="Y713" s="615"/>
      <c r="Z713" s="615"/>
      <c r="AA713" s="615"/>
      <c r="AB713" s="615"/>
      <c r="AC713" s="615"/>
      <c r="AD713" s="615"/>
      <c r="AE713" s="617"/>
    </row>
    <row r="714" spans="19:31" x14ac:dyDescent="0.25">
      <c r="S714" s="615"/>
      <c r="T714" s="615"/>
      <c r="U714" s="615"/>
      <c r="V714" s="615"/>
      <c r="W714" s="615"/>
      <c r="X714" s="615"/>
      <c r="Y714" s="615"/>
      <c r="Z714" s="615"/>
      <c r="AA714" s="615"/>
      <c r="AB714" s="615"/>
      <c r="AC714" s="615"/>
      <c r="AD714" s="615"/>
      <c r="AE714" s="617"/>
    </row>
    <row r="715" spans="19:31" x14ac:dyDescent="0.25">
      <c r="S715" s="615"/>
      <c r="T715" s="615"/>
      <c r="U715" s="615"/>
      <c r="V715" s="615"/>
      <c r="W715" s="615"/>
      <c r="X715" s="615"/>
      <c r="Y715" s="615"/>
      <c r="Z715" s="615"/>
      <c r="AA715" s="615"/>
      <c r="AB715" s="615"/>
      <c r="AC715" s="615"/>
      <c r="AD715" s="615"/>
      <c r="AE715" s="617"/>
    </row>
    <row r="716" spans="19:31" x14ac:dyDescent="0.25">
      <c r="S716" s="615"/>
      <c r="T716" s="615"/>
      <c r="U716" s="615"/>
      <c r="V716" s="615"/>
      <c r="W716" s="615"/>
      <c r="X716" s="615"/>
      <c r="Y716" s="615"/>
      <c r="Z716" s="615"/>
      <c r="AA716" s="615"/>
      <c r="AB716" s="615"/>
      <c r="AC716" s="615"/>
      <c r="AD716" s="615"/>
      <c r="AE716" s="617"/>
    </row>
    <row r="717" spans="19:31" x14ac:dyDescent="0.25">
      <c r="S717" s="615"/>
      <c r="T717" s="615"/>
      <c r="U717" s="615"/>
      <c r="V717" s="615"/>
      <c r="W717" s="615"/>
      <c r="X717" s="615"/>
      <c r="Y717" s="615"/>
      <c r="Z717" s="615"/>
      <c r="AA717" s="615"/>
      <c r="AB717" s="615"/>
      <c r="AC717" s="615"/>
      <c r="AD717" s="615"/>
      <c r="AE717" s="617"/>
    </row>
    <row r="718" spans="19:31" x14ac:dyDescent="0.25">
      <c r="S718" s="615"/>
      <c r="T718" s="615"/>
      <c r="U718" s="615"/>
      <c r="V718" s="615"/>
      <c r="W718" s="615"/>
      <c r="X718" s="615"/>
      <c r="Y718" s="615"/>
      <c r="Z718" s="615"/>
      <c r="AA718" s="615"/>
      <c r="AB718" s="615"/>
      <c r="AC718" s="615"/>
      <c r="AD718" s="615"/>
      <c r="AE718" s="617"/>
    </row>
    <row r="719" spans="19:31" x14ac:dyDescent="0.25">
      <c r="S719" s="615"/>
      <c r="T719" s="615"/>
      <c r="U719" s="615"/>
      <c r="V719" s="615"/>
      <c r="W719" s="615"/>
      <c r="X719" s="615"/>
      <c r="Y719" s="615"/>
      <c r="Z719" s="615"/>
      <c r="AA719" s="615"/>
      <c r="AB719" s="615"/>
      <c r="AC719" s="615"/>
      <c r="AD719" s="615"/>
      <c r="AE719" s="617"/>
    </row>
    <row r="720" spans="19:31" x14ac:dyDescent="0.25">
      <c r="S720" s="615"/>
      <c r="T720" s="615"/>
      <c r="U720" s="615"/>
      <c r="V720" s="615"/>
      <c r="W720" s="615"/>
      <c r="X720" s="615"/>
      <c r="Y720" s="615"/>
      <c r="Z720" s="615"/>
      <c r="AA720" s="615"/>
      <c r="AB720" s="615"/>
      <c r="AC720" s="615"/>
      <c r="AD720" s="615"/>
      <c r="AE720" s="617"/>
    </row>
    <row r="721" spans="19:31" x14ac:dyDescent="0.25">
      <c r="S721" s="615"/>
      <c r="T721" s="615"/>
      <c r="U721" s="615"/>
      <c r="V721" s="615"/>
      <c r="W721" s="615"/>
      <c r="X721" s="615"/>
      <c r="Y721" s="615"/>
      <c r="Z721" s="615"/>
      <c r="AA721" s="615"/>
      <c r="AB721" s="615"/>
      <c r="AC721" s="615"/>
      <c r="AD721" s="615"/>
      <c r="AE721" s="617"/>
    </row>
    <row r="722" spans="19:31" x14ac:dyDescent="0.25">
      <c r="S722" s="615"/>
      <c r="T722" s="615"/>
      <c r="U722" s="615"/>
      <c r="V722" s="615"/>
      <c r="W722" s="615"/>
      <c r="X722" s="615"/>
      <c r="Y722" s="615"/>
      <c r="Z722" s="615"/>
      <c r="AA722" s="615"/>
      <c r="AB722" s="615"/>
      <c r="AC722" s="615"/>
      <c r="AD722" s="615"/>
      <c r="AE722" s="617"/>
    </row>
    <row r="723" spans="19:31" x14ac:dyDescent="0.25">
      <c r="S723" s="615"/>
      <c r="T723" s="615"/>
      <c r="U723" s="615"/>
      <c r="V723" s="615"/>
      <c r="W723" s="615"/>
      <c r="X723" s="615"/>
      <c r="Y723" s="615"/>
      <c r="Z723" s="615"/>
      <c r="AA723" s="615"/>
      <c r="AB723" s="615"/>
      <c r="AC723" s="615"/>
      <c r="AD723" s="615"/>
      <c r="AE723" s="617"/>
    </row>
    <row r="724" spans="19:31" x14ac:dyDescent="0.25">
      <c r="S724" s="615"/>
      <c r="T724" s="615"/>
      <c r="U724" s="615"/>
      <c r="V724" s="615"/>
      <c r="W724" s="615"/>
      <c r="X724" s="615"/>
      <c r="Y724" s="615"/>
      <c r="Z724" s="615"/>
      <c r="AA724" s="615"/>
      <c r="AB724" s="615"/>
      <c r="AC724" s="615"/>
      <c r="AD724" s="615"/>
      <c r="AE724" s="617"/>
    </row>
    <row r="725" spans="19:31" x14ac:dyDescent="0.25">
      <c r="S725" s="615"/>
      <c r="T725" s="615"/>
      <c r="U725" s="615"/>
      <c r="V725" s="615"/>
      <c r="W725" s="615"/>
      <c r="X725" s="615"/>
      <c r="Y725" s="615"/>
      <c r="Z725" s="615"/>
      <c r="AA725" s="615"/>
      <c r="AB725" s="615"/>
      <c r="AC725" s="615"/>
      <c r="AD725" s="615"/>
      <c r="AE725" s="617"/>
    </row>
    <row r="726" spans="19:31" x14ac:dyDescent="0.25">
      <c r="S726" s="615"/>
      <c r="T726" s="615"/>
      <c r="U726" s="615"/>
      <c r="V726" s="615"/>
      <c r="W726" s="615"/>
      <c r="X726" s="615"/>
      <c r="Y726" s="615"/>
      <c r="Z726" s="615"/>
      <c r="AA726" s="615"/>
      <c r="AB726" s="615"/>
      <c r="AC726" s="615"/>
      <c r="AD726" s="615"/>
      <c r="AE726" s="617"/>
    </row>
    <row r="727" spans="19:31" x14ac:dyDescent="0.25">
      <c r="S727" s="615"/>
      <c r="T727" s="615"/>
      <c r="U727" s="615"/>
      <c r="V727" s="615"/>
      <c r="W727" s="615"/>
      <c r="X727" s="615"/>
      <c r="Y727" s="615"/>
      <c r="Z727" s="615"/>
      <c r="AA727" s="615"/>
      <c r="AB727" s="615"/>
      <c r="AC727" s="615"/>
      <c r="AD727" s="615"/>
      <c r="AE727" s="617"/>
    </row>
    <row r="728" spans="19:31" x14ac:dyDescent="0.25">
      <c r="S728" s="615"/>
      <c r="T728" s="615"/>
      <c r="U728" s="615"/>
      <c r="V728" s="615"/>
      <c r="W728" s="615"/>
      <c r="X728" s="615"/>
      <c r="Y728" s="615"/>
      <c r="Z728" s="615"/>
      <c r="AA728" s="615"/>
      <c r="AB728" s="615"/>
      <c r="AC728" s="615"/>
      <c r="AD728" s="615"/>
      <c r="AE728" s="617"/>
    </row>
    <row r="729" spans="19:31" x14ac:dyDescent="0.25">
      <c r="S729" s="615"/>
      <c r="T729" s="615"/>
      <c r="U729" s="615"/>
      <c r="V729" s="615"/>
      <c r="W729" s="615"/>
      <c r="X729" s="615"/>
      <c r="Y729" s="615"/>
      <c r="Z729" s="615"/>
      <c r="AA729" s="615"/>
      <c r="AB729" s="615"/>
      <c r="AC729" s="615"/>
      <c r="AD729" s="615"/>
      <c r="AE729" s="617"/>
    </row>
    <row r="730" spans="19:31" x14ac:dyDescent="0.25">
      <c r="S730" s="615"/>
      <c r="T730" s="615"/>
      <c r="U730" s="615"/>
      <c r="V730" s="615"/>
      <c r="W730" s="615"/>
      <c r="X730" s="615"/>
      <c r="Y730" s="615"/>
      <c r="Z730" s="615"/>
      <c r="AA730" s="615"/>
      <c r="AB730" s="615"/>
      <c r="AC730" s="615"/>
      <c r="AD730" s="615"/>
      <c r="AE730" s="617"/>
    </row>
    <row r="731" spans="19:31" x14ac:dyDescent="0.25">
      <c r="S731" s="615"/>
      <c r="T731" s="615"/>
      <c r="U731" s="615"/>
      <c r="V731" s="615"/>
      <c r="W731" s="615"/>
      <c r="X731" s="615"/>
      <c r="Y731" s="615"/>
      <c r="Z731" s="615"/>
      <c r="AA731" s="615"/>
      <c r="AB731" s="615"/>
      <c r="AC731" s="615"/>
      <c r="AD731" s="615"/>
      <c r="AE731" s="617"/>
    </row>
    <row r="732" spans="19:31" x14ac:dyDescent="0.25">
      <c r="S732" s="615"/>
      <c r="T732" s="615"/>
      <c r="U732" s="615"/>
      <c r="V732" s="615"/>
      <c r="W732" s="615"/>
      <c r="X732" s="615"/>
      <c r="Y732" s="615"/>
      <c r="Z732" s="615"/>
      <c r="AA732" s="615"/>
      <c r="AB732" s="615"/>
      <c r="AC732" s="615"/>
      <c r="AD732" s="615"/>
      <c r="AE732" s="617"/>
    </row>
    <row r="733" spans="19:31" x14ac:dyDescent="0.25">
      <c r="S733" s="615"/>
      <c r="T733" s="615"/>
      <c r="U733" s="615"/>
      <c r="V733" s="615"/>
      <c r="W733" s="615"/>
      <c r="X733" s="615"/>
      <c r="Y733" s="615"/>
      <c r="Z733" s="615"/>
      <c r="AA733" s="615"/>
      <c r="AB733" s="615"/>
      <c r="AC733" s="615"/>
      <c r="AD733" s="615"/>
      <c r="AE733" s="617"/>
    </row>
    <row r="734" spans="19:31" x14ac:dyDescent="0.25">
      <c r="S734" s="615"/>
      <c r="T734" s="615"/>
      <c r="U734" s="615"/>
      <c r="V734" s="615"/>
      <c r="W734" s="615"/>
      <c r="X734" s="615"/>
      <c r="Y734" s="615"/>
      <c r="Z734" s="615"/>
      <c r="AA734" s="615"/>
      <c r="AB734" s="615"/>
      <c r="AC734" s="615"/>
      <c r="AD734" s="615"/>
      <c r="AE734" s="617"/>
    </row>
    <row r="735" spans="19:31" x14ac:dyDescent="0.25">
      <c r="S735" s="615"/>
      <c r="T735" s="615"/>
      <c r="U735" s="615"/>
      <c r="V735" s="615"/>
      <c r="W735" s="615"/>
      <c r="X735" s="615"/>
      <c r="Y735" s="615"/>
      <c r="Z735" s="615"/>
      <c r="AA735" s="615"/>
      <c r="AB735" s="615"/>
      <c r="AC735" s="615"/>
      <c r="AD735" s="615"/>
      <c r="AE735" s="617"/>
    </row>
    <row r="736" spans="19:31" x14ac:dyDescent="0.25">
      <c r="S736" s="615"/>
      <c r="T736" s="615"/>
      <c r="U736" s="615"/>
      <c r="V736" s="615"/>
      <c r="W736" s="615"/>
      <c r="X736" s="615"/>
      <c r="Y736" s="615"/>
      <c r="Z736" s="615"/>
      <c r="AA736" s="615"/>
      <c r="AB736" s="615"/>
      <c r="AC736" s="615"/>
      <c r="AD736" s="615"/>
      <c r="AE736" s="617"/>
    </row>
    <row r="737" spans="19:31" x14ac:dyDescent="0.25">
      <c r="S737" s="615"/>
      <c r="T737" s="615"/>
      <c r="U737" s="615"/>
      <c r="V737" s="615"/>
      <c r="W737" s="615"/>
      <c r="X737" s="615"/>
      <c r="Y737" s="615"/>
      <c r="Z737" s="615"/>
      <c r="AA737" s="615"/>
      <c r="AB737" s="615"/>
      <c r="AC737" s="615"/>
      <c r="AD737" s="615"/>
      <c r="AE737" s="617"/>
    </row>
    <row r="738" spans="19:31" x14ac:dyDescent="0.25">
      <c r="S738" s="615"/>
      <c r="T738" s="615"/>
      <c r="U738" s="615"/>
      <c r="V738" s="615"/>
      <c r="W738" s="615"/>
      <c r="X738" s="615"/>
      <c r="Y738" s="615"/>
      <c r="Z738" s="615"/>
      <c r="AA738" s="615"/>
      <c r="AB738" s="615"/>
      <c r="AC738" s="615"/>
      <c r="AD738" s="615"/>
      <c r="AE738" s="617"/>
    </row>
    <row r="739" spans="19:31" x14ac:dyDescent="0.25">
      <c r="S739" s="615"/>
      <c r="T739" s="615"/>
      <c r="U739" s="615"/>
      <c r="V739" s="615"/>
      <c r="W739" s="615"/>
      <c r="X739" s="615"/>
      <c r="Y739" s="615"/>
      <c r="Z739" s="615"/>
      <c r="AA739" s="615"/>
      <c r="AB739" s="615"/>
      <c r="AC739" s="615"/>
      <c r="AD739" s="615"/>
      <c r="AE739" s="617"/>
    </row>
    <row r="740" spans="19:31" x14ac:dyDescent="0.25">
      <c r="S740" s="615"/>
      <c r="T740" s="615"/>
      <c r="U740" s="615"/>
      <c r="V740" s="615"/>
      <c r="W740" s="615"/>
      <c r="X740" s="615"/>
      <c r="Y740" s="615"/>
      <c r="Z740" s="615"/>
      <c r="AA740" s="615"/>
      <c r="AB740" s="615"/>
      <c r="AC740" s="615"/>
      <c r="AD740" s="615"/>
      <c r="AE740" s="617"/>
    </row>
    <row r="741" spans="19:31" x14ac:dyDescent="0.25">
      <c r="S741" s="615"/>
      <c r="T741" s="615"/>
      <c r="U741" s="615"/>
      <c r="V741" s="615"/>
      <c r="W741" s="615"/>
      <c r="X741" s="615"/>
      <c r="Y741" s="615"/>
      <c r="Z741" s="615"/>
      <c r="AA741" s="615"/>
      <c r="AB741" s="615"/>
      <c r="AC741" s="615"/>
      <c r="AD741" s="615"/>
      <c r="AE741" s="617"/>
    </row>
    <row r="742" spans="19:31" x14ac:dyDescent="0.25">
      <c r="S742" s="615"/>
      <c r="T742" s="615"/>
      <c r="U742" s="615"/>
      <c r="V742" s="615"/>
      <c r="W742" s="615"/>
      <c r="X742" s="615"/>
      <c r="Y742" s="615"/>
      <c r="Z742" s="615"/>
      <c r="AA742" s="615"/>
      <c r="AB742" s="615"/>
      <c r="AC742" s="615"/>
      <c r="AD742" s="615"/>
      <c r="AE742" s="617"/>
    </row>
    <row r="743" spans="19:31" x14ac:dyDescent="0.25">
      <c r="S743" s="615"/>
      <c r="T743" s="615"/>
      <c r="U743" s="615"/>
      <c r="V743" s="615"/>
      <c r="W743" s="615"/>
      <c r="X743" s="615"/>
      <c r="Y743" s="615"/>
      <c r="Z743" s="615"/>
      <c r="AA743" s="615"/>
      <c r="AB743" s="615"/>
      <c r="AC743" s="615"/>
      <c r="AD743" s="615"/>
      <c r="AE743" s="617"/>
    </row>
    <row r="744" spans="19:31" x14ac:dyDescent="0.25">
      <c r="S744" s="615"/>
      <c r="T744" s="615"/>
      <c r="U744" s="615"/>
      <c r="V744" s="615"/>
      <c r="W744" s="615"/>
      <c r="X744" s="615"/>
      <c r="Y744" s="615"/>
      <c r="Z744" s="615"/>
      <c r="AA744" s="615"/>
      <c r="AB744" s="615"/>
      <c r="AC744" s="615"/>
      <c r="AD744" s="615"/>
      <c r="AE744" s="617"/>
    </row>
    <row r="745" spans="19:31" x14ac:dyDescent="0.25">
      <c r="S745" s="615"/>
      <c r="T745" s="615"/>
      <c r="U745" s="615"/>
      <c r="V745" s="615"/>
      <c r="W745" s="615"/>
      <c r="X745" s="615"/>
      <c r="Y745" s="615"/>
      <c r="Z745" s="615"/>
      <c r="AA745" s="615"/>
      <c r="AB745" s="615"/>
      <c r="AC745" s="615"/>
      <c r="AD745" s="615"/>
      <c r="AE745" s="617"/>
    </row>
    <row r="746" spans="19:31" x14ac:dyDescent="0.25">
      <c r="S746" s="615"/>
      <c r="T746" s="615"/>
      <c r="U746" s="615"/>
      <c r="V746" s="615"/>
      <c r="W746" s="615"/>
      <c r="X746" s="615"/>
      <c r="Y746" s="615"/>
      <c r="Z746" s="615"/>
      <c r="AA746" s="615"/>
      <c r="AB746" s="615"/>
      <c r="AC746" s="615"/>
      <c r="AD746" s="615"/>
      <c r="AE746" s="617"/>
    </row>
    <row r="747" spans="19:31" x14ac:dyDescent="0.25">
      <c r="S747" s="615"/>
      <c r="T747" s="615"/>
      <c r="U747" s="615"/>
      <c r="V747" s="615"/>
      <c r="W747" s="615"/>
      <c r="X747" s="615"/>
      <c r="Y747" s="615"/>
      <c r="Z747" s="615"/>
      <c r="AA747" s="615"/>
      <c r="AB747" s="615"/>
      <c r="AC747" s="615"/>
      <c r="AD747" s="615"/>
      <c r="AE747" s="617"/>
    </row>
    <row r="748" spans="19:31" x14ac:dyDescent="0.25">
      <c r="S748" s="615"/>
      <c r="T748" s="615"/>
      <c r="U748" s="615"/>
      <c r="V748" s="615"/>
      <c r="W748" s="615"/>
      <c r="X748" s="615"/>
      <c r="Y748" s="615"/>
      <c r="Z748" s="615"/>
      <c r="AA748" s="615"/>
      <c r="AB748" s="615"/>
      <c r="AC748" s="615"/>
      <c r="AD748" s="615"/>
      <c r="AE748" s="617"/>
    </row>
    <row r="749" spans="19:31" x14ac:dyDescent="0.25">
      <c r="S749" s="615"/>
      <c r="T749" s="615"/>
      <c r="U749" s="615"/>
      <c r="V749" s="615"/>
      <c r="W749" s="615"/>
      <c r="X749" s="615"/>
      <c r="Y749" s="615"/>
      <c r="Z749" s="615"/>
      <c r="AA749" s="615"/>
      <c r="AB749" s="615"/>
      <c r="AC749" s="615"/>
      <c r="AD749" s="615"/>
      <c r="AE749" s="617"/>
    </row>
    <row r="750" spans="19:31" x14ac:dyDescent="0.25">
      <c r="S750" s="615"/>
      <c r="T750" s="615"/>
      <c r="U750" s="615"/>
      <c r="V750" s="615"/>
      <c r="W750" s="615"/>
      <c r="X750" s="615"/>
      <c r="Y750" s="615"/>
      <c r="Z750" s="615"/>
      <c r="AA750" s="615"/>
      <c r="AB750" s="615"/>
      <c r="AC750" s="615"/>
      <c r="AD750" s="615"/>
      <c r="AE750" s="617"/>
    </row>
    <row r="751" spans="19:31" x14ac:dyDescent="0.25">
      <c r="S751" s="615"/>
      <c r="T751" s="615"/>
      <c r="U751" s="615"/>
      <c r="V751" s="615"/>
      <c r="W751" s="615"/>
      <c r="X751" s="615"/>
      <c r="Y751" s="615"/>
      <c r="Z751" s="615"/>
      <c r="AA751" s="615"/>
      <c r="AB751" s="615"/>
      <c r="AC751" s="615"/>
      <c r="AD751" s="615"/>
      <c r="AE751" s="617"/>
    </row>
    <row r="752" spans="19:31" x14ac:dyDescent="0.25">
      <c r="S752" s="615"/>
      <c r="T752" s="615"/>
      <c r="U752" s="615"/>
      <c r="V752" s="615"/>
      <c r="W752" s="615"/>
      <c r="X752" s="615"/>
      <c r="Y752" s="615"/>
      <c r="Z752" s="615"/>
      <c r="AA752" s="615"/>
      <c r="AB752" s="615"/>
      <c r="AC752" s="615"/>
      <c r="AD752" s="615"/>
      <c r="AE752" s="617"/>
    </row>
    <row r="753" spans="19:31" x14ac:dyDescent="0.25">
      <c r="S753" s="615"/>
      <c r="T753" s="615"/>
      <c r="U753" s="615"/>
      <c r="V753" s="615"/>
      <c r="W753" s="615"/>
      <c r="X753" s="615"/>
      <c r="Y753" s="615"/>
      <c r="Z753" s="615"/>
      <c r="AA753" s="615"/>
      <c r="AB753" s="615"/>
      <c r="AC753" s="615"/>
      <c r="AD753" s="615"/>
      <c r="AE753" s="617"/>
    </row>
    <row r="754" spans="19:31" x14ac:dyDescent="0.25">
      <c r="S754" s="615"/>
      <c r="T754" s="615"/>
      <c r="U754" s="615"/>
      <c r="V754" s="615"/>
      <c r="W754" s="615"/>
      <c r="X754" s="615"/>
      <c r="Y754" s="615"/>
      <c r="Z754" s="615"/>
      <c r="AA754" s="615"/>
      <c r="AB754" s="615"/>
      <c r="AC754" s="615"/>
      <c r="AD754" s="615"/>
      <c r="AE754" s="617"/>
    </row>
    <row r="755" spans="19:31" x14ac:dyDescent="0.25">
      <c r="S755" s="615"/>
      <c r="T755" s="615"/>
      <c r="U755" s="615"/>
      <c r="V755" s="615"/>
      <c r="W755" s="615"/>
      <c r="X755" s="615"/>
      <c r="Y755" s="615"/>
      <c r="Z755" s="615"/>
      <c r="AA755" s="615"/>
      <c r="AB755" s="615"/>
      <c r="AC755" s="615"/>
      <c r="AD755" s="615"/>
      <c r="AE755" s="617"/>
    </row>
    <row r="756" spans="19:31" x14ac:dyDescent="0.25">
      <c r="S756" s="615"/>
      <c r="T756" s="615"/>
      <c r="U756" s="615"/>
      <c r="V756" s="615"/>
      <c r="W756" s="615"/>
      <c r="X756" s="615"/>
      <c r="Y756" s="615"/>
      <c r="Z756" s="615"/>
      <c r="AA756" s="615"/>
      <c r="AB756" s="615"/>
      <c r="AC756" s="615"/>
      <c r="AD756" s="615"/>
      <c r="AE756" s="617"/>
    </row>
    <row r="757" spans="19:31" x14ac:dyDescent="0.25">
      <c r="S757" s="615"/>
      <c r="T757" s="615"/>
      <c r="U757" s="615"/>
      <c r="V757" s="615"/>
      <c r="W757" s="615"/>
      <c r="X757" s="615"/>
      <c r="Y757" s="615"/>
      <c r="Z757" s="615"/>
      <c r="AA757" s="615"/>
      <c r="AB757" s="615"/>
      <c r="AC757" s="615"/>
      <c r="AD757" s="615"/>
      <c r="AE757" s="617"/>
    </row>
    <row r="758" spans="19:31" x14ac:dyDescent="0.25">
      <c r="S758" s="615"/>
      <c r="T758" s="615"/>
      <c r="U758" s="615"/>
      <c r="V758" s="615"/>
      <c r="W758" s="615"/>
      <c r="X758" s="615"/>
      <c r="Y758" s="615"/>
      <c r="Z758" s="615"/>
      <c r="AA758" s="615"/>
      <c r="AB758" s="615"/>
      <c r="AC758" s="615"/>
      <c r="AD758" s="615"/>
      <c r="AE758" s="617"/>
    </row>
    <row r="759" spans="19:31" x14ac:dyDescent="0.25">
      <c r="S759" s="615"/>
      <c r="T759" s="615"/>
      <c r="U759" s="615"/>
      <c r="V759" s="615"/>
      <c r="W759" s="615"/>
      <c r="X759" s="615"/>
      <c r="Y759" s="615"/>
      <c r="Z759" s="615"/>
      <c r="AA759" s="615"/>
      <c r="AB759" s="615"/>
      <c r="AC759" s="615"/>
      <c r="AD759" s="615"/>
      <c r="AE759" s="617"/>
    </row>
    <row r="760" spans="19:31" x14ac:dyDescent="0.25">
      <c r="S760" s="615"/>
      <c r="T760" s="615"/>
      <c r="U760" s="615"/>
      <c r="V760" s="615"/>
      <c r="W760" s="615"/>
      <c r="X760" s="615"/>
      <c r="Y760" s="615"/>
      <c r="Z760" s="615"/>
      <c r="AA760" s="615"/>
      <c r="AB760" s="615"/>
      <c r="AC760" s="615"/>
      <c r="AD760" s="615"/>
      <c r="AE760" s="617"/>
    </row>
    <row r="761" spans="19:31" x14ac:dyDescent="0.25">
      <c r="S761" s="615"/>
      <c r="T761" s="615"/>
      <c r="U761" s="615"/>
      <c r="V761" s="615"/>
      <c r="W761" s="615"/>
      <c r="X761" s="615"/>
      <c r="Y761" s="615"/>
      <c r="Z761" s="615"/>
      <c r="AA761" s="615"/>
      <c r="AB761" s="615"/>
      <c r="AC761" s="615"/>
      <c r="AD761" s="615"/>
      <c r="AE761" s="617"/>
    </row>
    <row r="762" spans="19:31" x14ac:dyDescent="0.25">
      <c r="S762" s="615"/>
      <c r="T762" s="615"/>
      <c r="U762" s="615"/>
      <c r="V762" s="615"/>
      <c r="W762" s="615"/>
      <c r="X762" s="615"/>
      <c r="Y762" s="615"/>
      <c r="Z762" s="615"/>
      <c r="AA762" s="615"/>
      <c r="AB762" s="615"/>
      <c r="AC762" s="615"/>
      <c r="AD762" s="615"/>
      <c r="AE762" s="617"/>
    </row>
    <row r="763" spans="19:31" x14ac:dyDescent="0.25">
      <c r="S763" s="615"/>
      <c r="T763" s="615"/>
      <c r="U763" s="615"/>
      <c r="V763" s="615"/>
      <c r="W763" s="615"/>
      <c r="X763" s="615"/>
      <c r="Y763" s="615"/>
      <c r="Z763" s="615"/>
      <c r="AA763" s="615"/>
      <c r="AB763" s="615"/>
      <c r="AC763" s="615"/>
      <c r="AD763" s="615"/>
      <c r="AE763" s="617"/>
    </row>
    <row r="764" spans="19:31" x14ac:dyDescent="0.25">
      <c r="S764" s="615"/>
      <c r="T764" s="615"/>
      <c r="U764" s="615"/>
      <c r="V764" s="615"/>
      <c r="W764" s="615"/>
      <c r="X764" s="615"/>
      <c r="Y764" s="615"/>
      <c r="Z764" s="615"/>
      <c r="AA764" s="615"/>
      <c r="AB764" s="615"/>
      <c r="AC764" s="615"/>
      <c r="AD764" s="615"/>
      <c r="AE764" s="617"/>
    </row>
    <row r="765" spans="19:31" x14ac:dyDescent="0.25">
      <c r="S765" s="615"/>
      <c r="T765" s="615"/>
      <c r="U765" s="615"/>
      <c r="V765" s="615"/>
      <c r="W765" s="615"/>
      <c r="X765" s="615"/>
      <c r="Y765" s="615"/>
      <c r="Z765" s="615"/>
      <c r="AA765" s="615"/>
      <c r="AB765" s="615"/>
      <c r="AC765" s="615"/>
      <c r="AD765" s="615"/>
      <c r="AE765" s="617"/>
    </row>
    <row r="766" spans="19:31" x14ac:dyDescent="0.25">
      <c r="S766" s="615"/>
      <c r="T766" s="615"/>
      <c r="U766" s="615"/>
      <c r="V766" s="615"/>
      <c r="W766" s="615"/>
      <c r="X766" s="615"/>
      <c r="Y766" s="615"/>
      <c r="Z766" s="615"/>
      <c r="AA766" s="615"/>
      <c r="AB766" s="615"/>
      <c r="AC766" s="615"/>
      <c r="AD766" s="615"/>
      <c r="AE766" s="617"/>
    </row>
    <row r="767" spans="19:31" x14ac:dyDescent="0.25">
      <c r="S767" s="615"/>
      <c r="T767" s="615"/>
      <c r="U767" s="615"/>
      <c r="V767" s="615"/>
      <c r="W767" s="615"/>
      <c r="X767" s="615"/>
      <c r="Y767" s="615"/>
      <c r="Z767" s="615"/>
      <c r="AA767" s="615"/>
      <c r="AB767" s="615"/>
      <c r="AC767" s="615"/>
      <c r="AD767" s="615"/>
      <c r="AE767" s="617"/>
    </row>
    <row r="768" spans="19:31" x14ac:dyDescent="0.25">
      <c r="S768" s="615"/>
      <c r="T768" s="615"/>
      <c r="U768" s="615"/>
      <c r="V768" s="615"/>
      <c r="W768" s="615"/>
      <c r="X768" s="615"/>
      <c r="Y768" s="615"/>
      <c r="Z768" s="615"/>
      <c r="AA768" s="615"/>
      <c r="AB768" s="615"/>
      <c r="AC768" s="615"/>
      <c r="AD768" s="615"/>
      <c r="AE768" s="617"/>
    </row>
    <row r="769" spans="19:31" x14ac:dyDescent="0.25">
      <c r="S769" s="615"/>
      <c r="T769" s="615"/>
      <c r="U769" s="615"/>
      <c r="V769" s="615"/>
      <c r="W769" s="615"/>
      <c r="X769" s="615"/>
      <c r="Y769" s="615"/>
      <c r="Z769" s="615"/>
      <c r="AA769" s="615"/>
      <c r="AB769" s="615"/>
      <c r="AC769" s="615"/>
      <c r="AD769" s="615"/>
      <c r="AE769" s="617"/>
    </row>
    <row r="770" spans="19:31" x14ac:dyDescent="0.25">
      <c r="S770" s="615"/>
      <c r="T770" s="615"/>
      <c r="U770" s="615"/>
      <c r="V770" s="615"/>
      <c r="W770" s="615"/>
      <c r="X770" s="615"/>
      <c r="Y770" s="615"/>
      <c r="Z770" s="615"/>
      <c r="AA770" s="615"/>
      <c r="AB770" s="615"/>
      <c r="AC770" s="615"/>
      <c r="AD770" s="615"/>
      <c r="AE770" s="617"/>
    </row>
    <row r="771" spans="19:31" x14ac:dyDescent="0.25">
      <c r="S771" s="615"/>
      <c r="T771" s="615"/>
      <c r="U771" s="615"/>
      <c r="V771" s="615"/>
      <c r="W771" s="615"/>
      <c r="X771" s="615"/>
      <c r="Y771" s="615"/>
      <c r="Z771" s="615"/>
      <c r="AA771" s="615"/>
      <c r="AB771" s="615"/>
      <c r="AC771" s="615"/>
      <c r="AD771" s="615"/>
      <c r="AE771" s="617"/>
    </row>
    <row r="772" spans="19:31" x14ac:dyDescent="0.25">
      <c r="S772" s="615"/>
      <c r="T772" s="615"/>
      <c r="U772" s="615"/>
      <c r="V772" s="615"/>
      <c r="W772" s="615"/>
      <c r="X772" s="615"/>
      <c r="Y772" s="615"/>
      <c r="Z772" s="615"/>
      <c r="AA772" s="615"/>
      <c r="AB772" s="615"/>
      <c r="AC772" s="615"/>
      <c r="AD772" s="615"/>
      <c r="AE772" s="617"/>
    </row>
    <row r="773" spans="19:31" x14ac:dyDescent="0.25">
      <c r="S773" s="615"/>
      <c r="T773" s="615"/>
      <c r="U773" s="615"/>
      <c r="V773" s="615"/>
      <c r="W773" s="615"/>
      <c r="X773" s="615"/>
      <c r="Y773" s="615"/>
      <c r="Z773" s="615"/>
      <c r="AA773" s="615"/>
      <c r="AB773" s="615"/>
      <c r="AC773" s="615"/>
      <c r="AD773" s="615"/>
      <c r="AE773" s="617"/>
    </row>
    <row r="774" spans="19:31" x14ac:dyDescent="0.25">
      <c r="S774" s="615"/>
      <c r="T774" s="615"/>
      <c r="U774" s="615"/>
      <c r="V774" s="615"/>
      <c r="W774" s="615"/>
      <c r="X774" s="615"/>
      <c r="Y774" s="615"/>
      <c r="Z774" s="615"/>
      <c r="AA774" s="615"/>
      <c r="AB774" s="615"/>
      <c r="AC774" s="615"/>
      <c r="AD774" s="615"/>
      <c r="AE774" s="617"/>
    </row>
    <row r="775" spans="19:31" x14ac:dyDescent="0.25">
      <c r="S775" s="615"/>
      <c r="T775" s="615"/>
      <c r="U775" s="615"/>
      <c r="V775" s="615"/>
      <c r="W775" s="615"/>
      <c r="X775" s="615"/>
      <c r="Y775" s="615"/>
      <c r="Z775" s="615"/>
      <c r="AA775" s="615"/>
      <c r="AB775" s="615"/>
      <c r="AC775" s="615"/>
      <c r="AD775" s="615"/>
      <c r="AE775" s="617"/>
    </row>
    <row r="776" spans="19:31" x14ac:dyDescent="0.25">
      <c r="S776" s="615"/>
      <c r="T776" s="615"/>
      <c r="U776" s="615"/>
      <c r="V776" s="615"/>
      <c r="W776" s="615"/>
      <c r="X776" s="615"/>
      <c r="Y776" s="615"/>
      <c r="Z776" s="615"/>
      <c r="AA776" s="615"/>
      <c r="AB776" s="615"/>
      <c r="AC776" s="615"/>
      <c r="AD776" s="615"/>
      <c r="AE776" s="617"/>
    </row>
    <row r="777" spans="19:31" x14ac:dyDescent="0.25">
      <c r="S777" s="615"/>
      <c r="T777" s="615"/>
      <c r="U777" s="615"/>
      <c r="V777" s="615"/>
      <c r="W777" s="615"/>
      <c r="X777" s="615"/>
      <c r="Y777" s="615"/>
      <c r="Z777" s="615"/>
      <c r="AA777" s="615"/>
      <c r="AB777" s="615"/>
      <c r="AC777" s="615"/>
      <c r="AD777" s="615"/>
      <c r="AE777" s="617"/>
    </row>
    <row r="778" spans="19:31" x14ac:dyDescent="0.25">
      <c r="S778" s="615"/>
      <c r="T778" s="615"/>
      <c r="U778" s="615"/>
      <c r="V778" s="615"/>
      <c r="W778" s="615"/>
      <c r="X778" s="615"/>
      <c r="Y778" s="615"/>
      <c r="Z778" s="615"/>
      <c r="AA778" s="615"/>
      <c r="AB778" s="615"/>
      <c r="AC778" s="615"/>
      <c r="AD778" s="615"/>
      <c r="AE778" s="617"/>
    </row>
    <row r="779" spans="19:31" x14ac:dyDescent="0.25">
      <c r="S779" s="615"/>
      <c r="T779" s="615"/>
      <c r="U779" s="615"/>
      <c r="V779" s="615"/>
      <c r="W779" s="615"/>
      <c r="X779" s="615"/>
      <c r="Y779" s="615"/>
      <c r="Z779" s="615"/>
      <c r="AA779" s="615"/>
      <c r="AB779" s="615"/>
      <c r="AC779" s="615"/>
      <c r="AD779" s="615"/>
      <c r="AE779" s="617"/>
    </row>
    <row r="780" spans="19:31" x14ac:dyDescent="0.25">
      <c r="S780" s="615"/>
      <c r="T780" s="615"/>
      <c r="U780" s="615"/>
      <c r="V780" s="615"/>
      <c r="W780" s="615"/>
      <c r="X780" s="615"/>
      <c r="Y780" s="615"/>
      <c r="Z780" s="615"/>
      <c r="AA780" s="615"/>
      <c r="AB780" s="615"/>
      <c r="AC780" s="615"/>
      <c r="AD780" s="615"/>
      <c r="AE780" s="617"/>
    </row>
    <row r="781" spans="19:31" x14ac:dyDescent="0.25">
      <c r="S781" s="615"/>
      <c r="T781" s="615"/>
      <c r="U781" s="615"/>
      <c r="V781" s="615"/>
      <c r="W781" s="615"/>
      <c r="X781" s="615"/>
      <c r="Y781" s="615"/>
      <c r="Z781" s="615"/>
      <c r="AA781" s="615"/>
      <c r="AB781" s="615"/>
      <c r="AC781" s="615"/>
      <c r="AD781" s="615"/>
      <c r="AE781" s="617"/>
    </row>
    <row r="782" spans="19:31" x14ac:dyDescent="0.25">
      <c r="S782" s="615"/>
      <c r="T782" s="615"/>
      <c r="U782" s="615"/>
      <c r="V782" s="615"/>
      <c r="W782" s="615"/>
      <c r="X782" s="615"/>
      <c r="Y782" s="615"/>
      <c r="Z782" s="615"/>
      <c r="AA782" s="615"/>
      <c r="AB782" s="615"/>
      <c r="AC782" s="615"/>
      <c r="AD782" s="615"/>
      <c r="AE782" s="617"/>
    </row>
    <row r="783" spans="19:31" x14ac:dyDescent="0.25">
      <c r="S783" s="615"/>
      <c r="T783" s="615"/>
      <c r="U783" s="615"/>
      <c r="V783" s="615"/>
      <c r="W783" s="615"/>
      <c r="X783" s="615"/>
      <c r="Y783" s="615"/>
      <c r="Z783" s="615"/>
      <c r="AA783" s="615"/>
      <c r="AB783" s="615"/>
      <c r="AC783" s="615"/>
      <c r="AD783" s="615"/>
      <c r="AE783" s="617"/>
    </row>
    <row r="784" spans="19:31" x14ac:dyDescent="0.25">
      <c r="S784" s="615"/>
      <c r="T784" s="615"/>
      <c r="U784" s="615"/>
      <c r="V784" s="615"/>
      <c r="W784" s="615"/>
      <c r="X784" s="615"/>
      <c r="Y784" s="615"/>
      <c r="Z784" s="615"/>
      <c r="AA784" s="615"/>
      <c r="AB784" s="615"/>
      <c r="AC784" s="615"/>
      <c r="AD784" s="615"/>
      <c r="AE784" s="617"/>
    </row>
    <row r="785" spans="19:31" x14ac:dyDescent="0.25">
      <c r="S785" s="615"/>
      <c r="T785" s="615"/>
      <c r="U785" s="615"/>
      <c r="V785" s="615"/>
      <c r="W785" s="615"/>
      <c r="X785" s="615"/>
      <c r="Y785" s="615"/>
      <c r="Z785" s="615"/>
      <c r="AA785" s="615"/>
      <c r="AB785" s="615"/>
      <c r="AC785" s="615"/>
      <c r="AD785" s="615"/>
      <c r="AE785" s="617"/>
    </row>
    <row r="786" spans="19:31" x14ac:dyDescent="0.25">
      <c r="S786" s="615"/>
      <c r="T786" s="615"/>
      <c r="U786" s="615"/>
      <c r="V786" s="615"/>
      <c r="W786" s="615"/>
      <c r="X786" s="615"/>
      <c r="Y786" s="615"/>
      <c r="Z786" s="615"/>
      <c r="AA786" s="615"/>
      <c r="AB786" s="615"/>
      <c r="AC786" s="615"/>
      <c r="AD786" s="615"/>
      <c r="AE786" s="617"/>
    </row>
    <row r="787" spans="19:31" x14ac:dyDescent="0.25">
      <c r="S787" s="615"/>
      <c r="T787" s="615"/>
      <c r="U787" s="615"/>
      <c r="V787" s="615"/>
      <c r="W787" s="615"/>
      <c r="X787" s="615"/>
      <c r="Y787" s="615"/>
      <c r="Z787" s="615"/>
      <c r="AA787" s="615"/>
      <c r="AB787" s="615"/>
      <c r="AC787" s="615"/>
      <c r="AD787" s="615"/>
      <c r="AE787" s="617"/>
    </row>
    <row r="788" spans="19:31" x14ac:dyDescent="0.25">
      <c r="S788" s="615"/>
      <c r="T788" s="615"/>
      <c r="U788" s="615"/>
      <c r="V788" s="615"/>
      <c r="W788" s="615"/>
      <c r="X788" s="615"/>
      <c r="Y788" s="615"/>
      <c r="Z788" s="615"/>
      <c r="AA788" s="615"/>
      <c r="AB788" s="615"/>
      <c r="AC788" s="615"/>
      <c r="AD788" s="615"/>
      <c r="AE788" s="617"/>
    </row>
    <row r="789" spans="19:31" x14ac:dyDescent="0.25">
      <c r="S789" s="615"/>
      <c r="T789" s="615"/>
      <c r="U789" s="615"/>
      <c r="V789" s="615"/>
      <c r="W789" s="615"/>
      <c r="X789" s="615"/>
      <c r="Y789" s="615"/>
      <c r="Z789" s="615"/>
      <c r="AA789" s="615"/>
      <c r="AB789" s="615"/>
      <c r="AC789" s="615"/>
      <c r="AD789" s="615"/>
      <c r="AE789" s="617"/>
    </row>
    <row r="790" spans="19:31" x14ac:dyDescent="0.25">
      <c r="S790" s="615"/>
      <c r="T790" s="615"/>
      <c r="U790" s="615"/>
      <c r="V790" s="615"/>
      <c r="W790" s="615"/>
      <c r="X790" s="615"/>
      <c r="Y790" s="615"/>
      <c r="Z790" s="615"/>
      <c r="AA790" s="615"/>
      <c r="AB790" s="615"/>
      <c r="AC790" s="615"/>
      <c r="AD790" s="615"/>
      <c r="AE790" s="617"/>
    </row>
    <row r="791" spans="19:31" x14ac:dyDescent="0.25">
      <c r="S791" s="615"/>
      <c r="T791" s="615"/>
      <c r="U791" s="615"/>
      <c r="V791" s="615"/>
      <c r="W791" s="615"/>
      <c r="X791" s="615"/>
      <c r="Y791" s="615"/>
      <c r="Z791" s="615"/>
      <c r="AA791" s="615"/>
      <c r="AB791" s="615"/>
      <c r="AC791" s="615"/>
      <c r="AD791" s="615"/>
      <c r="AE791" s="617"/>
    </row>
    <row r="792" spans="19:31" x14ac:dyDescent="0.25">
      <c r="S792" s="615"/>
      <c r="T792" s="615"/>
      <c r="U792" s="615"/>
      <c r="V792" s="615"/>
      <c r="W792" s="615"/>
      <c r="X792" s="615"/>
      <c r="Y792" s="615"/>
      <c r="Z792" s="615"/>
      <c r="AA792" s="615"/>
      <c r="AB792" s="615"/>
      <c r="AC792" s="615"/>
      <c r="AD792" s="615"/>
      <c r="AE792" s="617"/>
    </row>
    <row r="793" spans="19:31" x14ac:dyDescent="0.25">
      <c r="S793" s="615"/>
      <c r="T793" s="615"/>
      <c r="U793" s="615"/>
      <c r="V793" s="615"/>
      <c r="W793" s="615"/>
      <c r="X793" s="615"/>
      <c r="Y793" s="615"/>
      <c r="Z793" s="615"/>
      <c r="AA793" s="615"/>
      <c r="AB793" s="615"/>
      <c r="AC793" s="615"/>
      <c r="AD793" s="615"/>
      <c r="AE793" s="617"/>
    </row>
    <row r="794" spans="19:31" x14ac:dyDescent="0.25">
      <c r="S794" s="615"/>
      <c r="T794" s="615"/>
      <c r="U794" s="615"/>
      <c r="V794" s="615"/>
      <c r="W794" s="615"/>
      <c r="X794" s="615"/>
      <c r="Y794" s="615"/>
      <c r="Z794" s="615"/>
      <c r="AA794" s="615"/>
      <c r="AB794" s="615"/>
      <c r="AC794" s="615"/>
      <c r="AD794" s="615"/>
      <c r="AE794" s="617"/>
    </row>
    <row r="795" spans="19:31" x14ac:dyDescent="0.25">
      <c r="S795" s="615"/>
      <c r="T795" s="615"/>
      <c r="U795" s="615"/>
      <c r="V795" s="615"/>
      <c r="W795" s="615"/>
      <c r="X795" s="615"/>
      <c r="Y795" s="615"/>
      <c r="Z795" s="615"/>
      <c r="AA795" s="615"/>
      <c r="AB795" s="615"/>
      <c r="AC795" s="615"/>
      <c r="AD795" s="615"/>
      <c r="AE795" s="617"/>
    </row>
    <row r="796" spans="19:31" x14ac:dyDescent="0.25">
      <c r="S796" s="615"/>
      <c r="T796" s="615"/>
      <c r="U796" s="615"/>
      <c r="V796" s="615"/>
      <c r="W796" s="615"/>
      <c r="X796" s="615"/>
      <c r="Y796" s="615"/>
      <c r="Z796" s="615"/>
      <c r="AA796" s="615"/>
      <c r="AB796" s="615"/>
      <c r="AC796" s="615"/>
      <c r="AD796" s="615"/>
      <c r="AE796" s="617"/>
    </row>
    <row r="797" spans="19:31" x14ac:dyDescent="0.25">
      <c r="S797" s="615"/>
      <c r="T797" s="615"/>
      <c r="U797" s="615"/>
      <c r="V797" s="615"/>
      <c r="W797" s="615"/>
      <c r="X797" s="615"/>
      <c r="Y797" s="615"/>
      <c r="Z797" s="615"/>
      <c r="AA797" s="615"/>
      <c r="AB797" s="615"/>
      <c r="AC797" s="615"/>
      <c r="AD797" s="615"/>
      <c r="AE797" s="617"/>
    </row>
    <row r="798" spans="19:31" x14ac:dyDescent="0.25">
      <c r="S798" s="615"/>
      <c r="T798" s="615"/>
      <c r="U798" s="615"/>
      <c r="V798" s="615"/>
      <c r="W798" s="615"/>
      <c r="X798" s="615"/>
      <c r="Y798" s="615"/>
      <c r="Z798" s="615"/>
      <c r="AA798" s="615"/>
      <c r="AB798" s="615"/>
      <c r="AC798" s="615"/>
      <c r="AD798" s="615"/>
      <c r="AE798" s="617"/>
    </row>
    <row r="799" spans="19:31" x14ac:dyDescent="0.25">
      <c r="S799" s="615"/>
      <c r="T799" s="615"/>
      <c r="U799" s="615"/>
      <c r="V799" s="615"/>
      <c r="W799" s="615"/>
      <c r="X799" s="615"/>
      <c r="Y799" s="615"/>
      <c r="Z799" s="615"/>
      <c r="AA799" s="615"/>
      <c r="AB799" s="615"/>
      <c r="AC799" s="615"/>
      <c r="AD799" s="615"/>
      <c r="AE799" s="617"/>
    </row>
    <row r="800" spans="19:31" x14ac:dyDescent="0.25">
      <c r="S800" s="615"/>
      <c r="T800" s="615"/>
      <c r="U800" s="615"/>
      <c r="V800" s="615"/>
      <c r="W800" s="615"/>
      <c r="X800" s="615"/>
      <c r="Y800" s="615"/>
      <c r="Z800" s="615"/>
      <c r="AA800" s="615"/>
      <c r="AB800" s="615"/>
      <c r="AC800" s="615"/>
      <c r="AD800" s="615"/>
      <c r="AE800" s="617"/>
    </row>
    <row r="801" spans="19:31" x14ac:dyDescent="0.25">
      <c r="S801" s="615"/>
      <c r="T801" s="615"/>
      <c r="U801" s="615"/>
      <c r="V801" s="615"/>
      <c r="W801" s="615"/>
      <c r="X801" s="615"/>
      <c r="Y801" s="615"/>
      <c r="Z801" s="615"/>
      <c r="AA801" s="615"/>
      <c r="AB801" s="615"/>
      <c r="AC801" s="615"/>
      <c r="AD801" s="615"/>
      <c r="AE801" s="617"/>
    </row>
    <row r="802" spans="19:31" x14ac:dyDescent="0.25">
      <c r="S802" s="615"/>
      <c r="T802" s="615"/>
      <c r="U802" s="615"/>
      <c r="V802" s="615"/>
      <c r="W802" s="615"/>
      <c r="X802" s="615"/>
      <c r="Y802" s="615"/>
      <c r="Z802" s="615"/>
      <c r="AA802" s="615"/>
      <c r="AB802" s="615"/>
      <c r="AC802" s="615"/>
      <c r="AD802" s="615"/>
      <c r="AE802" s="617"/>
    </row>
    <row r="803" spans="19:31" x14ac:dyDescent="0.25">
      <c r="S803" s="615"/>
      <c r="T803" s="615"/>
      <c r="U803" s="615"/>
      <c r="V803" s="615"/>
      <c r="W803" s="615"/>
      <c r="X803" s="615"/>
      <c r="Y803" s="615"/>
      <c r="Z803" s="615"/>
      <c r="AA803" s="615"/>
      <c r="AB803" s="615"/>
      <c r="AC803" s="615"/>
      <c r="AD803" s="615"/>
      <c r="AE803" s="617"/>
    </row>
    <row r="804" spans="19:31" x14ac:dyDescent="0.25">
      <c r="S804" s="615"/>
      <c r="T804" s="615"/>
      <c r="U804" s="615"/>
      <c r="V804" s="615"/>
      <c r="W804" s="615"/>
      <c r="X804" s="615"/>
      <c r="Y804" s="615"/>
      <c r="Z804" s="615"/>
      <c r="AA804" s="615"/>
      <c r="AB804" s="615"/>
      <c r="AC804" s="615"/>
      <c r="AD804" s="615"/>
      <c r="AE804" s="617"/>
    </row>
    <row r="805" spans="19:31" x14ac:dyDescent="0.25">
      <c r="S805" s="615"/>
      <c r="T805" s="615"/>
      <c r="U805" s="615"/>
      <c r="V805" s="615"/>
      <c r="W805" s="615"/>
      <c r="X805" s="615"/>
      <c r="Y805" s="615"/>
      <c r="Z805" s="615"/>
      <c r="AA805" s="615"/>
      <c r="AB805" s="615"/>
      <c r="AC805" s="615"/>
      <c r="AD805" s="615"/>
      <c r="AE805" s="617"/>
    </row>
    <row r="806" spans="19:31" x14ac:dyDescent="0.25">
      <c r="S806" s="615"/>
      <c r="T806" s="615"/>
      <c r="U806" s="615"/>
      <c r="V806" s="615"/>
      <c r="W806" s="615"/>
      <c r="X806" s="615"/>
      <c r="Y806" s="615"/>
      <c r="Z806" s="615"/>
      <c r="AA806" s="615"/>
      <c r="AB806" s="615"/>
      <c r="AC806" s="615"/>
      <c r="AD806" s="615"/>
      <c r="AE806" s="617"/>
    </row>
    <row r="807" spans="19:31" x14ac:dyDescent="0.25">
      <c r="S807" s="615"/>
      <c r="T807" s="615"/>
      <c r="U807" s="615"/>
      <c r="V807" s="615"/>
      <c r="W807" s="615"/>
      <c r="X807" s="615"/>
      <c r="Y807" s="615"/>
      <c r="Z807" s="615"/>
      <c r="AA807" s="615"/>
      <c r="AB807" s="615"/>
      <c r="AC807" s="615"/>
      <c r="AD807" s="615"/>
      <c r="AE807" s="617"/>
    </row>
    <row r="808" spans="19:31" x14ac:dyDescent="0.25">
      <c r="S808" s="615"/>
      <c r="T808" s="615"/>
      <c r="U808" s="615"/>
      <c r="V808" s="615"/>
      <c r="W808" s="615"/>
      <c r="X808" s="615"/>
      <c r="Y808" s="615"/>
      <c r="Z808" s="615"/>
      <c r="AA808" s="615"/>
      <c r="AB808" s="615"/>
      <c r="AC808" s="615"/>
      <c r="AD808" s="615"/>
      <c r="AE808" s="617"/>
    </row>
    <row r="809" spans="19:31" x14ac:dyDescent="0.25">
      <c r="S809" s="615"/>
      <c r="T809" s="615"/>
      <c r="U809" s="615"/>
      <c r="V809" s="615"/>
      <c r="W809" s="615"/>
      <c r="X809" s="615"/>
      <c r="Y809" s="615"/>
      <c r="Z809" s="615"/>
      <c r="AA809" s="615"/>
      <c r="AB809" s="615"/>
      <c r="AC809" s="615"/>
      <c r="AD809" s="615"/>
      <c r="AE809" s="617"/>
    </row>
    <row r="810" spans="19:31" x14ac:dyDescent="0.25">
      <c r="S810" s="615"/>
      <c r="T810" s="615"/>
      <c r="U810" s="615"/>
      <c r="V810" s="615"/>
      <c r="W810" s="615"/>
      <c r="X810" s="615"/>
      <c r="Y810" s="615"/>
      <c r="Z810" s="615"/>
      <c r="AA810" s="615"/>
      <c r="AB810" s="615"/>
      <c r="AC810" s="615"/>
      <c r="AD810" s="615"/>
      <c r="AE810" s="617"/>
    </row>
    <row r="811" spans="19:31" x14ac:dyDescent="0.25">
      <c r="S811" s="615"/>
      <c r="T811" s="615"/>
      <c r="U811" s="615"/>
      <c r="V811" s="615"/>
      <c r="W811" s="615"/>
      <c r="X811" s="615"/>
      <c r="Y811" s="615"/>
      <c r="Z811" s="615"/>
      <c r="AA811" s="615"/>
      <c r="AB811" s="615"/>
      <c r="AC811" s="615"/>
      <c r="AD811" s="615"/>
      <c r="AE811" s="617"/>
    </row>
    <row r="812" spans="19:31" x14ac:dyDescent="0.25">
      <c r="S812" s="615"/>
      <c r="T812" s="615"/>
      <c r="U812" s="615"/>
      <c r="V812" s="615"/>
      <c r="W812" s="615"/>
      <c r="X812" s="615"/>
      <c r="Y812" s="615"/>
      <c r="Z812" s="615"/>
      <c r="AA812" s="615"/>
      <c r="AB812" s="615"/>
      <c r="AC812" s="615"/>
      <c r="AD812" s="615"/>
      <c r="AE812" s="617"/>
    </row>
    <row r="813" spans="19:31" x14ac:dyDescent="0.25">
      <c r="S813" s="615"/>
      <c r="T813" s="615"/>
      <c r="U813" s="615"/>
      <c r="V813" s="615"/>
      <c r="W813" s="615"/>
      <c r="X813" s="615"/>
      <c r="Y813" s="615"/>
      <c r="Z813" s="615"/>
      <c r="AA813" s="615"/>
      <c r="AB813" s="615"/>
      <c r="AC813" s="615"/>
      <c r="AD813" s="615"/>
      <c r="AE813" s="617"/>
    </row>
    <row r="814" spans="19:31" x14ac:dyDescent="0.25">
      <c r="S814" s="615"/>
      <c r="T814" s="615"/>
      <c r="U814" s="615"/>
      <c r="V814" s="615"/>
      <c r="W814" s="615"/>
      <c r="X814" s="615"/>
      <c r="Y814" s="615"/>
      <c r="Z814" s="615"/>
      <c r="AA814" s="615"/>
      <c r="AB814" s="615"/>
      <c r="AC814" s="615"/>
      <c r="AD814" s="615"/>
      <c r="AE814" s="617"/>
    </row>
    <row r="815" spans="19:31" x14ac:dyDescent="0.25">
      <c r="S815" s="615"/>
      <c r="T815" s="615"/>
      <c r="U815" s="615"/>
      <c r="V815" s="615"/>
      <c r="W815" s="615"/>
      <c r="X815" s="615"/>
      <c r="Y815" s="615"/>
      <c r="Z815" s="615"/>
      <c r="AA815" s="615"/>
      <c r="AB815" s="615"/>
      <c r="AC815" s="615"/>
      <c r="AD815" s="615"/>
      <c r="AE815" s="617"/>
    </row>
    <row r="816" spans="19:31" x14ac:dyDescent="0.25">
      <c r="S816" s="615"/>
      <c r="T816" s="615"/>
      <c r="U816" s="615"/>
      <c r="V816" s="615"/>
      <c r="W816" s="615"/>
      <c r="X816" s="615"/>
      <c r="Y816" s="615"/>
      <c r="Z816" s="615"/>
      <c r="AA816" s="615"/>
      <c r="AB816" s="615"/>
      <c r="AC816" s="615"/>
      <c r="AD816" s="615"/>
      <c r="AE816" s="617"/>
    </row>
    <row r="817" spans="19:31" x14ac:dyDescent="0.25">
      <c r="S817" s="615"/>
      <c r="T817" s="615"/>
      <c r="U817" s="615"/>
      <c r="V817" s="615"/>
      <c r="W817" s="615"/>
      <c r="X817" s="615"/>
      <c r="Y817" s="615"/>
      <c r="Z817" s="615"/>
      <c r="AA817" s="615"/>
      <c r="AB817" s="615"/>
      <c r="AC817" s="615"/>
      <c r="AD817" s="615"/>
      <c r="AE817" s="617"/>
    </row>
    <row r="818" spans="19:31" x14ac:dyDescent="0.25">
      <c r="S818" s="615"/>
      <c r="T818" s="615"/>
      <c r="U818" s="615"/>
      <c r="V818" s="615"/>
      <c r="W818" s="615"/>
      <c r="X818" s="615"/>
      <c r="Y818" s="615"/>
      <c r="Z818" s="615"/>
      <c r="AA818" s="615"/>
      <c r="AB818" s="615"/>
      <c r="AC818" s="615"/>
      <c r="AD818" s="615"/>
      <c r="AE818" s="617"/>
    </row>
    <row r="819" spans="19:31" x14ac:dyDescent="0.25">
      <c r="S819" s="615"/>
      <c r="T819" s="615"/>
      <c r="U819" s="615"/>
      <c r="V819" s="615"/>
      <c r="W819" s="615"/>
      <c r="X819" s="615"/>
      <c r="Y819" s="615"/>
      <c r="Z819" s="615"/>
      <c r="AA819" s="615"/>
      <c r="AB819" s="615"/>
      <c r="AC819" s="615"/>
      <c r="AD819" s="615"/>
      <c r="AE819" s="617"/>
    </row>
    <row r="820" spans="19:31" x14ac:dyDescent="0.25">
      <c r="S820" s="615"/>
      <c r="T820" s="615"/>
      <c r="U820" s="615"/>
      <c r="V820" s="615"/>
      <c r="W820" s="615"/>
      <c r="X820" s="615"/>
      <c r="Y820" s="615"/>
      <c r="Z820" s="615"/>
      <c r="AA820" s="615"/>
      <c r="AB820" s="615"/>
      <c r="AC820" s="615"/>
      <c r="AD820" s="615"/>
      <c r="AE820" s="617"/>
    </row>
    <row r="821" spans="19:31" x14ac:dyDescent="0.25">
      <c r="S821" s="615"/>
      <c r="T821" s="615"/>
      <c r="U821" s="615"/>
      <c r="V821" s="615"/>
      <c r="W821" s="615"/>
      <c r="X821" s="615"/>
      <c r="Y821" s="615"/>
      <c r="Z821" s="615"/>
      <c r="AA821" s="615"/>
      <c r="AB821" s="615"/>
      <c r="AC821" s="615"/>
      <c r="AD821" s="615"/>
      <c r="AE821" s="617"/>
    </row>
    <row r="822" spans="19:31" x14ac:dyDescent="0.25">
      <c r="S822" s="615"/>
      <c r="T822" s="615"/>
      <c r="U822" s="615"/>
      <c r="V822" s="615"/>
      <c r="W822" s="615"/>
      <c r="X822" s="615"/>
      <c r="Y822" s="615"/>
      <c r="Z822" s="615"/>
      <c r="AA822" s="615"/>
      <c r="AB822" s="615"/>
      <c r="AC822" s="615"/>
      <c r="AD822" s="615"/>
      <c r="AE822" s="617"/>
    </row>
    <row r="823" spans="19:31" x14ac:dyDescent="0.25">
      <c r="S823" s="615"/>
      <c r="T823" s="615"/>
      <c r="U823" s="615"/>
      <c r="V823" s="615"/>
      <c r="W823" s="615"/>
      <c r="X823" s="615"/>
      <c r="Y823" s="615"/>
      <c r="Z823" s="615"/>
      <c r="AA823" s="615"/>
      <c r="AB823" s="615"/>
      <c r="AC823" s="615"/>
      <c r="AD823" s="615"/>
      <c r="AE823" s="617"/>
    </row>
    <row r="824" spans="19:31" x14ac:dyDescent="0.25">
      <c r="S824" s="615"/>
      <c r="T824" s="615"/>
      <c r="U824" s="615"/>
      <c r="V824" s="615"/>
      <c r="W824" s="615"/>
      <c r="X824" s="615"/>
      <c r="Y824" s="615"/>
      <c r="Z824" s="615"/>
      <c r="AA824" s="615"/>
      <c r="AB824" s="615"/>
      <c r="AC824" s="615"/>
      <c r="AD824" s="615"/>
      <c r="AE824" s="617"/>
    </row>
    <row r="825" spans="19:31" x14ac:dyDescent="0.25">
      <c r="S825" s="615"/>
      <c r="T825" s="615"/>
      <c r="U825" s="615"/>
      <c r="V825" s="615"/>
      <c r="W825" s="615"/>
      <c r="X825" s="615"/>
      <c r="Y825" s="615"/>
      <c r="Z825" s="615"/>
      <c r="AA825" s="615"/>
      <c r="AB825" s="615"/>
      <c r="AC825" s="615"/>
      <c r="AD825" s="615"/>
      <c r="AE825" s="617"/>
    </row>
    <row r="826" spans="19:31" x14ac:dyDescent="0.25">
      <c r="S826" s="615"/>
      <c r="T826" s="615"/>
      <c r="U826" s="615"/>
      <c r="V826" s="615"/>
      <c r="W826" s="615"/>
      <c r="X826" s="615"/>
      <c r="Y826" s="615"/>
      <c r="Z826" s="615"/>
      <c r="AA826" s="615"/>
      <c r="AB826" s="615"/>
      <c r="AC826" s="615"/>
      <c r="AD826" s="615"/>
      <c r="AE826" s="617"/>
    </row>
    <row r="827" spans="19:31" x14ac:dyDescent="0.25">
      <c r="S827" s="615"/>
      <c r="T827" s="615"/>
      <c r="U827" s="615"/>
      <c r="V827" s="615"/>
      <c r="W827" s="615"/>
      <c r="X827" s="615"/>
      <c r="Y827" s="615"/>
      <c r="Z827" s="615"/>
      <c r="AA827" s="615"/>
      <c r="AB827" s="615"/>
      <c r="AC827" s="615"/>
      <c r="AD827" s="615"/>
      <c r="AE827" s="617"/>
    </row>
    <row r="828" spans="19:31" x14ac:dyDescent="0.25">
      <c r="S828" s="615"/>
      <c r="T828" s="615"/>
      <c r="U828" s="615"/>
      <c r="V828" s="615"/>
      <c r="W828" s="615"/>
      <c r="X828" s="615"/>
      <c r="Y828" s="615"/>
      <c r="Z828" s="615"/>
      <c r="AA828" s="615"/>
      <c r="AB828" s="615"/>
      <c r="AC828" s="615"/>
      <c r="AD828" s="615"/>
      <c r="AE828" s="617"/>
    </row>
    <row r="829" spans="19:31" x14ac:dyDescent="0.25">
      <c r="S829" s="615"/>
      <c r="T829" s="615"/>
      <c r="U829" s="615"/>
      <c r="V829" s="615"/>
      <c r="W829" s="615"/>
      <c r="X829" s="615"/>
      <c r="Y829" s="615"/>
      <c r="Z829" s="615"/>
      <c r="AA829" s="615"/>
      <c r="AB829" s="615"/>
      <c r="AC829" s="615"/>
      <c r="AD829" s="615"/>
      <c r="AE829" s="617"/>
    </row>
    <row r="830" spans="19:31" x14ac:dyDescent="0.25">
      <c r="S830" s="615"/>
      <c r="T830" s="615"/>
      <c r="U830" s="615"/>
      <c r="V830" s="615"/>
      <c r="W830" s="615"/>
      <c r="X830" s="615"/>
      <c r="Y830" s="615"/>
      <c r="Z830" s="615"/>
      <c r="AA830" s="615"/>
      <c r="AB830" s="615"/>
      <c r="AC830" s="615"/>
      <c r="AD830" s="615"/>
      <c r="AE830" s="617"/>
    </row>
    <row r="831" spans="19:31" x14ac:dyDescent="0.25">
      <c r="S831" s="615"/>
      <c r="T831" s="615"/>
      <c r="U831" s="615"/>
      <c r="V831" s="615"/>
      <c r="W831" s="615"/>
      <c r="X831" s="615"/>
      <c r="Y831" s="615"/>
      <c r="Z831" s="615"/>
      <c r="AA831" s="615"/>
      <c r="AB831" s="615"/>
      <c r="AC831" s="615"/>
      <c r="AD831" s="615"/>
      <c r="AE831" s="617"/>
    </row>
    <row r="832" spans="19:31" x14ac:dyDescent="0.25">
      <c r="S832" s="615"/>
      <c r="T832" s="615"/>
      <c r="U832" s="615"/>
      <c r="V832" s="615"/>
      <c r="W832" s="615"/>
      <c r="X832" s="615"/>
      <c r="Y832" s="615"/>
      <c r="Z832" s="615"/>
      <c r="AA832" s="615"/>
      <c r="AB832" s="615"/>
      <c r="AC832" s="615"/>
      <c r="AD832" s="615"/>
      <c r="AE832" s="617"/>
    </row>
    <row r="833" spans="19:31" x14ac:dyDescent="0.25">
      <c r="S833" s="615"/>
      <c r="T833" s="615"/>
      <c r="U833" s="615"/>
      <c r="V833" s="615"/>
      <c r="W833" s="615"/>
      <c r="X833" s="615"/>
      <c r="Y833" s="615"/>
      <c r="Z833" s="615"/>
      <c r="AA833" s="615"/>
      <c r="AB833" s="615"/>
      <c r="AC833" s="615"/>
      <c r="AD833" s="615"/>
      <c r="AE833" s="617"/>
    </row>
    <row r="834" spans="19:31" x14ac:dyDescent="0.25">
      <c r="S834" s="615"/>
      <c r="T834" s="615"/>
      <c r="U834" s="615"/>
      <c r="V834" s="615"/>
      <c r="W834" s="615"/>
      <c r="X834" s="615"/>
      <c r="Y834" s="615"/>
      <c r="Z834" s="615"/>
      <c r="AA834" s="615"/>
      <c r="AB834" s="615"/>
      <c r="AC834" s="615"/>
      <c r="AD834" s="615"/>
      <c r="AE834" s="617"/>
    </row>
    <row r="835" spans="19:31" x14ac:dyDescent="0.25">
      <c r="S835" s="615"/>
      <c r="T835" s="615"/>
      <c r="U835" s="615"/>
      <c r="V835" s="615"/>
      <c r="W835" s="615"/>
      <c r="X835" s="615"/>
      <c r="Y835" s="615"/>
      <c r="Z835" s="615"/>
      <c r="AA835" s="615"/>
      <c r="AB835" s="615"/>
      <c r="AC835" s="615"/>
      <c r="AD835" s="615"/>
      <c r="AE835" s="617"/>
    </row>
    <row r="836" spans="19:31" x14ac:dyDescent="0.25">
      <c r="S836" s="615"/>
      <c r="T836" s="615"/>
      <c r="U836" s="615"/>
      <c r="V836" s="615"/>
      <c r="W836" s="615"/>
      <c r="X836" s="615"/>
      <c r="Y836" s="615"/>
      <c r="Z836" s="615"/>
      <c r="AA836" s="615"/>
      <c r="AB836" s="615"/>
      <c r="AC836" s="615"/>
      <c r="AD836" s="615"/>
      <c r="AE836" s="617"/>
    </row>
    <row r="837" spans="19:31" x14ac:dyDescent="0.25">
      <c r="S837" s="615"/>
      <c r="T837" s="615"/>
      <c r="U837" s="615"/>
      <c r="V837" s="615"/>
      <c r="W837" s="615"/>
      <c r="X837" s="615"/>
      <c r="Y837" s="615"/>
      <c r="Z837" s="615"/>
      <c r="AA837" s="615"/>
      <c r="AB837" s="615"/>
      <c r="AC837" s="615"/>
      <c r="AD837" s="615"/>
      <c r="AE837" s="617"/>
    </row>
    <row r="838" spans="19:31" x14ac:dyDescent="0.25">
      <c r="S838" s="615"/>
      <c r="T838" s="615"/>
      <c r="U838" s="615"/>
      <c r="V838" s="615"/>
      <c r="W838" s="615"/>
      <c r="X838" s="615"/>
      <c r="Y838" s="615"/>
      <c r="Z838" s="615"/>
      <c r="AA838" s="615"/>
      <c r="AB838" s="615"/>
      <c r="AC838" s="615"/>
      <c r="AD838" s="615"/>
      <c r="AE838" s="617"/>
    </row>
    <row r="839" spans="19:31" x14ac:dyDescent="0.25">
      <c r="S839" s="615"/>
      <c r="T839" s="615"/>
      <c r="U839" s="615"/>
      <c r="V839" s="615"/>
      <c r="W839" s="615"/>
      <c r="X839" s="615"/>
      <c r="Y839" s="615"/>
      <c r="Z839" s="615"/>
      <c r="AA839" s="615"/>
      <c r="AB839" s="615"/>
      <c r="AC839" s="615"/>
      <c r="AD839" s="615"/>
      <c r="AE839" s="617"/>
    </row>
    <row r="840" spans="19:31" x14ac:dyDescent="0.25">
      <c r="S840" s="615"/>
      <c r="T840" s="615"/>
      <c r="U840" s="615"/>
      <c r="V840" s="615"/>
      <c r="W840" s="615"/>
      <c r="X840" s="615"/>
      <c r="Y840" s="615"/>
      <c r="Z840" s="615"/>
      <c r="AA840" s="615"/>
      <c r="AB840" s="615"/>
      <c r="AC840" s="615"/>
      <c r="AD840" s="615"/>
      <c r="AE840" s="617"/>
    </row>
    <row r="841" spans="19:31" x14ac:dyDescent="0.25">
      <c r="S841" s="615"/>
      <c r="T841" s="615"/>
      <c r="U841" s="615"/>
      <c r="V841" s="615"/>
      <c r="W841" s="615"/>
      <c r="X841" s="615"/>
      <c r="Y841" s="615"/>
      <c r="Z841" s="615"/>
      <c r="AA841" s="615"/>
      <c r="AB841" s="615"/>
      <c r="AC841" s="615"/>
      <c r="AD841" s="615"/>
      <c r="AE841" s="617"/>
    </row>
    <row r="842" spans="19:31" x14ac:dyDescent="0.25">
      <c r="S842" s="615"/>
      <c r="T842" s="615"/>
      <c r="U842" s="615"/>
      <c r="V842" s="615"/>
      <c r="W842" s="615"/>
      <c r="X842" s="615"/>
      <c r="Y842" s="615"/>
      <c r="Z842" s="615"/>
      <c r="AA842" s="615"/>
      <c r="AB842" s="615"/>
      <c r="AC842" s="615"/>
      <c r="AD842" s="615"/>
      <c r="AE842" s="617"/>
    </row>
    <row r="843" spans="19:31" x14ac:dyDescent="0.25">
      <c r="S843" s="615"/>
      <c r="T843" s="615"/>
      <c r="U843" s="615"/>
      <c r="V843" s="615"/>
      <c r="W843" s="615"/>
      <c r="X843" s="615"/>
      <c r="Y843" s="615"/>
      <c r="Z843" s="615"/>
      <c r="AA843" s="615"/>
      <c r="AB843" s="615"/>
      <c r="AC843" s="615"/>
      <c r="AD843" s="615"/>
      <c r="AE843" s="617"/>
    </row>
    <row r="844" spans="19:31" x14ac:dyDescent="0.25">
      <c r="S844" s="615"/>
      <c r="T844" s="615"/>
      <c r="U844" s="615"/>
      <c r="V844" s="615"/>
      <c r="W844" s="615"/>
      <c r="X844" s="615"/>
      <c r="Y844" s="615"/>
      <c r="Z844" s="615"/>
      <c r="AA844" s="615"/>
      <c r="AB844" s="615"/>
      <c r="AC844" s="615"/>
      <c r="AD844" s="615"/>
      <c r="AE844" s="617"/>
    </row>
    <row r="845" spans="19:31" x14ac:dyDescent="0.25">
      <c r="S845" s="615"/>
      <c r="T845" s="615"/>
      <c r="U845" s="615"/>
      <c r="V845" s="615"/>
      <c r="W845" s="615"/>
      <c r="X845" s="615"/>
      <c r="Y845" s="615"/>
      <c r="Z845" s="615"/>
      <c r="AA845" s="615"/>
      <c r="AB845" s="615"/>
      <c r="AC845" s="615"/>
      <c r="AD845" s="615"/>
      <c r="AE845" s="617"/>
    </row>
    <row r="846" spans="19:31" x14ac:dyDescent="0.25">
      <c r="S846" s="615"/>
      <c r="T846" s="615"/>
      <c r="U846" s="615"/>
      <c r="V846" s="615"/>
      <c r="W846" s="615"/>
      <c r="X846" s="615"/>
      <c r="Y846" s="615"/>
      <c r="Z846" s="615"/>
      <c r="AA846" s="615"/>
      <c r="AB846" s="615"/>
      <c r="AC846" s="615"/>
      <c r="AD846" s="615"/>
      <c r="AE846" s="617"/>
    </row>
    <row r="847" spans="19:31" x14ac:dyDescent="0.25">
      <c r="S847" s="615"/>
      <c r="T847" s="615"/>
      <c r="U847" s="615"/>
      <c r="V847" s="615"/>
      <c r="W847" s="615"/>
      <c r="X847" s="615"/>
      <c r="Y847" s="615"/>
      <c r="Z847" s="615"/>
      <c r="AA847" s="615"/>
      <c r="AB847" s="615"/>
      <c r="AC847" s="615"/>
      <c r="AD847" s="615"/>
      <c r="AE847" s="617"/>
    </row>
    <row r="848" spans="19:31" x14ac:dyDescent="0.25">
      <c r="S848" s="615"/>
      <c r="T848" s="615"/>
      <c r="U848" s="615"/>
      <c r="V848" s="615"/>
      <c r="W848" s="615"/>
      <c r="X848" s="615"/>
      <c r="Y848" s="615"/>
      <c r="Z848" s="615"/>
      <c r="AA848" s="615"/>
      <c r="AB848" s="615"/>
      <c r="AC848" s="615"/>
      <c r="AD848" s="615"/>
      <c r="AE848" s="617"/>
    </row>
    <row r="849" spans="19:31" x14ac:dyDescent="0.25">
      <c r="S849" s="615"/>
      <c r="T849" s="615"/>
      <c r="U849" s="615"/>
      <c r="V849" s="615"/>
      <c r="W849" s="615"/>
      <c r="X849" s="615"/>
      <c r="Y849" s="615"/>
      <c r="Z849" s="615"/>
      <c r="AA849" s="615"/>
      <c r="AB849" s="615"/>
      <c r="AC849" s="615"/>
      <c r="AD849" s="615"/>
      <c r="AE849" s="617"/>
    </row>
    <row r="850" spans="19:31" x14ac:dyDescent="0.25">
      <c r="S850" s="615"/>
      <c r="T850" s="615"/>
      <c r="U850" s="615"/>
      <c r="V850" s="615"/>
      <c r="W850" s="615"/>
      <c r="X850" s="615"/>
      <c r="Y850" s="615"/>
      <c r="Z850" s="615"/>
      <c r="AA850" s="615"/>
      <c r="AB850" s="615"/>
      <c r="AC850" s="615"/>
      <c r="AD850" s="615"/>
      <c r="AE850" s="617"/>
    </row>
    <row r="851" spans="19:31" x14ac:dyDescent="0.25">
      <c r="S851" s="615"/>
      <c r="T851" s="615"/>
      <c r="U851" s="615"/>
      <c r="V851" s="615"/>
      <c r="W851" s="615"/>
      <c r="X851" s="615"/>
      <c r="Y851" s="615"/>
      <c r="Z851" s="615"/>
      <c r="AA851" s="615"/>
      <c r="AB851" s="615"/>
      <c r="AC851" s="615"/>
      <c r="AD851" s="615"/>
      <c r="AE851" s="617"/>
    </row>
    <row r="852" spans="19:31" x14ac:dyDescent="0.25">
      <c r="S852" s="615"/>
      <c r="T852" s="615"/>
      <c r="U852" s="615"/>
      <c r="V852" s="615"/>
      <c r="W852" s="615"/>
      <c r="X852" s="615"/>
      <c r="Y852" s="615"/>
      <c r="Z852" s="615"/>
      <c r="AA852" s="615"/>
      <c r="AB852" s="615"/>
      <c r="AC852" s="615"/>
      <c r="AD852" s="615"/>
      <c r="AE852" s="617"/>
    </row>
    <row r="853" spans="19:31" x14ac:dyDescent="0.25">
      <c r="S853" s="615"/>
      <c r="T853" s="615"/>
      <c r="U853" s="615"/>
      <c r="V853" s="615"/>
      <c r="W853" s="615"/>
      <c r="X853" s="615"/>
      <c r="Y853" s="615"/>
      <c r="Z853" s="615"/>
      <c r="AA853" s="615"/>
      <c r="AB853" s="615"/>
      <c r="AC853" s="615"/>
      <c r="AD853" s="615"/>
      <c r="AE853" s="617"/>
    </row>
    <row r="854" spans="19:31" x14ac:dyDescent="0.25">
      <c r="S854" s="615"/>
      <c r="T854" s="615"/>
      <c r="U854" s="615"/>
      <c r="V854" s="615"/>
      <c r="W854" s="615"/>
      <c r="X854" s="615"/>
      <c r="Y854" s="615"/>
      <c r="Z854" s="615"/>
      <c r="AA854" s="615"/>
      <c r="AB854" s="615"/>
      <c r="AC854" s="615"/>
      <c r="AD854" s="615"/>
      <c r="AE854" s="617"/>
    </row>
    <row r="855" spans="19:31" x14ac:dyDescent="0.25">
      <c r="S855" s="615"/>
      <c r="T855" s="615"/>
      <c r="U855" s="615"/>
      <c r="V855" s="615"/>
      <c r="W855" s="615"/>
      <c r="X855" s="615"/>
      <c r="Y855" s="615"/>
      <c r="Z855" s="615"/>
      <c r="AA855" s="615"/>
      <c r="AB855" s="615"/>
      <c r="AC855" s="615"/>
      <c r="AD855" s="615"/>
      <c r="AE855" s="617"/>
    </row>
    <row r="856" spans="19:31" x14ac:dyDescent="0.25">
      <c r="S856" s="615"/>
      <c r="T856" s="615"/>
      <c r="U856" s="615"/>
      <c r="V856" s="615"/>
      <c r="W856" s="615"/>
      <c r="X856" s="615"/>
      <c r="Y856" s="615"/>
      <c r="Z856" s="615"/>
      <c r="AA856" s="615"/>
      <c r="AB856" s="615"/>
      <c r="AC856" s="615"/>
      <c r="AD856" s="615"/>
      <c r="AE856" s="617"/>
    </row>
    <row r="857" spans="19:31" x14ac:dyDescent="0.25">
      <c r="S857" s="615"/>
      <c r="T857" s="615"/>
      <c r="U857" s="615"/>
      <c r="V857" s="615"/>
      <c r="W857" s="615"/>
      <c r="X857" s="615"/>
      <c r="Y857" s="615"/>
      <c r="Z857" s="615"/>
      <c r="AA857" s="615"/>
      <c r="AB857" s="615"/>
      <c r="AC857" s="615"/>
      <c r="AD857" s="615"/>
      <c r="AE857" s="617"/>
    </row>
    <row r="858" spans="19:31" x14ac:dyDescent="0.25">
      <c r="S858" s="615"/>
      <c r="T858" s="615"/>
      <c r="U858" s="615"/>
      <c r="V858" s="615"/>
      <c r="W858" s="615"/>
      <c r="X858" s="615"/>
      <c r="Y858" s="615"/>
      <c r="Z858" s="615"/>
      <c r="AA858" s="615"/>
      <c r="AB858" s="615"/>
      <c r="AC858" s="615"/>
      <c r="AD858" s="615"/>
      <c r="AE858" s="617"/>
    </row>
    <row r="859" spans="19:31" x14ac:dyDescent="0.25">
      <c r="S859" s="615"/>
      <c r="T859" s="615"/>
      <c r="U859" s="615"/>
      <c r="V859" s="615"/>
      <c r="W859" s="615"/>
      <c r="X859" s="615"/>
      <c r="Y859" s="615"/>
      <c r="Z859" s="615"/>
      <c r="AA859" s="615"/>
      <c r="AB859" s="615"/>
      <c r="AC859" s="615"/>
      <c r="AD859" s="615"/>
      <c r="AE859" s="617"/>
    </row>
    <row r="860" spans="19:31" x14ac:dyDescent="0.25">
      <c r="S860" s="615"/>
      <c r="T860" s="615"/>
      <c r="U860" s="615"/>
      <c r="V860" s="615"/>
      <c r="W860" s="615"/>
      <c r="X860" s="615"/>
      <c r="Y860" s="615"/>
      <c r="Z860" s="615"/>
      <c r="AA860" s="615"/>
      <c r="AB860" s="615"/>
      <c r="AC860" s="615"/>
      <c r="AD860" s="615"/>
      <c r="AE860" s="617"/>
    </row>
    <row r="861" spans="19:31" x14ac:dyDescent="0.25">
      <c r="S861" s="615"/>
      <c r="T861" s="615"/>
      <c r="U861" s="615"/>
      <c r="V861" s="615"/>
      <c r="W861" s="615"/>
      <c r="X861" s="615"/>
      <c r="Y861" s="615"/>
      <c r="Z861" s="615"/>
      <c r="AA861" s="615"/>
      <c r="AB861" s="615"/>
      <c r="AC861" s="615"/>
      <c r="AD861" s="615"/>
      <c r="AE861" s="617"/>
    </row>
    <row r="862" spans="19:31" x14ac:dyDescent="0.25">
      <c r="S862" s="615"/>
      <c r="T862" s="615"/>
      <c r="U862" s="615"/>
      <c r="V862" s="615"/>
      <c r="W862" s="615"/>
      <c r="X862" s="615"/>
      <c r="Y862" s="615"/>
      <c r="Z862" s="615"/>
      <c r="AA862" s="615"/>
      <c r="AB862" s="615"/>
      <c r="AC862" s="615"/>
      <c r="AD862" s="615"/>
      <c r="AE862" s="617"/>
    </row>
    <row r="863" spans="19:31" x14ac:dyDescent="0.25">
      <c r="S863" s="615"/>
      <c r="T863" s="615"/>
      <c r="U863" s="615"/>
      <c r="V863" s="615"/>
      <c r="W863" s="615"/>
      <c r="X863" s="615"/>
      <c r="Y863" s="615"/>
      <c r="Z863" s="615"/>
      <c r="AA863" s="615"/>
      <c r="AB863" s="615"/>
      <c r="AC863" s="615"/>
      <c r="AD863" s="615"/>
      <c r="AE863" s="617"/>
    </row>
    <row r="864" spans="19:31" x14ac:dyDescent="0.25">
      <c r="S864" s="615"/>
      <c r="T864" s="615"/>
      <c r="U864" s="615"/>
      <c r="V864" s="615"/>
      <c r="W864" s="615"/>
      <c r="X864" s="615"/>
      <c r="Y864" s="615"/>
      <c r="Z864" s="615"/>
      <c r="AA864" s="615"/>
      <c r="AB864" s="615"/>
      <c r="AC864" s="615"/>
      <c r="AD864" s="615"/>
      <c r="AE864" s="617"/>
    </row>
    <row r="865" spans="19:31" x14ac:dyDescent="0.25">
      <c r="S865" s="615"/>
      <c r="T865" s="615"/>
      <c r="U865" s="615"/>
      <c r="V865" s="615"/>
      <c r="W865" s="615"/>
      <c r="X865" s="615"/>
      <c r="Y865" s="615"/>
      <c r="Z865" s="615"/>
      <c r="AA865" s="615"/>
      <c r="AB865" s="615"/>
      <c r="AC865" s="615"/>
      <c r="AD865" s="615"/>
      <c r="AE865" s="617"/>
    </row>
    <row r="866" spans="19:31" x14ac:dyDescent="0.25">
      <c r="S866" s="615"/>
      <c r="T866" s="615"/>
      <c r="U866" s="615"/>
      <c r="V866" s="615"/>
      <c r="W866" s="615"/>
      <c r="X866" s="615"/>
      <c r="Y866" s="615"/>
      <c r="Z866" s="615"/>
      <c r="AA866" s="615"/>
      <c r="AB866" s="615"/>
      <c r="AC866" s="615"/>
      <c r="AD866" s="615"/>
      <c r="AE866" s="617"/>
    </row>
    <row r="867" spans="19:31" x14ac:dyDescent="0.25">
      <c r="S867" s="615"/>
      <c r="T867" s="615"/>
      <c r="U867" s="615"/>
      <c r="V867" s="615"/>
      <c r="W867" s="615"/>
      <c r="X867" s="615"/>
      <c r="Y867" s="615"/>
      <c r="Z867" s="615"/>
      <c r="AA867" s="615"/>
      <c r="AB867" s="615"/>
      <c r="AC867" s="615"/>
      <c r="AD867" s="615"/>
      <c r="AE867" s="617"/>
    </row>
    <row r="868" spans="19:31" x14ac:dyDescent="0.25">
      <c r="S868" s="615"/>
      <c r="T868" s="615"/>
      <c r="U868" s="615"/>
      <c r="V868" s="615"/>
      <c r="W868" s="615"/>
      <c r="X868" s="615"/>
      <c r="Y868" s="615"/>
      <c r="Z868" s="615"/>
      <c r="AA868" s="615"/>
      <c r="AB868" s="615"/>
      <c r="AC868" s="615"/>
      <c r="AD868" s="615"/>
      <c r="AE868" s="617"/>
    </row>
    <row r="869" spans="19:31" x14ac:dyDescent="0.25">
      <c r="S869" s="615"/>
      <c r="T869" s="615"/>
      <c r="U869" s="615"/>
      <c r="V869" s="615"/>
      <c r="W869" s="615"/>
      <c r="X869" s="615"/>
      <c r="Y869" s="615"/>
      <c r="Z869" s="615"/>
      <c r="AA869" s="615"/>
      <c r="AB869" s="615"/>
      <c r="AC869" s="615"/>
      <c r="AD869" s="615"/>
      <c r="AE869" s="617"/>
    </row>
    <row r="870" spans="19:31" x14ac:dyDescent="0.25">
      <c r="S870" s="615"/>
      <c r="T870" s="615"/>
      <c r="U870" s="615"/>
      <c r="V870" s="615"/>
      <c r="W870" s="615"/>
      <c r="X870" s="615"/>
      <c r="Y870" s="615"/>
      <c r="Z870" s="615"/>
      <c r="AA870" s="615"/>
      <c r="AB870" s="615"/>
      <c r="AC870" s="615"/>
      <c r="AD870" s="615"/>
      <c r="AE870" s="617"/>
    </row>
    <row r="871" spans="19:31" x14ac:dyDescent="0.25">
      <c r="S871" s="615"/>
      <c r="T871" s="615"/>
      <c r="U871" s="615"/>
      <c r="V871" s="615"/>
      <c r="W871" s="615"/>
      <c r="X871" s="615"/>
      <c r="Y871" s="615"/>
      <c r="Z871" s="615"/>
      <c r="AA871" s="615"/>
      <c r="AB871" s="615"/>
      <c r="AC871" s="615"/>
      <c r="AD871" s="615"/>
      <c r="AE871" s="617"/>
    </row>
    <row r="872" spans="19:31" x14ac:dyDescent="0.25">
      <c r="S872" s="615"/>
      <c r="T872" s="615"/>
      <c r="U872" s="615"/>
      <c r="V872" s="615"/>
      <c r="W872" s="615"/>
      <c r="X872" s="615"/>
      <c r="Y872" s="615"/>
      <c r="Z872" s="615"/>
      <c r="AA872" s="615"/>
      <c r="AB872" s="615"/>
      <c r="AC872" s="615"/>
      <c r="AD872" s="615"/>
      <c r="AE872" s="617"/>
    </row>
    <row r="873" spans="19:31" x14ac:dyDescent="0.25">
      <c r="S873" s="615"/>
      <c r="T873" s="615"/>
      <c r="U873" s="615"/>
      <c r="V873" s="615"/>
      <c r="W873" s="615"/>
      <c r="X873" s="615"/>
      <c r="Y873" s="615"/>
      <c r="Z873" s="615"/>
      <c r="AA873" s="615"/>
      <c r="AB873" s="615"/>
      <c r="AC873" s="615"/>
      <c r="AD873" s="615"/>
      <c r="AE873" s="617"/>
    </row>
    <row r="874" spans="19:31" x14ac:dyDescent="0.25">
      <c r="S874" s="615"/>
      <c r="T874" s="615"/>
      <c r="U874" s="615"/>
      <c r="V874" s="615"/>
      <c r="W874" s="615"/>
      <c r="X874" s="615"/>
      <c r="Y874" s="615"/>
      <c r="Z874" s="615"/>
      <c r="AA874" s="615"/>
      <c r="AB874" s="615"/>
      <c r="AC874" s="615"/>
      <c r="AD874" s="615"/>
      <c r="AE874" s="617"/>
    </row>
    <row r="875" spans="19:31" x14ac:dyDescent="0.25">
      <c r="S875" s="615"/>
      <c r="T875" s="615"/>
      <c r="U875" s="615"/>
      <c r="V875" s="615"/>
      <c r="W875" s="615"/>
      <c r="X875" s="615"/>
      <c r="Y875" s="615"/>
      <c r="Z875" s="615"/>
      <c r="AA875" s="615"/>
      <c r="AB875" s="615"/>
      <c r="AC875" s="615"/>
      <c r="AD875" s="615"/>
      <c r="AE875" s="617"/>
    </row>
    <row r="876" spans="19:31" x14ac:dyDescent="0.25">
      <c r="S876" s="615"/>
      <c r="T876" s="615"/>
      <c r="U876" s="615"/>
      <c r="V876" s="615"/>
      <c r="W876" s="615"/>
      <c r="X876" s="615"/>
      <c r="Y876" s="615"/>
      <c r="Z876" s="615"/>
      <c r="AA876" s="615"/>
      <c r="AB876" s="615"/>
      <c r="AC876" s="615"/>
      <c r="AD876" s="615"/>
      <c r="AE876" s="617"/>
    </row>
    <row r="877" spans="19:31" x14ac:dyDescent="0.25">
      <c r="S877" s="615"/>
      <c r="T877" s="615"/>
      <c r="U877" s="615"/>
      <c r="V877" s="615"/>
      <c r="W877" s="615"/>
      <c r="X877" s="615"/>
      <c r="Y877" s="615"/>
      <c r="Z877" s="615"/>
      <c r="AA877" s="615"/>
      <c r="AB877" s="615"/>
      <c r="AC877" s="615"/>
      <c r="AD877" s="615"/>
      <c r="AE877" s="617"/>
    </row>
    <row r="878" spans="19:31" x14ac:dyDescent="0.25">
      <c r="S878" s="615"/>
      <c r="T878" s="615"/>
      <c r="U878" s="615"/>
      <c r="V878" s="615"/>
      <c r="W878" s="615"/>
      <c r="X878" s="615"/>
      <c r="Y878" s="615"/>
      <c r="Z878" s="615"/>
      <c r="AA878" s="615"/>
      <c r="AB878" s="615"/>
      <c r="AC878" s="615"/>
      <c r="AD878" s="615"/>
      <c r="AE878" s="617"/>
    </row>
    <row r="879" spans="19:31" x14ac:dyDescent="0.25">
      <c r="S879" s="615"/>
      <c r="T879" s="615"/>
      <c r="U879" s="615"/>
      <c r="V879" s="615"/>
      <c r="W879" s="615"/>
      <c r="X879" s="615"/>
      <c r="Y879" s="615"/>
      <c r="Z879" s="615"/>
      <c r="AA879" s="615"/>
      <c r="AB879" s="615"/>
      <c r="AC879" s="615"/>
      <c r="AD879" s="615"/>
      <c r="AE879" s="617"/>
    </row>
    <row r="880" spans="19:31" x14ac:dyDescent="0.25">
      <c r="S880" s="615"/>
      <c r="T880" s="615"/>
      <c r="U880" s="615"/>
      <c r="V880" s="615"/>
      <c r="W880" s="615"/>
      <c r="X880" s="615"/>
      <c r="Y880" s="615"/>
      <c r="Z880" s="615"/>
      <c r="AA880" s="615"/>
      <c r="AB880" s="615"/>
      <c r="AC880" s="615"/>
      <c r="AD880" s="615"/>
      <c r="AE880" s="617"/>
    </row>
    <row r="881" spans="19:31" x14ac:dyDescent="0.25">
      <c r="S881" s="615"/>
      <c r="T881" s="615"/>
      <c r="U881" s="615"/>
      <c r="V881" s="615"/>
      <c r="W881" s="615"/>
      <c r="X881" s="615"/>
      <c r="Y881" s="615"/>
      <c r="Z881" s="615"/>
      <c r="AA881" s="615"/>
      <c r="AB881" s="615"/>
      <c r="AC881" s="615"/>
      <c r="AD881" s="615"/>
      <c r="AE881" s="617"/>
    </row>
    <row r="882" spans="19:31" x14ac:dyDescent="0.25">
      <c r="S882" s="615"/>
      <c r="T882" s="615"/>
      <c r="U882" s="615"/>
      <c r="V882" s="615"/>
      <c r="W882" s="615"/>
      <c r="X882" s="615"/>
      <c r="Y882" s="615"/>
      <c r="Z882" s="615"/>
      <c r="AA882" s="615"/>
      <c r="AB882" s="615"/>
      <c r="AC882" s="615"/>
      <c r="AD882" s="615"/>
      <c r="AE882" s="617"/>
    </row>
    <row r="883" spans="19:31" x14ac:dyDescent="0.25">
      <c r="S883" s="615"/>
      <c r="T883" s="615"/>
      <c r="U883" s="615"/>
      <c r="V883" s="615"/>
      <c r="W883" s="615"/>
      <c r="X883" s="615"/>
      <c r="Y883" s="615"/>
      <c r="Z883" s="615"/>
      <c r="AA883" s="615"/>
      <c r="AB883" s="615"/>
      <c r="AC883" s="615"/>
      <c r="AD883" s="615"/>
      <c r="AE883" s="617"/>
    </row>
    <row r="884" spans="19:31" x14ac:dyDescent="0.25">
      <c r="S884" s="615"/>
      <c r="T884" s="615"/>
      <c r="U884" s="615"/>
      <c r="V884" s="615"/>
      <c r="W884" s="615"/>
      <c r="X884" s="615"/>
      <c r="Y884" s="615"/>
      <c r="Z884" s="615"/>
      <c r="AA884" s="615"/>
      <c r="AB884" s="615"/>
      <c r="AC884" s="615"/>
      <c r="AD884" s="615"/>
      <c r="AE884" s="617"/>
    </row>
    <row r="885" spans="19:31" x14ac:dyDescent="0.25">
      <c r="S885" s="615"/>
      <c r="T885" s="615"/>
      <c r="U885" s="615"/>
      <c r="V885" s="615"/>
      <c r="W885" s="615"/>
      <c r="X885" s="615"/>
      <c r="Y885" s="615"/>
      <c r="Z885" s="615"/>
      <c r="AA885" s="615"/>
      <c r="AB885" s="615"/>
      <c r="AC885" s="615"/>
      <c r="AD885" s="615"/>
      <c r="AE885" s="617"/>
    </row>
    <row r="886" spans="19:31" x14ac:dyDescent="0.25">
      <c r="S886" s="615"/>
      <c r="T886" s="615"/>
      <c r="U886" s="615"/>
      <c r="V886" s="615"/>
      <c r="W886" s="615"/>
      <c r="X886" s="615"/>
      <c r="Y886" s="615"/>
      <c r="Z886" s="615"/>
      <c r="AA886" s="615"/>
      <c r="AB886" s="615"/>
      <c r="AC886" s="615"/>
      <c r="AD886" s="615"/>
      <c r="AE886" s="617"/>
    </row>
    <row r="887" spans="19:31" x14ac:dyDescent="0.25">
      <c r="S887" s="615"/>
      <c r="T887" s="615"/>
      <c r="U887" s="615"/>
      <c r="V887" s="615"/>
      <c r="W887" s="615"/>
      <c r="X887" s="615"/>
      <c r="Y887" s="615"/>
      <c r="Z887" s="615"/>
      <c r="AA887" s="615"/>
      <c r="AB887" s="615"/>
      <c r="AC887" s="615"/>
      <c r="AD887" s="615"/>
      <c r="AE887" s="617"/>
    </row>
    <row r="888" spans="19:31" x14ac:dyDescent="0.25">
      <c r="S888" s="615"/>
      <c r="T888" s="615"/>
      <c r="U888" s="615"/>
      <c r="V888" s="615"/>
      <c r="W888" s="615"/>
      <c r="X888" s="615"/>
      <c r="Y888" s="615"/>
      <c r="Z888" s="615"/>
      <c r="AA888" s="615"/>
      <c r="AB888" s="615"/>
      <c r="AC888" s="615"/>
      <c r="AD888" s="615"/>
      <c r="AE888" s="617"/>
    </row>
    <row r="889" spans="19:31" x14ac:dyDescent="0.25">
      <c r="S889" s="615"/>
      <c r="T889" s="615"/>
      <c r="U889" s="615"/>
      <c r="V889" s="615"/>
      <c r="W889" s="615"/>
      <c r="X889" s="615"/>
      <c r="Y889" s="615"/>
      <c r="Z889" s="615"/>
      <c r="AA889" s="615"/>
      <c r="AB889" s="615"/>
      <c r="AC889" s="615"/>
      <c r="AD889" s="615"/>
      <c r="AE889" s="617"/>
    </row>
    <row r="890" spans="19:31" x14ac:dyDescent="0.25">
      <c r="S890" s="615"/>
      <c r="T890" s="615"/>
      <c r="U890" s="615"/>
      <c r="V890" s="615"/>
      <c r="W890" s="615"/>
      <c r="X890" s="615"/>
      <c r="Y890" s="615"/>
      <c r="Z890" s="615"/>
      <c r="AA890" s="615"/>
      <c r="AB890" s="615"/>
      <c r="AC890" s="615"/>
      <c r="AD890" s="615"/>
      <c r="AE890" s="617"/>
    </row>
    <row r="891" spans="19:31" x14ac:dyDescent="0.25">
      <c r="S891" s="615"/>
      <c r="T891" s="615"/>
      <c r="U891" s="615"/>
      <c r="V891" s="615"/>
      <c r="W891" s="615"/>
      <c r="X891" s="615"/>
      <c r="Y891" s="615"/>
      <c r="Z891" s="615"/>
      <c r="AA891" s="615"/>
      <c r="AB891" s="615"/>
      <c r="AC891" s="615"/>
      <c r="AD891" s="615"/>
      <c r="AE891" s="617"/>
    </row>
    <row r="892" spans="19:31" x14ac:dyDescent="0.25">
      <c r="S892" s="615"/>
      <c r="T892" s="615"/>
      <c r="U892" s="615"/>
      <c r="V892" s="615"/>
      <c r="W892" s="615"/>
      <c r="X892" s="615"/>
      <c r="Y892" s="615"/>
      <c r="Z892" s="615"/>
      <c r="AA892" s="615"/>
      <c r="AB892" s="615"/>
      <c r="AC892" s="615"/>
      <c r="AD892" s="615"/>
      <c r="AE892" s="617"/>
    </row>
    <row r="893" spans="19:31" x14ac:dyDescent="0.25">
      <c r="S893" s="615"/>
      <c r="T893" s="615"/>
      <c r="U893" s="615"/>
      <c r="V893" s="615"/>
      <c r="W893" s="615"/>
      <c r="X893" s="615"/>
      <c r="Y893" s="615"/>
      <c r="Z893" s="615"/>
      <c r="AA893" s="615"/>
      <c r="AB893" s="615"/>
      <c r="AC893" s="615"/>
      <c r="AD893" s="615"/>
      <c r="AE893" s="617"/>
    </row>
    <row r="894" spans="19:31" x14ac:dyDescent="0.25">
      <c r="S894" s="615"/>
      <c r="T894" s="615"/>
      <c r="U894" s="615"/>
      <c r="V894" s="615"/>
      <c r="W894" s="615"/>
      <c r="X894" s="615"/>
      <c r="Y894" s="615"/>
      <c r="Z894" s="615"/>
      <c r="AA894" s="615"/>
      <c r="AB894" s="615"/>
      <c r="AC894" s="615"/>
      <c r="AD894" s="615"/>
      <c r="AE894" s="617"/>
    </row>
    <row r="895" spans="19:31" x14ac:dyDescent="0.25">
      <c r="S895" s="615"/>
      <c r="T895" s="615"/>
      <c r="U895" s="615"/>
      <c r="V895" s="615"/>
      <c r="W895" s="615"/>
      <c r="X895" s="615"/>
      <c r="Y895" s="615"/>
      <c r="Z895" s="615"/>
      <c r="AA895" s="615"/>
      <c r="AB895" s="615"/>
      <c r="AC895" s="615"/>
      <c r="AD895" s="615"/>
      <c r="AE895" s="617"/>
    </row>
    <row r="896" spans="19:31" x14ac:dyDescent="0.25">
      <c r="S896" s="615"/>
      <c r="T896" s="615"/>
      <c r="U896" s="615"/>
      <c r="V896" s="615"/>
      <c r="W896" s="615"/>
      <c r="X896" s="615"/>
      <c r="Y896" s="615"/>
      <c r="Z896" s="615"/>
      <c r="AA896" s="615"/>
      <c r="AB896" s="615"/>
      <c r="AC896" s="615"/>
      <c r="AD896" s="615"/>
      <c r="AE896" s="617"/>
    </row>
    <row r="897" spans="19:31" x14ac:dyDescent="0.25">
      <c r="S897" s="615"/>
      <c r="T897" s="615"/>
      <c r="U897" s="615"/>
      <c r="V897" s="615"/>
      <c r="W897" s="615"/>
      <c r="X897" s="615"/>
      <c r="Y897" s="615"/>
      <c r="Z897" s="615"/>
      <c r="AA897" s="615"/>
      <c r="AB897" s="615"/>
      <c r="AC897" s="615"/>
      <c r="AD897" s="615"/>
      <c r="AE897" s="617"/>
    </row>
    <row r="898" spans="19:31" x14ac:dyDescent="0.25">
      <c r="S898" s="615"/>
      <c r="T898" s="615"/>
      <c r="U898" s="615"/>
      <c r="V898" s="615"/>
      <c r="W898" s="615"/>
      <c r="X898" s="615"/>
      <c r="Y898" s="615"/>
      <c r="Z898" s="615"/>
      <c r="AA898" s="615"/>
      <c r="AB898" s="615"/>
      <c r="AC898" s="615"/>
      <c r="AD898" s="615"/>
      <c r="AE898" s="617"/>
    </row>
    <row r="899" spans="19:31" x14ac:dyDescent="0.25">
      <c r="S899" s="615"/>
      <c r="T899" s="615"/>
      <c r="U899" s="615"/>
      <c r="V899" s="615"/>
      <c r="W899" s="615"/>
      <c r="X899" s="615"/>
      <c r="Y899" s="615"/>
      <c r="Z899" s="615"/>
      <c r="AA899" s="615"/>
      <c r="AB899" s="615"/>
      <c r="AC899" s="615"/>
      <c r="AD899" s="615"/>
      <c r="AE899" s="617"/>
    </row>
    <row r="900" spans="19:31" x14ac:dyDescent="0.25">
      <c r="S900" s="615"/>
      <c r="T900" s="615"/>
      <c r="U900" s="615"/>
      <c r="V900" s="615"/>
      <c r="W900" s="615"/>
      <c r="X900" s="615"/>
      <c r="Y900" s="615"/>
      <c r="Z900" s="615"/>
      <c r="AA900" s="615"/>
      <c r="AB900" s="615"/>
      <c r="AC900" s="615"/>
      <c r="AD900" s="615"/>
      <c r="AE900" s="617"/>
    </row>
    <row r="901" spans="19:31" x14ac:dyDescent="0.25">
      <c r="S901" s="615"/>
      <c r="T901" s="615"/>
      <c r="U901" s="615"/>
      <c r="V901" s="615"/>
      <c r="W901" s="615"/>
      <c r="X901" s="615"/>
      <c r="Y901" s="615"/>
      <c r="Z901" s="615"/>
      <c r="AA901" s="615"/>
      <c r="AB901" s="615"/>
      <c r="AC901" s="615"/>
      <c r="AD901" s="615"/>
      <c r="AE901" s="617"/>
    </row>
    <row r="902" spans="19:31" x14ac:dyDescent="0.25">
      <c r="S902" s="615"/>
      <c r="T902" s="615"/>
      <c r="U902" s="615"/>
      <c r="V902" s="615"/>
      <c r="W902" s="615"/>
      <c r="X902" s="615"/>
      <c r="Y902" s="615"/>
      <c r="Z902" s="615"/>
      <c r="AA902" s="615"/>
      <c r="AB902" s="615"/>
      <c r="AC902" s="615"/>
      <c r="AD902" s="615"/>
      <c r="AE902" s="617"/>
    </row>
    <row r="903" spans="19:31" x14ac:dyDescent="0.25">
      <c r="S903" s="615"/>
      <c r="T903" s="615"/>
      <c r="U903" s="615"/>
      <c r="V903" s="615"/>
      <c r="W903" s="615"/>
      <c r="X903" s="615"/>
      <c r="Y903" s="615"/>
      <c r="Z903" s="615"/>
      <c r="AA903" s="615"/>
      <c r="AB903" s="615"/>
      <c r="AC903" s="615"/>
      <c r="AD903" s="615"/>
      <c r="AE903" s="617"/>
    </row>
    <row r="904" spans="19:31" x14ac:dyDescent="0.25">
      <c r="S904" s="615"/>
      <c r="T904" s="615"/>
      <c r="U904" s="615"/>
      <c r="V904" s="615"/>
      <c r="W904" s="615"/>
      <c r="X904" s="615"/>
      <c r="Y904" s="615"/>
      <c r="Z904" s="615"/>
      <c r="AA904" s="615"/>
      <c r="AB904" s="615"/>
      <c r="AC904" s="615"/>
      <c r="AD904" s="615"/>
      <c r="AE904" s="617"/>
    </row>
    <row r="905" spans="19:31" x14ac:dyDescent="0.25">
      <c r="S905" s="615"/>
      <c r="T905" s="615"/>
      <c r="U905" s="615"/>
      <c r="V905" s="615"/>
      <c r="W905" s="615"/>
      <c r="X905" s="615"/>
      <c r="Y905" s="615"/>
      <c r="Z905" s="615"/>
      <c r="AA905" s="615"/>
      <c r="AB905" s="615"/>
      <c r="AC905" s="615"/>
      <c r="AD905" s="615"/>
      <c r="AE905" s="617"/>
    </row>
    <row r="906" spans="19:31" x14ac:dyDescent="0.25">
      <c r="S906" s="615"/>
      <c r="T906" s="615"/>
      <c r="U906" s="615"/>
      <c r="V906" s="615"/>
      <c r="W906" s="615"/>
      <c r="X906" s="615"/>
      <c r="Y906" s="615"/>
      <c r="Z906" s="615"/>
      <c r="AA906" s="615"/>
      <c r="AB906" s="615"/>
      <c r="AC906" s="615"/>
      <c r="AD906" s="615"/>
      <c r="AE906" s="617"/>
    </row>
    <row r="907" spans="19:31" x14ac:dyDescent="0.25">
      <c r="S907" s="615"/>
      <c r="T907" s="615"/>
      <c r="U907" s="615"/>
      <c r="V907" s="615"/>
      <c r="W907" s="615"/>
      <c r="X907" s="615"/>
      <c r="Y907" s="615"/>
      <c r="Z907" s="615"/>
      <c r="AA907" s="615"/>
      <c r="AB907" s="615"/>
      <c r="AC907" s="615"/>
      <c r="AD907" s="615"/>
      <c r="AE907" s="617"/>
    </row>
    <row r="908" spans="19:31" x14ac:dyDescent="0.25">
      <c r="S908" s="615"/>
      <c r="T908" s="615"/>
      <c r="U908" s="615"/>
      <c r="V908" s="615"/>
      <c r="W908" s="615"/>
      <c r="X908" s="615"/>
      <c r="Y908" s="615"/>
      <c r="Z908" s="615"/>
      <c r="AA908" s="615"/>
      <c r="AB908" s="615"/>
      <c r="AC908" s="615"/>
      <c r="AD908" s="615"/>
      <c r="AE908" s="617"/>
    </row>
    <row r="909" spans="19:31" x14ac:dyDescent="0.25">
      <c r="S909" s="615"/>
      <c r="T909" s="615"/>
      <c r="U909" s="615"/>
      <c r="V909" s="615"/>
      <c r="W909" s="615"/>
      <c r="X909" s="615"/>
      <c r="Y909" s="615"/>
      <c r="Z909" s="615"/>
      <c r="AA909" s="615"/>
      <c r="AB909" s="615"/>
      <c r="AC909" s="615"/>
      <c r="AD909" s="615"/>
      <c r="AE909" s="617"/>
    </row>
    <row r="910" spans="19:31" x14ac:dyDescent="0.25">
      <c r="S910" s="615"/>
      <c r="T910" s="615"/>
      <c r="U910" s="615"/>
      <c r="V910" s="615"/>
      <c r="W910" s="615"/>
      <c r="X910" s="615"/>
      <c r="Y910" s="615"/>
      <c r="Z910" s="615"/>
      <c r="AA910" s="615"/>
      <c r="AB910" s="615"/>
      <c r="AC910" s="615"/>
      <c r="AD910" s="615"/>
      <c r="AE910" s="617"/>
    </row>
    <row r="911" spans="19:31" x14ac:dyDescent="0.25">
      <c r="S911" s="615"/>
      <c r="T911" s="615"/>
      <c r="U911" s="615"/>
      <c r="V911" s="615"/>
      <c r="W911" s="615"/>
      <c r="X911" s="615"/>
      <c r="Y911" s="615"/>
      <c r="Z911" s="615"/>
      <c r="AA911" s="615"/>
      <c r="AB911" s="615"/>
      <c r="AC911" s="615"/>
      <c r="AD911" s="615"/>
      <c r="AE911" s="617"/>
    </row>
    <row r="912" spans="19:31" x14ac:dyDescent="0.25">
      <c r="S912" s="615"/>
      <c r="T912" s="615"/>
      <c r="U912" s="615"/>
      <c r="V912" s="615"/>
      <c r="W912" s="615"/>
      <c r="X912" s="615"/>
      <c r="Y912" s="615"/>
      <c r="Z912" s="615"/>
      <c r="AA912" s="615"/>
      <c r="AB912" s="615"/>
      <c r="AC912" s="615"/>
      <c r="AD912" s="615"/>
      <c r="AE912" s="617"/>
    </row>
    <row r="913" spans="19:31" x14ac:dyDescent="0.25">
      <c r="S913" s="615"/>
      <c r="T913" s="615"/>
      <c r="U913" s="615"/>
      <c r="V913" s="615"/>
      <c r="W913" s="615"/>
      <c r="X913" s="615"/>
      <c r="Y913" s="615"/>
      <c r="Z913" s="615"/>
      <c r="AA913" s="615"/>
      <c r="AB913" s="615"/>
      <c r="AC913" s="615"/>
      <c r="AD913" s="615"/>
      <c r="AE913" s="617"/>
    </row>
    <row r="914" spans="19:31" x14ac:dyDescent="0.25">
      <c r="S914" s="615"/>
      <c r="T914" s="615"/>
      <c r="U914" s="615"/>
      <c r="V914" s="615"/>
      <c r="W914" s="615"/>
      <c r="X914" s="615"/>
      <c r="Y914" s="615"/>
      <c r="Z914" s="615"/>
      <c r="AA914" s="615"/>
      <c r="AB914" s="615"/>
      <c r="AC914" s="615"/>
      <c r="AD914" s="615"/>
      <c r="AE914" s="617"/>
    </row>
    <row r="915" spans="19:31" x14ac:dyDescent="0.25">
      <c r="S915" s="615"/>
      <c r="T915" s="615"/>
      <c r="U915" s="615"/>
      <c r="V915" s="615"/>
      <c r="W915" s="615"/>
      <c r="X915" s="615"/>
      <c r="Y915" s="615"/>
      <c r="Z915" s="615"/>
      <c r="AA915" s="615"/>
      <c r="AB915" s="615"/>
      <c r="AC915" s="615"/>
      <c r="AD915" s="615"/>
      <c r="AE915" s="617"/>
    </row>
    <row r="916" spans="19:31" x14ac:dyDescent="0.25">
      <c r="S916" s="615"/>
      <c r="T916" s="615"/>
      <c r="U916" s="615"/>
      <c r="V916" s="615"/>
      <c r="W916" s="615"/>
      <c r="X916" s="615"/>
      <c r="Y916" s="615"/>
      <c r="Z916" s="615"/>
      <c r="AA916" s="615"/>
      <c r="AB916" s="615"/>
      <c r="AC916" s="615"/>
      <c r="AD916" s="615"/>
      <c r="AE916" s="617"/>
    </row>
    <row r="917" spans="19:31" x14ac:dyDescent="0.25">
      <c r="S917" s="615"/>
      <c r="T917" s="615"/>
      <c r="U917" s="615"/>
      <c r="V917" s="615"/>
      <c r="W917" s="615"/>
      <c r="X917" s="615"/>
      <c r="Y917" s="615"/>
      <c r="Z917" s="615"/>
      <c r="AA917" s="615"/>
      <c r="AB917" s="615"/>
      <c r="AC917" s="615"/>
      <c r="AD917" s="615"/>
      <c r="AE917" s="617"/>
    </row>
    <row r="918" spans="19:31" x14ac:dyDescent="0.25">
      <c r="S918" s="615"/>
      <c r="T918" s="615"/>
      <c r="U918" s="615"/>
      <c r="V918" s="615"/>
      <c r="W918" s="615"/>
      <c r="X918" s="615"/>
      <c r="Y918" s="615"/>
      <c r="Z918" s="615"/>
      <c r="AA918" s="615"/>
      <c r="AB918" s="615"/>
      <c r="AC918" s="615"/>
      <c r="AD918" s="615"/>
      <c r="AE918" s="617"/>
    </row>
    <row r="919" spans="19:31" x14ac:dyDescent="0.25">
      <c r="S919" s="615"/>
      <c r="T919" s="615"/>
      <c r="U919" s="615"/>
      <c r="V919" s="615"/>
      <c r="W919" s="615"/>
      <c r="X919" s="615"/>
      <c r="Y919" s="615"/>
      <c r="Z919" s="615"/>
      <c r="AA919" s="615"/>
      <c r="AB919" s="615"/>
      <c r="AC919" s="615"/>
      <c r="AD919" s="615"/>
      <c r="AE919" s="617"/>
    </row>
    <row r="920" spans="19:31" x14ac:dyDescent="0.25">
      <c r="S920" s="615"/>
      <c r="T920" s="615"/>
      <c r="U920" s="615"/>
      <c r="V920" s="615"/>
      <c r="W920" s="615"/>
      <c r="X920" s="615"/>
      <c r="Y920" s="615"/>
      <c r="Z920" s="615"/>
      <c r="AA920" s="615"/>
      <c r="AB920" s="615"/>
      <c r="AC920" s="615"/>
      <c r="AD920" s="615"/>
      <c r="AE920" s="617"/>
    </row>
    <row r="921" spans="19:31" x14ac:dyDescent="0.25">
      <c r="S921" s="615"/>
      <c r="T921" s="615"/>
      <c r="U921" s="615"/>
      <c r="V921" s="615"/>
      <c r="W921" s="615"/>
      <c r="X921" s="615"/>
      <c r="Y921" s="615"/>
      <c r="Z921" s="615"/>
      <c r="AA921" s="615"/>
      <c r="AB921" s="615"/>
      <c r="AC921" s="615"/>
      <c r="AD921" s="615"/>
      <c r="AE921" s="617"/>
    </row>
    <row r="922" spans="19:31" x14ac:dyDescent="0.25">
      <c r="S922" s="615"/>
      <c r="T922" s="615"/>
      <c r="U922" s="615"/>
      <c r="V922" s="615"/>
      <c r="W922" s="615"/>
      <c r="X922" s="615"/>
      <c r="Y922" s="615"/>
      <c r="Z922" s="615"/>
      <c r="AA922" s="615"/>
      <c r="AB922" s="615"/>
      <c r="AC922" s="615"/>
      <c r="AD922" s="615"/>
      <c r="AE922" s="617"/>
    </row>
    <row r="923" spans="19:31" x14ac:dyDescent="0.25">
      <c r="S923" s="615"/>
      <c r="T923" s="615"/>
      <c r="U923" s="615"/>
      <c r="V923" s="615"/>
      <c r="W923" s="615"/>
      <c r="X923" s="615"/>
      <c r="Y923" s="615"/>
      <c r="Z923" s="615"/>
      <c r="AA923" s="615"/>
      <c r="AB923" s="615"/>
      <c r="AC923" s="615"/>
      <c r="AD923" s="615"/>
      <c r="AE923" s="617"/>
    </row>
    <row r="924" spans="19:31" x14ac:dyDescent="0.25">
      <c r="S924" s="615"/>
      <c r="T924" s="615"/>
      <c r="U924" s="615"/>
      <c r="V924" s="615"/>
      <c r="W924" s="615"/>
      <c r="X924" s="615"/>
      <c r="Y924" s="615"/>
      <c r="Z924" s="615"/>
      <c r="AA924" s="615"/>
      <c r="AB924" s="615"/>
      <c r="AC924" s="615"/>
      <c r="AD924" s="615"/>
      <c r="AE924" s="617"/>
    </row>
    <row r="925" spans="19:31" x14ac:dyDescent="0.25">
      <c r="S925" s="615"/>
      <c r="T925" s="615"/>
      <c r="U925" s="615"/>
      <c r="V925" s="615"/>
      <c r="W925" s="615"/>
      <c r="X925" s="615"/>
      <c r="Y925" s="615"/>
      <c r="Z925" s="615"/>
      <c r="AA925" s="615"/>
      <c r="AB925" s="615"/>
      <c r="AC925" s="615"/>
      <c r="AD925" s="615"/>
      <c r="AE925" s="617"/>
    </row>
    <row r="926" spans="19:31" x14ac:dyDescent="0.25">
      <c r="S926" s="615"/>
      <c r="T926" s="615"/>
      <c r="U926" s="615"/>
      <c r="V926" s="615"/>
      <c r="W926" s="615"/>
      <c r="X926" s="615"/>
      <c r="Y926" s="615"/>
      <c r="Z926" s="615"/>
      <c r="AA926" s="615"/>
      <c r="AB926" s="615"/>
      <c r="AC926" s="615"/>
      <c r="AD926" s="615"/>
      <c r="AE926" s="617"/>
    </row>
    <row r="927" spans="19:31" x14ac:dyDescent="0.25">
      <c r="S927" s="615"/>
      <c r="T927" s="615"/>
      <c r="U927" s="615"/>
      <c r="V927" s="615"/>
      <c r="W927" s="615"/>
      <c r="X927" s="615"/>
      <c r="Y927" s="615"/>
      <c r="Z927" s="615"/>
      <c r="AA927" s="615"/>
      <c r="AB927" s="615"/>
      <c r="AC927" s="615"/>
      <c r="AD927" s="615"/>
      <c r="AE927" s="617"/>
    </row>
    <row r="928" spans="19:31" x14ac:dyDescent="0.25">
      <c r="S928" s="615"/>
      <c r="T928" s="615"/>
      <c r="U928" s="615"/>
      <c r="V928" s="615"/>
      <c r="W928" s="615"/>
      <c r="X928" s="615"/>
      <c r="Y928" s="615"/>
      <c r="Z928" s="615"/>
      <c r="AA928" s="615"/>
      <c r="AB928" s="615"/>
      <c r="AC928" s="615"/>
      <c r="AD928" s="615"/>
      <c r="AE928" s="617"/>
    </row>
    <row r="929" spans="19:31" x14ac:dyDescent="0.25">
      <c r="S929" s="615"/>
      <c r="T929" s="615"/>
      <c r="U929" s="615"/>
      <c r="V929" s="615"/>
      <c r="W929" s="615"/>
      <c r="X929" s="615"/>
      <c r="Y929" s="615"/>
      <c r="Z929" s="615"/>
      <c r="AA929" s="615"/>
      <c r="AB929" s="615"/>
      <c r="AC929" s="615"/>
      <c r="AD929" s="615"/>
      <c r="AE929" s="617"/>
    </row>
    <row r="930" spans="19:31" x14ac:dyDescent="0.25">
      <c r="S930" s="615"/>
      <c r="T930" s="615"/>
      <c r="U930" s="615"/>
      <c r="V930" s="615"/>
      <c r="W930" s="615"/>
      <c r="X930" s="615"/>
      <c r="Y930" s="615"/>
      <c r="Z930" s="615"/>
      <c r="AA930" s="615"/>
      <c r="AB930" s="615"/>
      <c r="AC930" s="615"/>
      <c r="AD930" s="615"/>
      <c r="AE930" s="617"/>
    </row>
    <row r="931" spans="19:31" x14ac:dyDescent="0.25">
      <c r="S931" s="615"/>
      <c r="T931" s="615"/>
      <c r="U931" s="615"/>
      <c r="V931" s="615"/>
      <c r="W931" s="615"/>
      <c r="X931" s="615"/>
      <c r="Y931" s="615"/>
      <c r="Z931" s="615"/>
      <c r="AA931" s="615"/>
      <c r="AB931" s="615"/>
      <c r="AC931" s="615"/>
      <c r="AD931" s="615"/>
      <c r="AE931" s="617"/>
    </row>
    <row r="932" spans="19:31" x14ac:dyDescent="0.25">
      <c r="S932" s="615"/>
      <c r="T932" s="615"/>
      <c r="U932" s="615"/>
      <c r="V932" s="615"/>
      <c r="W932" s="615"/>
      <c r="X932" s="615"/>
      <c r="Y932" s="615"/>
      <c r="Z932" s="615"/>
      <c r="AA932" s="615"/>
      <c r="AB932" s="615"/>
      <c r="AC932" s="615"/>
      <c r="AD932" s="615"/>
      <c r="AE932" s="617"/>
    </row>
    <row r="933" spans="19:31" x14ac:dyDescent="0.25">
      <c r="S933" s="615"/>
      <c r="T933" s="615"/>
      <c r="U933" s="615"/>
      <c r="V933" s="615"/>
      <c r="W933" s="615"/>
      <c r="X933" s="615"/>
      <c r="Y933" s="615"/>
      <c r="Z933" s="615"/>
      <c r="AA933" s="615"/>
      <c r="AB933" s="615"/>
      <c r="AC933" s="615"/>
      <c r="AD933" s="615"/>
      <c r="AE933" s="617"/>
    </row>
    <row r="934" spans="19:31" x14ac:dyDescent="0.25">
      <c r="S934" s="615"/>
      <c r="T934" s="615"/>
      <c r="U934" s="615"/>
      <c r="V934" s="615"/>
      <c r="W934" s="615"/>
      <c r="X934" s="615"/>
      <c r="Y934" s="615"/>
      <c r="Z934" s="615"/>
      <c r="AA934" s="615"/>
      <c r="AB934" s="615"/>
      <c r="AC934" s="615"/>
      <c r="AD934" s="615"/>
      <c r="AE934" s="617"/>
    </row>
    <row r="935" spans="19:31" x14ac:dyDescent="0.25">
      <c r="S935" s="615"/>
      <c r="T935" s="615"/>
      <c r="U935" s="615"/>
      <c r="V935" s="615"/>
      <c r="W935" s="615"/>
      <c r="X935" s="615"/>
      <c r="Y935" s="615"/>
      <c r="Z935" s="615"/>
      <c r="AA935" s="615"/>
      <c r="AB935" s="615"/>
      <c r="AC935" s="615"/>
      <c r="AD935" s="615"/>
      <c r="AE935" s="617"/>
    </row>
    <row r="936" spans="19:31" x14ac:dyDescent="0.25">
      <c r="S936" s="615"/>
      <c r="T936" s="615"/>
      <c r="U936" s="615"/>
      <c r="V936" s="615"/>
      <c r="W936" s="615"/>
      <c r="X936" s="615"/>
      <c r="Y936" s="615"/>
      <c r="Z936" s="615"/>
      <c r="AA936" s="615"/>
      <c r="AB936" s="615"/>
      <c r="AC936" s="615"/>
      <c r="AD936" s="615"/>
      <c r="AE936" s="617"/>
    </row>
    <row r="937" spans="19:31" x14ac:dyDescent="0.25">
      <c r="S937" s="615"/>
      <c r="T937" s="615"/>
      <c r="U937" s="615"/>
      <c r="V937" s="615"/>
      <c r="W937" s="615"/>
      <c r="X937" s="615"/>
      <c r="Y937" s="615"/>
      <c r="Z937" s="615"/>
      <c r="AA937" s="615"/>
      <c r="AB937" s="615"/>
      <c r="AC937" s="615"/>
      <c r="AD937" s="615"/>
      <c r="AE937" s="617"/>
    </row>
    <row r="938" spans="19:31" x14ac:dyDescent="0.25">
      <c r="S938" s="615"/>
      <c r="T938" s="615"/>
      <c r="U938" s="615"/>
      <c r="V938" s="615"/>
      <c r="W938" s="615"/>
      <c r="X938" s="615"/>
      <c r="Y938" s="615"/>
      <c r="Z938" s="615"/>
      <c r="AA938" s="615"/>
      <c r="AB938" s="615"/>
      <c r="AC938" s="615"/>
      <c r="AD938" s="615"/>
      <c r="AE938" s="617"/>
    </row>
    <row r="939" spans="19:31" x14ac:dyDescent="0.25">
      <c r="S939" s="615"/>
      <c r="T939" s="615"/>
      <c r="U939" s="615"/>
      <c r="V939" s="615"/>
      <c r="W939" s="615"/>
      <c r="X939" s="615"/>
      <c r="Y939" s="615"/>
      <c r="Z939" s="615"/>
      <c r="AA939" s="615"/>
      <c r="AB939" s="615"/>
      <c r="AC939" s="615"/>
      <c r="AD939" s="615"/>
      <c r="AE939" s="617"/>
    </row>
    <row r="940" spans="19:31" x14ac:dyDescent="0.25">
      <c r="S940" s="615"/>
      <c r="T940" s="615"/>
      <c r="U940" s="615"/>
      <c r="V940" s="615"/>
      <c r="W940" s="615"/>
      <c r="X940" s="615"/>
      <c r="Y940" s="615"/>
      <c r="Z940" s="615"/>
      <c r="AA940" s="615"/>
      <c r="AB940" s="615"/>
      <c r="AC940" s="615"/>
      <c r="AD940" s="615"/>
      <c r="AE940" s="617"/>
    </row>
    <row r="941" spans="19:31" x14ac:dyDescent="0.25">
      <c r="S941" s="615"/>
      <c r="T941" s="615"/>
      <c r="U941" s="615"/>
      <c r="V941" s="615"/>
      <c r="W941" s="615"/>
      <c r="X941" s="615"/>
      <c r="Y941" s="615"/>
      <c r="Z941" s="615"/>
      <c r="AA941" s="615"/>
      <c r="AB941" s="615"/>
      <c r="AC941" s="615"/>
      <c r="AD941" s="615"/>
      <c r="AE941" s="617"/>
    </row>
    <row r="942" spans="19:31" x14ac:dyDescent="0.25">
      <c r="S942" s="615"/>
      <c r="T942" s="615"/>
      <c r="U942" s="615"/>
      <c r="V942" s="615"/>
      <c r="W942" s="615"/>
      <c r="X942" s="615"/>
      <c r="Y942" s="615"/>
      <c r="Z942" s="615"/>
      <c r="AA942" s="615"/>
      <c r="AB942" s="615"/>
      <c r="AC942" s="615"/>
      <c r="AD942" s="615"/>
      <c r="AE942" s="617"/>
    </row>
    <row r="943" spans="19:31" x14ac:dyDescent="0.25">
      <c r="S943" s="615"/>
      <c r="T943" s="615"/>
      <c r="U943" s="615"/>
      <c r="V943" s="615"/>
      <c r="W943" s="615"/>
      <c r="X943" s="615"/>
      <c r="Y943" s="615"/>
      <c r="Z943" s="615"/>
      <c r="AA943" s="615"/>
      <c r="AB943" s="615"/>
      <c r="AC943" s="615"/>
      <c r="AD943" s="615"/>
      <c r="AE943" s="617"/>
    </row>
    <row r="944" spans="19:31" x14ac:dyDescent="0.25">
      <c r="S944" s="615"/>
      <c r="T944" s="615"/>
      <c r="U944" s="615"/>
      <c r="V944" s="615"/>
      <c r="W944" s="615"/>
      <c r="X944" s="615"/>
      <c r="Y944" s="615"/>
      <c r="Z944" s="615"/>
      <c r="AA944" s="615"/>
      <c r="AB944" s="615"/>
      <c r="AC944" s="615"/>
      <c r="AD944" s="615"/>
      <c r="AE944" s="617"/>
    </row>
    <row r="945" spans="19:31" x14ac:dyDescent="0.25">
      <c r="S945" s="615"/>
      <c r="T945" s="615"/>
      <c r="U945" s="615"/>
      <c r="V945" s="615"/>
      <c r="W945" s="615"/>
      <c r="X945" s="615"/>
      <c r="Y945" s="615"/>
      <c r="Z945" s="615"/>
      <c r="AA945" s="615"/>
      <c r="AB945" s="615"/>
      <c r="AC945" s="615"/>
      <c r="AD945" s="615"/>
      <c r="AE945" s="617"/>
    </row>
    <row r="946" spans="19:31" x14ac:dyDescent="0.25">
      <c r="S946" s="615"/>
      <c r="T946" s="615"/>
      <c r="U946" s="615"/>
      <c r="V946" s="615"/>
      <c r="W946" s="615"/>
      <c r="X946" s="615"/>
      <c r="Y946" s="615"/>
      <c r="Z946" s="615"/>
      <c r="AA946" s="615"/>
      <c r="AB946" s="615"/>
      <c r="AC946" s="615"/>
      <c r="AD946" s="615"/>
      <c r="AE946" s="617"/>
    </row>
    <row r="947" spans="19:31" x14ac:dyDescent="0.25">
      <c r="S947" s="615"/>
      <c r="T947" s="615"/>
      <c r="U947" s="615"/>
      <c r="V947" s="615"/>
      <c r="W947" s="615"/>
      <c r="X947" s="615"/>
      <c r="Y947" s="615"/>
      <c r="Z947" s="615"/>
      <c r="AA947" s="615"/>
      <c r="AB947" s="615"/>
      <c r="AC947" s="615"/>
      <c r="AD947" s="615"/>
      <c r="AE947" s="617"/>
    </row>
    <row r="948" spans="19:31" x14ac:dyDescent="0.25">
      <c r="S948" s="615"/>
      <c r="T948" s="615"/>
      <c r="U948" s="615"/>
      <c r="V948" s="615"/>
      <c r="W948" s="615"/>
      <c r="X948" s="615"/>
      <c r="Y948" s="615"/>
      <c r="Z948" s="615"/>
      <c r="AA948" s="615"/>
      <c r="AB948" s="615"/>
      <c r="AC948" s="615"/>
      <c r="AD948" s="615"/>
      <c r="AE948" s="617"/>
    </row>
    <row r="949" spans="19:31" x14ac:dyDescent="0.25">
      <c r="S949" s="615"/>
      <c r="T949" s="615"/>
      <c r="U949" s="615"/>
      <c r="V949" s="615"/>
      <c r="W949" s="615"/>
      <c r="X949" s="615"/>
      <c r="Y949" s="615"/>
      <c r="Z949" s="615"/>
      <c r="AA949" s="615"/>
      <c r="AB949" s="615"/>
      <c r="AC949" s="615"/>
      <c r="AD949" s="615"/>
      <c r="AE949" s="617"/>
    </row>
    <row r="950" spans="19:31" x14ac:dyDescent="0.25">
      <c r="S950" s="615"/>
      <c r="T950" s="615"/>
      <c r="U950" s="615"/>
      <c r="V950" s="615"/>
      <c r="W950" s="615"/>
      <c r="X950" s="615"/>
      <c r="Y950" s="615"/>
      <c r="Z950" s="615"/>
      <c r="AA950" s="615"/>
      <c r="AB950" s="615"/>
      <c r="AC950" s="615"/>
      <c r="AD950" s="615"/>
      <c r="AE950" s="617"/>
    </row>
    <row r="951" spans="19:31" x14ac:dyDescent="0.25">
      <c r="S951" s="615"/>
      <c r="T951" s="615"/>
      <c r="U951" s="615"/>
      <c r="V951" s="615"/>
      <c r="W951" s="615"/>
      <c r="X951" s="615"/>
      <c r="Y951" s="615"/>
      <c r="Z951" s="615"/>
      <c r="AA951" s="615"/>
      <c r="AB951" s="615"/>
      <c r="AC951" s="615"/>
      <c r="AD951" s="615"/>
      <c r="AE951" s="617"/>
    </row>
    <row r="952" spans="19:31" x14ac:dyDescent="0.25">
      <c r="S952" s="615"/>
      <c r="T952" s="615"/>
      <c r="U952" s="615"/>
      <c r="V952" s="615"/>
      <c r="W952" s="615"/>
      <c r="X952" s="615"/>
      <c r="Y952" s="615"/>
      <c r="Z952" s="615"/>
      <c r="AA952" s="615"/>
      <c r="AB952" s="615"/>
      <c r="AC952" s="615"/>
      <c r="AD952" s="615"/>
      <c r="AE952" s="617"/>
    </row>
    <row r="953" spans="19:31" x14ac:dyDescent="0.25">
      <c r="S953" s="615"/>
      <c r="T953" s="615"/>
      <c r="U953" s="615"/>
      <c r="V953" s="615"/>
      <c r="W953" s="615"/>
      <c r="X953" s="615"/>
      <c r="Y953" s="615"/>
      <c r="Z953" s="615"/>
      <c r="AA953" s="615"/>
      <c r="AB953" s="615"/>
      <c r="AC953" s="615"/>
      <c r="AD953" s="615"/>
      <c r="AE953" s="617"/>
    </row>
    <row r="954" spans="19:31" x14ac:dyDescent="0.25">
      <c r="S954" s="615"/>
      <c r="T954" s="615"/>
      <c r="U954" s="615"/>
      <c r="V954" s="615"/>
      <c r="W954" s="615"/>
      <c r="X954" s="615"/>
      <c r="Y954" s="615"/>
      <c r="Z954" s="615"/>
      <c r="AA954" s="615"/>
      <c r="AB954" s="615"/>
      <c r="AC954" s="615"/>
      <c r="AD954" s="615"/>
      <c r="AE954" s="617"/>
    </row>
    <row r="955" spans="19:31" x14ac:dyDescent="0.25">
      <c r="S955" s="615"/>
      <c r="T955" s="615"/>
      <c r="U955" s="615"/>
      <c r="V955" s="615"/>
      <c r="W955" s="615"/>
      <c r="X955" s="615"/>
      <c r="Y955" s="615"/>
      <c r="Z955" s="615"/>
      <c r="AA955" s="615"/>
      <c r="AB955" s="615"/>
      <c r="AC955" s="615"/>
      <c r="AD955" s="615"/>
      <c r="AE955" s="617"/>
    </row>
    <row r="956" spans="19:31" x14ac:dyDescent="0.25">
      <c r="S956" s="615"/>
      <c r="T956" s="615"/>
      <c r="U956" s="615"/>
      <c r="V956" s="615"/>
      <c r="W956" s="615"/>
      <c r="X956" s="615"/>
      <c r="Y956" s="615"/>
      <c r="Z956" s="615"/>
      <c r="AA956" s="615"/>
      <c r="AB956" s="615"/>
      <c r="AC956" s="615"/>
      <c r="AD956" s="615"/>
      <c r="AE956" s="617"/>
    </row>
    <row r="957" spans="19:31" x14ac:dyDescent="0.25">
      <c r="S957" s="615"/>
      <c r="T957" s="615"/>
      <c r="U957" s="615"/>
      <c r="V957" s="615"/>
      <c r="W957" s="615"/>
      <c r="X957" s="615"/>
      <c r="Y957" s="615"/>
      <c r="Z957" s="615"/>
      <c r="AA957" s="615"/>
      <c r="AB957" s="615"/>
      <c r="AC957" s="615"/>
      <c r="AD957" s="615"/>
      <c r="AE957" s="617"/>
    </row>
    <row r="958" spans="19:31" x14ac:dyDescent="0.25">
      <c r="S958" s="615"/>
      <c r="T958" s="615"/>
      <c r="U958" s="615"/>
      <c r="V958" s="615"/>
      <c r="W958" s="615"/>
      <c r="X958" s="615"/>
      <c r="Y958" s="615"/>
      <c r="Z958" s="615"/>
      <c r="AA958" s="615"/>
      <c r="AB958" s="615"/>
      <c r="AC958" s="615"/>
      <c r="AD958" s="615"/>
      <c r="AE958" s="617"/>
    </row>
    <row r="959" spans="19:31" x14ac:dyDescent="0.25">
      <c r="S959" s="615"/>
      <c r="T959" s="615"/>
      <c r="U959" s="615"/>
      <c r="V959" s="615"/>
      <c r="W959" s="615"/>
      <c r="X959" s="615"/>
      <c r="Y959" s="615"/>
      <c r="Z959" s="615"/>
      <c r="AA959" s="615"/>
      <c r="AB959" s="615"/>
      <c r="AC959" s="615"/>
      <c r="AD959" s="615"/>
      <c r="AE959" s="617"/>
    </row>
    <row r="960" spans="19:31" x14ac:dyDescent="0.25">
      <c r="S960" s="615"/>
      <c r="T960" s="615"/>
      <c r="U960" s="615"/>
      <c r="V960" s="615"/>
      <c r="W960" s="615"/>
      <c r="X960" s="615"/>
      <c r="Y960" s="615"/>
      <c r="Z960" s="615"/>
      <c r="AA960" s="615"/>
      <c r="AB960" s="615"/>
      <c r="AC960" s="615"/>
      <c r="AD960" s="615"/>
      <c r="AE960" s="617"/>
    </row>
    <row r="961" spans="19:31" x14ac:dyDescent="0.25">
      <c r="S961" s="615"/>
      <c r="T961" s="615"/>
      <c r="U961" s="615"/>
      <c r="V961" s="615"/>
      <c r="W961" s="615"/>
      <c r="X961" s="615"/>
      <c r="Y961" s="615"/>
      <c r="Z961" s="615"/>
      <c r="AA961" s="615"/>
      <c r="AB961" s="615"/>
      <c r="AC961" s="615"/>
      <c r="AD961" s="615"/>
      <c r="AE961" s="617"/>
    </row>
    <row r="962" spans="19:31" x14ac:dyDescent="0.25">
      <c r="S962" s="615"/>
      <c r="T962" s="615"/>
      <c r="U962" s="615"/>
      <c r="V962" s="615"/>
      <c r="W962" s="615"/>
      <c r="X962" s="615"/>
      <c r="Y962" s="615"/>
      <c r="Z962" s="615"/>
      <c r="AA962" s="615"/>
      <c r="AB962" s="615"/>
      <c r="AC962" s="615"/>
      <c r="AD962" s="615"/>
      <c r="AE962" s="617"/>
    </row>
    <row r="963" spans="19:31" x14ac:dyDescent="0.25">
      <c r="S963" s="615"/>
      <c r="T963" s="615"/>
      <c r="U963" s="615"/>
      <c r="V963" s="615"/>
      <c r="W963" s="615"/>
      <c r="X963" s="615"/>
      <c r="Y963" s="615"/>
      <c r="Z963" s="615"/>
      <c r="AA963" s="615"/>
      <c r="AB963" s="615"/>
      <c r="AC963" s="615"/>
      <c r="AD963" s="615"/>
      <c r="AE963" s="617"/>
    </row>
    <row r="964" spans="19:31" x14ac:dyDescent="0.25">
      <c r="S964" s="615"/>
      <c r="T964" s="615"/>
      <c r="U964" s="615"/>
      <c r="V964" s="615"/>
      <c r="W964" s="615"/>
      <c r="X964" s="615"/>
      <c r="Y964" s="615"/>
      <c r="Z964" s="615"/>
      <c r="AA964" s="615"/>
      <c r="AB964" s="615"/>
      <c r="AC964" s="615"/>
      <c r="AD964" s="615"/>
      <c r="AE964" s="617"/>
    </row>
    <row r="965" spans="19:31" x14ac:dyDescent="0.25">
      <c r="S965" s="615"/>
      <c r="T965" s="615"/>
      <c r="U965" s="615"/>
      <c r="V965" s="615"/>
      <c r="W965" s="615"/>
      <c r="X965" s="615"/>
      <c r="Y965" s="615"/>
      <c r="Z965" s="615"/>
      <c r="AA965" s="615"/>
      <c r="AB965" s="615"/>
      <c r="AC965" s="615"/>
      <c r="AD965" s="615"/>
      <c r="AE965" s="617"/>
    </row>
    <row r="966" spans="19:31" x14ac:dyDescent="0.25">
      <c r="S966" s="615"/>
      <c r="T966" s="615"/>
      <c r="U966" s="615"/>
      <c r="V966" s="615"/>
      <c r="W966" s="615"/>
      <c r="X966" s="615"/>
      <c r="Y966" s="615"/>
      <c r="Z966" s="615"/>
      <c r="AA966" s="615"/>
      <c r="AB966" s="615"/>
      <c r="AC966" s="615"/>
      <c r="AD966" s="615"/>
      <c r="AE966" s="617"/>
    </row>
    <row r="967" spans="19:31" x14ac:dyDescent="0.25">
      <c r="S967" s="615"/>
      <c r="T967" s="615"/>
      <c r="U967" s="615"/>
      <c r="V967" s="615"/>
      <c r="W967" s="615"/>
      <c r="X967" s="615"/>
      <c r="Y967" s="615"/>
      <c r="Z967" s="615"/>
      <c r="AA967" s="615"/>
      <c r="AB967" s="615"/>
      <c r="AC967" s="615"/>
      <c r="AD967" s="615"/>
      <c r="AE967" s="617"/>
    </row>
    <row r="968" spans="19:31" x14ac:dyDescent="0.25">
      <c r="S968" s="615"/>
      <c r="T968" s="615"/>
      <c r="U968" s="615"/>
      <c r="V968" s="615"/>
      <c r="W968" s="615"/>
      <c r="X968" s="615"/>
      <c r="Y968" s="615"/>
      <c r="Z968" s="615"/>
      <c r="AA968" s="615"/>
      <c r="AB968" s="615"/>
      <c r="AC968" s="615"/>
      <c r="AD968" s="615"/>
      <c r="AE968" s="617"/>
    </row>
    <row r="969" spans="19:31" x14ac:dyDescent="0.25">
      <c r="S969" s="615"/>
      <c r="T969" s="615"/>
      <c r="U969" s="615"/>
      <c r="V969" s="615"/>
      <c r="W969" s="615"/>
      <c r="X969" s="615"/>
      <c r="Y969" s="615"/>
      <c r="Z969" s="615"/>
      <c r="AA969" s="615"/>
      <c r="AB969" s="615"/>
      <c r="AC969" s="615"/>
      <c r="AD969" s="615"/>
      <c r="AE969" s="617"/>
    </row>
    <row r="970" spans="19:31" x14ac:dyDescent="0.25">
      <c r="S970" s="615"/>
      <c r="T970" s="615"/>
      <c r="U970" s="615"/>
      <c r="V970" s="615"/>
      <c r="W970" s="615"/>
      <c r="X970" s="615"/>
      <c r="Y970" s="615"/>
      <c r="Z970" s="615"/>
      <c r="AA970" s="615"/>
      <c r="AB970" s="615"/>
      <c r="AC970" s="615"/>
      <c r="AD970" s="615"/>
      <c r="AE970" s="617"/>
    </row>
    <row r="971" spans="19:31" x14ac:dyDescent="0.25">
      <c r="S971" s="615"/>
      <c r="T971" s="615"/>
      <c r="U971" s="615"/>
      <c r="V971" s="615"/>
      <c r="W971" s="615"/>
      <c r="X971" s="615"/>
      <c r="Y971" s="615"/>
      <c r="Z971" s="615"/>
      <c r="AA971" s="615"/>
      <c r="AB971" s="615"/>
      <c r="AC971" s="615"/>
      <c r="AD971" s="615"/>
      <c r="AE971" s="617"/>
    </row>
    <row r="972" spans="19:31" x14ac:dyDescent="0.25">
      <c r="S972" s="615"/>
      <c r="T972" s="615"/>
      <c r="U972" s="615"/>
      <c r="V972" s="615"/>
      <c r="W972" s="615"/>
      <c r="X972" s="615"/>
      <c r="Y972" s="615"/>
      <c r="Z972" s="615"/>
      <c r="AA972" s="615"/>
      <c r="AB972" s="615"/>
      <c r="AC972" s="615"/>
      <c r="AD972" s="615"/>
      <c r="AE972" s="617"/>
    </row>
    <row r="973" spans="19:31" x14ac:dyDescent="0.25">
      <c r="S973" s="615"/>
      <c r="T973" s="615"/>
      <c r="U973" s="615"/>
      <c r="V973" s="615"/>
      <c r="W973" s="615"/>
      <c r="X973" s="615"/>
      <c r="Y973" s="615"/>
      <c r="Z973" s="615"/>
      <c r="AA973" s="615"/>
      <c r="AB973" s="615"/>
      <c r="AC973" s="615"/>
      <c r="AD973" s="615"/>
      <c r="AE973" s="617"/>
    </row>
    <row r="974" spans="19:31" x14ac:dyDescent="0.25">
      <c r="S974" s="615"/>
      <c r="T974" s="615"/>
      <c r="U974" s="615"/>
      <c r="V974" s="615"/>
      <c r="W974" s="615"/>
      <c r="X974" s="615"/>
      <c r="Y974" s="615"/>
      <c r="Z974" s="615"/>
      <c r="AA974" s="615"/>
      <c r="AB974" s="615"/>
      <c r="AC974" s="615"/>
      <c r="AD974" s="615"/>
      <c r="AE974" s="617"/>
    </row>
    <row r="975" spans="19:31" x14ac:dyDescent="0.25">
      <c r="S975" s="615"/>
      <c r="T975" s="615"/>
      <c r="U975" s="615"/>
      <c r="V975" s="615"/>
      <c r="W975" s="615"/>
      <c r="X975" s="615"/>
      <c r="Y975" s="615"/>
      <c r="Z975" s="615"/>
      <c r="AA975" s="615"/>
      <c r="AB975" s="615"/>
      <c r="AC975" s="615"/>
      <c r="AD975" s="615"/>
      <c r="AE975" s="617"/>
    </row>
    <row r="976" spans="19:31" x14ac:dyDescent="0.25">
      <c r="S976" s="615"/>
      <c r="T976" s="615"/>
      <c r="U976" s="615"/>
      <c r="V976" s="615"/>
      <c r="W976" s="615"/>
      <c r="X976" s="615"/>
      <c r="Y976" s="615"/>
      <c r="Z976" s="615"/>
      <c r="AA976" s="615"/>
      <c r="AB976" s="615"/>
      <c r="AC976" s="615"/>
      <c r="AD976" s="615"/>
      <c r="AE976" s="617"/>
    </row>
    <row r="977" spans="19:31" x14ac:dyDescent="0.25">
      <c r="S977" s="615"/>
      <c r="T977" s="615"/>
      <c r="U977" s="615"/>
      <c r="V977" s="615"/>
      <c r="W977" s="615"/>
      <c r="X977" s="615"/>
      <c r="Y977" s="615"/>
      <c r="Z977" s="615"/>
      <c r="AA977" s="615"/>
      <c r="AB977" s="615"/>
      <c r="AC977" s="615"/>
      <c r="AD977" s="615"/>
      <c r="AE977" s="617"/>
    </row>
    <row r="978" spans="19:31" x14ac:dyDescent="0.25">
      <c r="S978" s="615"/>
      <c r="T978" s="615"/>
      <c r="U978" s="615"/>
      <c r="V978" s="615"/>
      <c r="W978" s="615"/>
      <c r="X978" s="615"/>
      <c r="Y978" s="615"/>
      <c r="Z978" s="615"/>
      <c r="AA978" s="615"/>
      <c r="AB978" s="615"/>
      <c r="AC978" s="615"/>
      <c r="AD978" s="615"/>
      <c r="AE978" s="617"/>
    </row>
    <row r="979" spans="19:31" x14ac:dyDescent="0.25">
      <c r="S979" s="615"/>
      <c r="T979" s="615"/>
      <c r="U979" s="615"/>
      <c r="V979" s="615"/>
      <c r="W979" s="615"/>
      <c r="X979" s="615"/>
      <c r="Y979" s="615"/>
      <c r="Z979" s="615"/>
      <c r="AA979" s="615"/>
      <c r="AB979" s="615"/>
      <c r="AC979" s="615"/>
      <c r="AD979" s="615"/>
      <c r="AE979" s="617"/>
    </row>
    <row r="980" spans="19:31" x14ac:dyDescent="0.25">
      <c r="S980" s="615"/>
      <c r="T980" s="615"/>
      <c r="U980" s="615"/>
      <c r="V980" s="615"/>
      <c r="W980" s="615"/>
      <c r="X980" s="615"/>
      <c r="Y980" s="615"/>
      <c r="Z980" s="615"/>
      <c r="AA980" s="615"/>
      <c r="AB980" s="615"/>
      <c r="AC980" s="615"/>
      <c r="AD980" s="615"/>
      <c r="AE980" s="617"/>
    </row>
    <row r="981" spans="19:31" x14ac:dyDescent="0.25">
      <c r="S981" s="615"/>
      <c r="T981" s="615"/>
      <c r="U981" s="615"/>
      <c r="V981" s="615"/>
      <c r="W981" s="615"/>
      <c r="X981" s="615"/>
      <c r="Y981" s="615"/>
      <c r="Z981" s="615"/>
      <c r="AA981" s="615"/>
      <c r="AB981" s="615"/>
      <c r="AC981" s="615"/>
      <c r="AD981" s="615"/>
      <c r="AE981" s="617"/>
    </row>
    <row r="982" spans="19:31" x14ac:dyDescent="0.25">
      <c r="S982" s="615"/>
      <c r="T982" s="615"/>
      <c r="U982" s="615"/>
      <c r="V982" s="615"/>
      <c r="W982" s="615"/>
      <c r="X982" s="615"/>
      <c r="Y982" s="615"/>
      <c r="Z982" s="615"/>
      <c r="AA982" s="615"/>
      <c r="AB982" s="615"/>
      <c r="AC982" s="615"/>
      <c r="AD982" s="615"/>
      <c r="AE982" s="617"/>
    </row>
    <row r="983" spans="19:31" x14ac:dyDescent="0.25">
      <c r="S983" s="615"/>
      <c r="T983" s="615"/>
      <c r="U983" s="615"/>
      <c r="V983" s="615"/>
      <c r="W983" s="615"/>
      <c r="X983" s="615"/>
      <c r="Y983" s="615"/>
      <c r="Z983" s="615"/>
      <c r="AA983" s="615"/>
      <c r="AB983" s="615"/>
      <c r="AC983" s="615"/>
      <c r="AD983" s="615"/>
      <c r="AE983" s="617"/>
    </row>
    <row r="984" spans="19:31" x14ac:dyDescent="0.25">
      <c r="S984" s="615"/>
      <c r="T984" s="615"/>
      <c r="U984" s="615"/>
      <c r="V984" s="615"/>
      <c r="W984" s="615"/>
      <c r="X984" s="615"/>
      <c r="Y984" s="615"/>
      <c r="Z984" s="615"/>
      <c r="AA984" s="615"/>
      <c r="AB984" s="615"/>
      <c r="AC984" s="615"/>
      <c r="AD984" s="615"/>
      <c r="AE984" s="617"/>
    </row>
    <row r="985" spans="19:31" x14ac:dyDescent="0.25">
      <c r="S985" s="615"/>
      <c r="T985" s="615"/>
      <c r="U985" s="615"/>
      <c r="V985" s="615"/>
      <c r="W985" s="615"/>
      <c r="X985" s="615"/>
      <c r="Y985" s="615"/>
      <c r="Z985" s="615"/>
      <c r="AA985" s="615"/>
      <c r="AB985" s="615"/>
      <c r="AC985" s="615"/>
      <c r="AD985" s="615"/>
      <c r="AE985" s="617"/>
    </row>
    <row r="986" spans="19:31" x14ac:dyDescent="0.25">
      <c r="S986" s="615"/>
      <c r="T986" s="615"/>
      <c r="U986" s="615"/>
      <c r="V986" s="615"/>
      <c r="W986" s="615"/>
      <c r="X986" s="615"/>
      <c r="Y986" s="615"/>
      <c r="Z986" s="615"/>
      <c r="AA986" s="615"/>
      <c r="AB986" s="615"/>
      <c r="AC986" s="615"/>
      <c r="AD986" s="615"/>
      <c r="AE986" s="617"/>
    </row>
    <row r="987" spans="19:31" x14ac:dyDescent="0.25">
      <c r="S987" s="615"/>
      <c r="T987" s="615"/>
      <c r="U987" s="615"/>
      <c r="V987" s="615"/>
      <c r="W987" s="615"/>
      <c r="X987" s="615"/>
      <c r="Y987" s="615"/>
      <c r="Z987" s="615"/>
      <c r="AA987" s="615"/>
      <c r="AB987" s="615"/>
      <c r="AC987" s="615"/>
      <c r="AD987" s="615"/>
      <c r="AE987" s="617"/>
    </row>
    <row r="988" spans="19:31" x14ac:dyDescent="0.25">
      <c r="S988" s="615"/>
      <c r="T988" s="615"/>
      <c r="U988" s="615"/>
      <c r="V988" s="615"/>
      <c r="W988" s="615"/>
      <c r="X988" s="615"/>
      <c r="Y988" s="615"/>
      <c r="Z988" s="615"/>
      <c r="AA988" s="615"/>
      <c r="AB988" s="615"/>
      <c r="AC988" s="615"/>
      <c r="AD988" s="615"/>
      <c r="AE988" s="617"/>
    </row>
    <row r="989" spans="19:31" x14ac:dyDescent="0.25">
      <c r="S989" s="615"/>
      <c r="T989" s="615"/>
      <c r="U989" s="615"/>
      <c r="V989" s="615"/>
      <c r="W989" s="615"/>
      <c r="X989" s="615"/>
      <c r="Y989" s="615"/>
      <c r="Z989" s="615"/>
      <c r="AA989" s="615"/>
      <c r="AB989" s="615"/>
      <c r="AC989" s="615"/>
      <c r="AD989" s="615"/>
      <c r="AE989" s="617"/>
    </row>
    <row r="990" spans="19:31" x14ac:dyDescent="0.25">
      <c r="S990" s="615"/>
      <c r="T990" s="615"/>
      <c r="U990" s="615"/>
      <c r="V990" s="615"/>
      <c r="W990" s="615"/>
      <c r="X990" s="615"/>
      <c r="Y990" s="615"/>
      <c r="Z990" s="615"/>
      <c r="AA990" s="615"/>
      <c r="AB990" s="615"/>
      <c r="AC990" s="615"/>
      <c r="AD990" s="615"/>
      <c r="AE990" s="617"/>
    </row>
    <row r="991" spans="19:31" x14ac:dyDescent="0.25">
      <c r="S991" s="615"/>
      <c r="T991" s="615"/>
      <c r="U991" s="615"/>
      <c r="V991" s="615"/>
      <c r="W991" s="615"/>
      <c r="X991" s="615"/>
      <c r="Y991" s="615"/>
      <c r="Z991" s="615"/>
      <c r="AA991" s="615"/>
      <c r="AB991" s="615"/>
      <c r="AC991" s="615"/>
      <c r="AD991" s="615"/>
      <c r="AE991" s="617"/>
    </row>
    <row r="992" spans="19:31" x14ac:dyDescent="0.25">
      <c r="S992" s="615"/>
      <c r="T992" s="615"/>
      <c r="U992" s="615"/>
      <c r="V992" s="615"/>
      <c r="W992" s="615"/>
      <c r="X992" s="615"/>
      <c r="Y992" s="615"/>
      <c r="Z992" s="615"/>
      <c r="AA992" s="615"/>
      <c r="AB992" s="615"/>
      <c r="AC992" s="615"/>
      <c r="AD992" s="615"/>
      <c r="AE992" s="617"/>
    </row>
    <row r="993" spans="19:31" x14ac:dyDescent="0.25">
      <c r="S993" s="615"/>
      <c r="T993" s="615"/>
      <c r="U993" s="615"/>
      <c r="V993" s="615"/>
      <c r="W993" s="615"/>
      <c r="X993" s="615"/>
      <c r="Y993" s="615"/>
      <c r="Z993" s="615"/>
      <c r="AA993" s="615"/>
      <c r="AB993" s="615"/>
      <c r="AC993" s="615"/>
      <c r="AD993" s="615"/>
      <c r="AE993" s="617"/>
    </row>
    <row r="994" spans="19:31" x14ac:dyDescent="0.25">
      <c r="S994" s="615"/>
      <c r="T994" s="615"/>
      <c r="U994" s="615"/>
      <c r="V994" s="615"/>
      <c r="W994" s="615"/>
      <c r="X994" s="615"/>
      <c r="Y994" s="615"/>
      <c r="Z994" s="615"/>
      <c r="AA994" s="615"/>
      <c r="AB994" s="615"/>
      <c r="AC994" s="615"/>
      <c r="AD994" s="615"/>
      <c r="AE994" s="617"/>
    </row>
    <row r="995" spans="19:31" x14ac:dyDescent="0.25">
      <c r="S995" s="615"/>
      <c r="T995" s="615"/>
      <c r="U995" s="615"/>
      <c r="V995" s="615"/>
      <c r="W995" s="615"/>
      <c r="X995" s="615"/>
      <c r="Y995" s="615"/>
      <c r="Z995" s="615"/>
      <c r="AA995" s="615"/>
      <c r="AB995" s="615"/>
      <c r="AC995" s="615"/>
      <c r="AD995" s="615"/>
      <c r="AE995" s="617"/>
    </row>
    <row r="996" spans="19:31" x14ac:dyDescent="0.25">
      <c r="S996" s="615"/>
      <c r="T996" s="615"/>
      <c r="U996" s="615"/>
      <c r="V996" s="615"/>
      <c r="W996" s="615"/>
      <c r="X996" s="615"/>
      <c r="Y996" s="615"/>
      <c r="Z996" s="615"/>
      <c r="AA996" s="615"/>
      <c r="AB996" s="615"/>
      <c r="AC996" s="615"/>
      <c r="AD996" s="615"/>
      <c r="AE996" s="617"/>
    </row>
    <row r="997" spans="19:31" x14ac:dyDescent="0.25">
      <c r="S997" s="615"/>
      <c r="T997" s="615"/>
      <c r="U997" s="615"/>
      <c r="V997" s="615"/>
      <c r="W997" s="615"/>
      <c r="X997" s="615"/>
      <c r="Y997" s="615"/>
      <c r="Z997" s="615"/>
      <c r="AA997" s="615"/>
      <c r="AB997" s="615"/>
      <c r="AC997" s="615"/>
      <c r="AD997" s="615"/>
      <c r="AE997" s="617"/>
    </row>
    <row r="998" spans="19:31" x14ac:dyDescent="0.25">
      <c r="S998" s="615"/>
      <c r="T998" s="615"/>
      <c r="U998" s="615"/>
      <c r="V998" s="615"/>
      <c r="W998" s="615"/>
      <c r="X998" s="615"/>
      <c r="Y998" s="615"/>
      <c r="Z998" s="615"/>
      <c r="AA998" s="615"/>
      <c r="AB998" s="615"/>
      <c r="AC998" s="615"/>
      <c r="AD998" s="615"/>
      <c r="AE998" s="617"/>
    </row>
    <row r="999" spans="19:31" x14ac:dyDescent="0.25">
      <c r="S999" s="615"/>
      <c r="T999" s="615"/>
      <c r="U999" s="615"/>
      <c r="V999" s="615"/>
      <c r="W999" s="615"/>
      <c r="X999" s="615"/>
      <c r="Y999" s="615"/>
      <c r="Z999" s="615"/>
      <c r="AA999" s="615"/>
      <c r="AB999" s="615"/>
      <c r="AC999" s="615"/>
      <c r="AD999" s="615"/>
      <c r="AE999" s="617"/>
    </row>
    <row r="1000" spans="19:31" x14ac:dyDescent="0.25">
      <c r="S1000" s="615"/>
      <c r="T1000" s="615"/>
      <c r="U1000" s="615"/>
      <c r="V1000" s="615"/>
      <c r="W1000" s="615"/>
      <c r="X1000" s="615"/>
      <c r="Y1000" s="615"/>
      <c r="Z1000" s="615"/>
      <c r="AA1000" s="615"/>
      <c r="AB1000" s="615"/>
      <c r="AC1000" s="615"/>
      <c r="AD1000" s="615"/>
      <c r="AE1000" s="617"/>
    </row>
    <row r="1001" spans="19:31" x14ac:dyDescent="0.25">
      <c r="S1001" s="615"/>
      <c r="T1001" s="615"/>
      <c r="U1001" s="615"/>
      <c r="V1001" s="615"/>
      <c r="W1001" s="615"/>
      <c r="X1001" s="615"/>
      <c r="Y1001" s="615"/>
      <c r="Z1001" s="615"/>
      <c r="AA1001" s="615"/>
      <c r="AB1001" s="615"/>
      <c r="AC1001" s="615"/>
      <c r="AD1001" s="615"/>
      <c r="AE1001" s="617"/>
    </row>
    <row r="1002" spans="19:31" x14ac:dyDescent="0.25">
      <c r="S1002" s="615"/>
      <c r="T1002" s="615"/>
      <c r="U1002" s="615"/>
      <c r="V1002" s="615"/>
      <c r="W1002" s="615"/>
      <c r="X1002" s="615"/>
      <c r="Y1002" s="615"/>
      <c r="Z1002" s="615"/>
      <c r="AA1002" s="615"/>
      <c r="AB1002" s="615"/>
      <c r="AC1002" s="615"/>
      <c r="AD1002" s="615"/>
      <c r="AE1002" s="617"/>
    </row>
    <row r="1003" spans="19:31" x14ac:dyDescent="0.25">
      <c r="S1003" s="615"/>
      <c r="T1003" s="615"/>
      <c r="U1003" s="615"/>
      <c r="V1003" s="615"/>
      <c r="W1003" s="615"/>
      <c r="X1003" s="615"/>
      <c r="Y1003" s="615"/>
      <c r="Z1003" s="615"/>
      <c r="AA1003" s="615"/>
      <c r="AB1003" s="615"/>
      <c r="AC1003" s="615"/>
      <c r="AD1003" s="615"/>
      <c r="AE1003" s="617"/>
    </row>
    <row r="1004" spans="19:31" x14ac:dyDescent="0.25">
      <c r="S1004" s="615"/>
      <c r="T1004" s="615"/>
      <c r="U1004" s="615"/>
      <c r="V1004" s="615"/>
      <c r="W1004" s="615"/>
      <c r="X1004" s="615"/>
      <c r="Y1004" s="615"/>
      <c r="Z1004" s="615"/>
      <c r="AA1004" s="615"/>
      <c r="AB1004" s="615"/>
      <c r="AC1004" s="615"/>
      <c r="AD1004" s="615"/>
      <c r="AE1004" s="617"/>
    </row>
    <row r="1005" spans="19:31" x14ac:dyDescent="0.25">
      <c r="S1005" s="615"/>
      <c r="T1005" s="615"/>
      <c r="U1005" s="615"/>
      <c r="V1005" s="615"/>
      <c r="W1005" s="615"/>
      <c r="X1005" s="615"/>
      <c r="Y1005" s="615"/>
      <c r="Z1005" s="615"/>
      <c r="AA1005" s="615"/>
      <c r="AB1005" s="615"/>
      <c r="AC1005" s="615"/>
      <c r="AD1005" s="615"/>
      <c r="AE1005" s="617"/>
    </row>
    <row r="1006" spans="19:31" x14ac:dyDescent="0.25">
      <c r="S1006" s="615"/>
      <c r="T1006" s="615"/>
      <c r="U1006" s="615"/>
      <c r="V1006" s="615"/>
      <c r="W1006" s="615"/>
      <c r="X1006" s="615"/>
      <c r="Y1006" s="615"/>
      <c r="Z1006" s="615"/>
      <c r="AA1006" s="615"/>
      <c r="AB1006" s="615"/>
      <c r="AC1006" s="615"/>
      <c r="AD1006" s="615"/>
      <c r="AE1006" s="617"/>
    </row>
    <row r="1007" spans="19:31" x14ac:dyDescent="0.25">
      <c r="S1007" s="615"/>
      <c r="T1007" s="615"/>
      <c r="U1007" s="615"/>
      <c r="V1007" s="615"/>
      <c r="W1007" s="615"/>
      <c r="X1007" s="615"/>
      <c r="Y1007" s="615"/>
      <c r="Z1007" s="615"/>
      <c r="AA1007" s="615"/>
      <c r="AB1007" s="615"/>
      <c r="AC1007" s="615"/>
      <c r="AD1007" s="615"/>
      <c r="AE1007" s="617"/>
    </row>
    <row r="1008" spans="19:31" x14ac:dyDescent="0.25">
      <c r="S1008" s="615"/>
      <c r="T1008" s="615"/>
      <c r="U1008" s="615"/>
      <c r="V1008" s="615"/>
      <c r="W1008" s="615"/>
      <c r="X1008" s="615"/>
      <c r="Y1008" s="615"/>
      <c r="Z1008" s="615"/>
      <c r="AA1008" s="615"/>
      <c r="AB1008" s="615"/>
      <c r="AC1008" s="615"/>
      <c r="AD1008" s="615"/>
      <c r="AE1008" s="617"/>
    </row>
    <row r="1009" spans="19:31" x14ac:dyDescent="0.25">
      <c r="S1009" s="615"/>
      <c r="T1009" s="615"/>
      <c r="U1009" s="615"/>
      <c r="V1009" s="615"/>
      <c r="W1009" s="615"/>
      <c r="X1009" s="615"/>
      <c r="Y1009" s="615"/>
      <c r="Z1009" s="615"/>
      <c r="AA1009" s="615"/>
      <c r="AB1009" s="615"/>
      <c r="AC1009" s="615"/>
      <c r="AD1009" s="615"/>
      <c r="AE1009" s="617"/>
    </row>
    <row r="1010" spans="19:31" x14ac:dyDescent="0.25">
      <c r="S1010" s="615"/>
      <c r="T1010" s="615"/>
      <c r="U1010" s="615"/>
      <c r="V1010" s="615"/>
      <c r="W1010" s="615"/>
      <c r="X1010" s="615"/>
      <c r="Y1010" s="615"/>
      <c r="Z1010" s="615"/>
      <c r="AA1010" s="615"/>
      <c r="AB1010" s="615"/>
      <c r="AC1010" s="615"/>
      <c r="AD1010" s="615"/>
      <c r="AE1010" s="617"/>
    </row>
    <row r="1011" spans="19:31" x14ac:dyDescent="0.25">
      <c r="S1011" s="615"/>
      <c r="T1011" s="615"/>
      <c r="U1011" s="615"/>
      <c r="V1011" s="615"/>
      <c r="W1011" s="615"/>
      <c r="X1011" s="615"/>
      <c r="Y1011" s="615"/>
      <c r="Z1011" s="615"/>
      <c r="AA1011" s="615"/>
      <c r="AB1011" s="615"/>
      <c r="AC1011" s="615"/>
      <c r="AD1011" s="615"/>
      <c r="AE1011" s="617"/>
    </row>
    <row r="1012" spans="19:31" x14ac:dyDescent="0.25">
      <c r="S1012" s="615"/>
      <c r="T1012" s="615"/>
      <c r="U1012" s="615"/>
      <c r="V1012" s="615"/>
      <c r="W1012" s="615"/>
      <c r="X1012" s="615"/>
      <c r="Y1012" s="615"/>
      <c r="Z1012" s="615"/>
      <c r="AA1012" s="615"/>
      <c r="AB1012" s="615"/>
      <c r="AC1012" s="615"/>
      <c r="AD1012" s="615"/>
      <c r="AE1012" s="617"/>
    </row>
    <row r="1013" spans="19:31" x14ac:dyDescent="0.25">
      <c r="S1013" s="615"/>
      <c r="T1013" s="615"/>
      <c r="U1013" s="615"/>
      <c r="V1013" s="615"/>
      <c r="W1013" s="615"/>
      <c r="X1013" s="615"/>
      <c r="Y1013" s="615"/>
      <c r="Z1013" s="615"/>
      <c r="AA1013" s="615"/>
      <c r="AB1013" s="615"/>
      <c r="AC1013" s="615"/>
      <c r="AD1013" s="615"/>
      <c r="AE1013" s="617"/>
    </row>
    <row r="1014" spans="19:31" x14ac:dyDescent="0.25">
      <c r="S1014" s="615"/>
      <c r="T1014" s="615"/>
      <c r="U1014" s="615"/>
      <c r="V1014" s="615"/>
      <c r="W1014" s="615"/>
      <c r="X1014" s="615"/>
      <c r="Y1014" s="615"/>
      <c r="Z1014" s="615"/>
      <c r="AA1014" s="615"/>
      <c r="AB1014" s="615"/>
      <c r="AC1014" s="615"/>
      <c r="AD1014" s="615"/>
      <c r="AE1014" s="617"/>
    </row>
    <row r="1015" spans="19:31" x14ac:dyDescent="0.25">
      <c r="S1015" s="615"/>
      <c r="T1015" s="615"/>
      <c r="U1015" s="615"/>
      <c r="V1015" s="615"/>
      <c r="W1015" s="615"/>
      <c r="X1015" s="615"/>
      <c r="Y1015" s="615"/>
      <c r="Z1015" s="615"/>
      <c r="AA1015" s="615"/>
      <c r="AB1015" s="615"/>
      <c r="AC1015" s="615"/>
      <c r="AD1015" s="615"/>
      <c r="AE1015" s="617"/>
    </row>
    <row r="1016" spans="19:31" x14ac:dyDescent="0.25">
      <c r="S1016" s="615"/>
      <c r="T1016" s="615"/>
      <c r="U1016" s="615"/>
      <c r="V1016" s="615"/>
      <c r="W1016" s="615"/>
      <c r="X1016" s="615"/>
      <c r="Y1016" s="615"/>
      <c r="Z1016" s="615"/>
      <c r="AA1016" s="615"/>
      <c r="AB1016" s="615"/>
      <c r="AC1016" s="615"/>
      <c r="AD1016" s="615"/>
      <c r="AE1016" s="617"/>
    </row>
    <row r="1017" spans="19:31" x14ac:dyDescent="0.25">
      <c r="S1017" s="615"/>
      <c r="T1017" s="615"/>
      <c r="U1017" s="615"/>
      <c r="V1017" s="615"/>
      <c r="W1017" s="615"/>
      <c r="X1017" s="615"/>
      <c r="Y1017" s="615"/>
      <c r="Z1017" s="615"/>
      <c r="AA1017" s="615"/>
      <c r="AB1017" s="615"/>
      <c r="AC1017" s="615"/>
      <c r="AD1017" s="615"/>
      <c r="AE1017" s="617"/>
    </row>
    <row r="1018" spans="19:31" x14ac:dyDescent="0.25">
      <c r="S1018" s="615"/>
      <c r="T1018" s="615"/>
      <c r="U1018" s="615"/>
      <c r="V1018" s="615"/>
      <c r="W1018" s="615"/>
      <c r="X1018" s="615"/>
      <c r="Y1018" s="615"/>
      <c r="Z1018" s="615"/>
      <c r="AA1018" s="615"/>
      <c r="AB1018" s="615"/>
      <c r="AC1018" s="615"/>
      <c r="AD1018" s="615"/>
      <c r="AE1018" s="617"/>
    </row>
    <row r="1019" spans="19:31" x14ac:dyDescent="0.25">
      <c r="S1019" s="615"/>
      <c r="T1019" s="615"/>
      <c r="U1019" s="615"/>
      <c r="V1019" s="615"/>
      <c r="W1019" s="615"/>
      <c r="X1019" s="615"/>
      <c r="Y1019" s="615"/>
      <c r="Z1019" s="615"/>
      <c r="AA1019" s="615"/>
      <c r="AB1019" s="615"/>
      <c r="AC1019" s="615"/>
      <c r="AD1019" s="615"/>
      <c r="AE1019" s="617"/>
    </row>
    <row r="1020" spans="19:31" x14ac:dyDescent="0.25">
      <c r="S1020" s="615"/>
      <c r="T1020" s="615"/>
      <c r="U1020" s="615"/>
      <c r="V1020" s="615"/>
      <c r="W1020" s="615"/>
      <c r="X1020" s="615"/>
      <c r="Y1020" s="615"/>
      <c r="Z1020" s="615"/>
      <c r="AA1020" s="615"/>
      <c r="AB1020" s="615"/>
      <c r="AC1020" s="615"/>
      <c r="AD1020" s="615"/>
      <c r="AE1020" s="617"/>
    </row>
    <row r="1021" spans="19:31" x14ac:dyDescent="0.25">
      <c r="S1021" s="615"/>
      <c r="T1021" s="615"/>
      <c r="U1021" s="615"/>
      <c r="V1021" s="615"/>
      <c r="W1021" s="615"/>
      <c r="X1021" s="615"/>
      <c r="Y1021" s="615"/>
      <c r="Z1021" s="615"/>
      <c r="AA1021" s="615"/>
      <c r="AB1021" s="615"/>
      <c r="AC1021" s="615"/>
      <c r="AD1021" s="615"/>
      <c r="AE1021" s="617"/>
    </row>
    <row r="1022" spans="19:31" x14ac:dyDescent="0.25">
      <c r="S1022" s="615"/>
      <c r="T1022" s="615"/>
      <c r="U1022" s="615"/>
      <c r="V1022" s="615"/>
      <c r="W1022" s="615"/>
      <c r="X1022" s="615"/>
      <c r="Y1022" s="615"/>
      <c r="Z1022" s="615"/>
      <c r="AA1022" s="615"/>
      <c r="AB1022" s="615"/>
      <c r="AC1022" s="615"/>
      <c r="AD1022" s="615"/>
      <c r="AE1022" s="617"/>
    </row>
    <row r="1023" spans="19:31" x14ac:dyDescent="0.25">
      <c r="S1023" s="615"/>
      <c r="T1023" s="615"/>
      <c r="U1023" s="615"/>
      <c r="V1023" s="615"/>
      <c r="W1023" s="615"/>
      <c r="X1023" s="615"/>
      <c r="Y1023" s="615"/>
      <c r="Z1023" s="615"/>
      <c r="AA1023" s="615"/>
      <c r="AB1023" s="615"/>
      <c r="AC1023" s="615"/>
      <c r="AD1023" s="615"/>
      <c r="AE1023" s="617"/>
    </row>
    <row r="1024" spans="19:31" x14ac:dyDescent="0.25">
      <c r="S1024" s="615"/>
      <c r="T1024" s="615"/>
      <c r="U1024" s="615"/>
      <c r="V1024" s="615"/>
      <c r="W1024" s="615"/>
      <c r="X1024" s="615"/>
      <c r="Y1024" s="615"/>
      <c r="Z1024" s="615"/>
      <c r="AA1024" s="615"/>
      <c r="AB1024" s="615"/>
      <c r="AC1024" s="615"/>
      <c r="AD1024" s="615"/>
      <c r="AE1024" s="617"/>
    </row>
    <row r="1025" spans="19:31" x14ac:dyDescent="0.25">
      <c r="S1025" s="615"/>
      <c r="T1025" s="615"/>
      <c r="U1025" s="615"/>
      <c r="V1025" s="615"/>
      <c r="W1025" s="615"/>
      <c r="X1025" s="615"/>
      <c r="Y1025" s="615"/>
      <c r="Z1025" s="615"/>
      <c r="AA1025" s="615"/>
      <c r="AB1025" s="615"/>
      <c r="AC1025" s="615"/>
      <c r="AD1025" s="615"/>
      <c r="AE1025" s="617"/>
    </row>
    <row r="1026" spans="19:31" x14ac:dyDescent="0.25">
      <c r="S1026" s="615"/>
      <c r="T1026" s="615"/>
      <c r="U1026" s="615"/>
      <c r="V1026" s="615"/>
      <c r="W1026" s="615"/>
      <c r="X1026" s="615"/>
      <c r="Y1026" s="615"/>
      <c r="Z1026" s="615"/>
      <c r="AA1026" s="615"/>
      <c r="AB1026" s="615"/>
      <c r="AC1026" s="615"/>
      <c r="AD1026" s="615"/>
      <c r="AE1026" s="617"/>
    </row>
    <row r="1027" spans="19:31" x14ac:dyDescent="0.25">
      <c r="S1027" s="615"/>
      <c r="T1027" s="615"/>
      <c r="U1027" s="615"/>
      <c r="V1027" s="615"/>
      <c r="W1027" s="615"/>
      <c r="X1027" s="615"/>
      <c r="Y1027" s="615"/>
      <c r="Z1027" s="615"/>
      <c r="AA1027" s="615"/>
      <c r="AB1027" s="615"/>
      <c r="AC1027" s="615"/>
      <c r="AD1027" s="615"/>
      <c r="AE1027" s="617"/>
    </row>
    <row r="1028" spans="19:31" x14ac:dyDescent="0.25">
      <c r="S1028" s="615"/>
      <c r="T1028" s="615"/>
      <c r="U1028" s="615"/>
      <c r="V1028" s="615"/>
      <c r="W1028" s="615"/>
      <c r="X1028" s="615"/>
      <c r="Y1028" s="615"/>
      <c r="Z1028" s="615"/>
      <c r="AA1028" s="615"/>
      <c r="AB1028" s="615"/>
      <c r="AC1028" s="615"/>
      <c r="AD1028" s="615"/>
      <c r="AE1028" s="617"/>
    </row>
    <row r="1029" spans="19:31" x14ac:dyDescent="0.25">
      <c r="S1029" s="615"/>
      <c r="T1029" s="615"/>
      <c r="U1029" s="615"/>
      <c r="V1029" s="615"/>
      <c r="W1029" s="615"/>
      <c r="X1029" s="615"/>
      <c r="Y1029" s="615"/>
      <c r="Z1029" s="615"/>
      <c r="AA1029" s="615"/>
      <c r="AB1029" s="615"/>
      <c r="AC1029" s="615"/>
      <c r="AD1029" s="615"/>
      <c r="AE1029" s="617"/>
    </row>
    <row r="1030" spans="19:31" x14ac:dyDescent="0.25">
      <c r="S1030" s="615"/>
      <c r="T1030" s="615"/>
      <c r="U1030" s="615"/>
      <c r="V1030" s="615"/>
      <c r="W1030" s="615"/>
      <c r="X1030" s="615"/>
      <c r="Y1030" s="615"/>
      <c r="Z1030" s="615"/>
      <c r="AA1030" s="615"/>
      <c r="AB1030" s="615"/>
      <c r="AC1030" s="615"/>
      <c r="AD1030" s="615"/>
      <c r="AE1030" s="617"/>
    </row>
    <row r="1031" spans="19:31" x14ac:dyDescent="0.25">
      <c r="S1031" s="615"/>
      <c r="T1031" s="615"/>
      <c r="U1031" s="615"/>
      <c r="V1031" s="615"/>
      <c r="W1031" s="615"/>
      <c r="X1031" s="615"/>
      <c r="Y1031" s="615"/>
      <c r="Z1031" s="615"/>
      <c r="AA1031" s="615"/>
      <c r="AB1031" s="615"/>
      <c r="AC1031" s="615"/>
      <c r="AD1031" s="615"/>
      <c r="AE1031" s="617"/>
    </row>
    <row r="1032" spans="19:31" x14ac:dyDescent="0.25">
      <c r="S1032" s="615"/>
      <c r="T1032" s="615"/>
      <c r="U1032" s="615"/>
      <c r="V1032" s="615"/>
      <c r="W1032" s="615"/>
      <c r="X1032" s="615"/>
      <c r="Y1032" s="615"/>
      <c r="Z1032" s="615"/>
      <c r="AA1032" s="615"/>
      <c r="AB1032" s="615"/>
      <c r="AC1032" s="615"/>
      <c r="AD1032" s="615"/>
      <c r="AE1032" s="617"/>
    </row>
    <row r="1033" spans="19:31" x14ac:dyDescent="0.25">
      <c r="S1033" s="615"/>
      <c r="T1033" s="615"/>
      <c r="U1033" s="615"/>
      <c r="V1033" s="615"/>
      <c r="W1033" s="615"/>
      <c r="X1033" s="615"/>
      <c r="Y1033" s="615"/>
      <c r="Z1033" s="615"/>
      <c r="AA1033" s="615"/>
      <c r="AB1033" s="615"/>
      <c r="AC1033" s="615"/>
      <c r="AD1033" s="615"/>
      <c r="AE1033" s="617"/>
    </row>
    <row r="1034" spans="19:31" x14ac:dyDescent="0.25">
      <c r="S1034" s="615"/>
      <c r="T1034" s="615"/>
      <c r="U1034" s="615"/>
      <c r="V1034" s="615"/>
      <c r="W1034" s="615"/>
      <c r="X1034" s="615"/>
      <c r="Y1034" s="615"/>
      <c r="Z1034" s="615"/>
      <c r="AA1034" s="615"/>
      <c r="AB1034" s="615"/>
      <c r="AC1034" s="615"/>
      <c r="AD1034" s="615"/>
      <c r="AE1034" s="617"/>
    </row>
    <row r="1035" spans="19:31" x14ac:dyDescent="0.25">
      <c r="S1035" s="615"/>
      <c r="T1035" s="615"/>
      <c r="U1035" s="615"/>
      <c r="V1035" s="615"/>
      <c r="W1035" s="615"/>
      <c r="X1035" s="615"/>
      <c r="Y1035" s="615"/>
      <c r="Z1035" s="615"/>
      <c r="AA1035" s="615"/>
      <c r="AB1035" s="615"/>
      <c r="AC1035" s="615"/>
      <c r="AD1035" s="615"/>
      <c r="AE1035" s="617"/>
    </row>
    <row r="1036" spans="19:31" x14ac:dyDescent="0.25">
      <c r="S1036" s="615"/>
      <c r="T1036" s="615"/>
      <c r="U1036" s="615"/>
      <c r="V1036" s="615"/>
      <c r="W1036" s="615"/>
      <c r="X1036" s="615"/>
      <c r="Y1036" s="615"/>
      <c r="Z1036" s="615"/>
      <c r="AA1036" s="615"/>
      <c r="AB1036" s="615"/>
      <c r="AC1036" s="615"/>
      <c r="AD1036" s="615"/>
      <c r="AE1036" s="617"/>
    </row>
    <row r="1037" spans="19:31" x14ac:dyDescent="0.25">
      <c r="S1037" s="615"/>
      <c r="T1037" s="615"/>
      <c r="U1037" s="615"/>
      <c r="V1037" s="615"/>
      <c r="W1037" s="615"/>
      <c r="X1037" s="615"/>
      <c r="Y1037" s="615"/>
      <c r="Z1037" s="615"/>
      <c r="AA1037" s="615"/>
      <c r="AB1037" s="615"/>
      <c r="AC1037" s="615"/>
      <c r="AD1037" s="615"/>
      <c r="AE1037" s="617"/>
    </row>
    <row r="1038" spans="19:31" x14ac:dyDescent="0.25">
      <c r="S1038" s="615"/>
      <c r="T1038" s="615"/>
      <c r="U1038" s="615"/>
      <c r="V1038" s="615"/>
      <c r="W1038" s="615"/>
      <c r="X1038" s="615"/>
      <c r="Y1038" s="615"/>
      <c r="Z1038" s="615"/>
      <c r="AA1038" s="615"/>
      <c r="AB1038" s="615"/>
      <c r="AC1038" s="615"/>
      <c r="AD1038" s="615"/>
      <c r="AE1038" s="617"/>
    </row>
    <row r="1039" spans="19:31" x14ac:dyDescent="0.25">
      <c r="S1039" s="615"/>
      <c r="T1039" s="615"/>
      <c r="U1039" s="615"/>
      <c r="V1039" s="615"/>
      <c r="W1039" s="615"/>
      <c r="X1039" s="615"/>
      <c r="Y1039" s="615"/>
      <c r="Z1039" s="615"/>
      <c r="AA1039" s="615"/>
      <c r="AB1039" s="615"/>
      <c r="AC1039" s="615"/>
      <c r="AD1039" s="615"/>
      <c r="AE1039" s="617"/>
    </row>
    <row r="1040" spans="19:31" x14ac:dyDescent="0.25">
      <c r="S1040" s="615"/>
      <c r="T1040" s="615"/>
      <c r="U1040" s="615"/>
      <c r="V1040" s="615"/>
      <c r="W1040" s="615"/>
      <c r="X1040" s="615"/>
      <c r="Y1040" s="615"/>
      <c r="Z1040" s="615"/>
      <c r="AA1040" s="615"/>
      <c r="AB1040" s="615"/>
      <c r="AC1040" s="615"/>
      <c r="AD1040" s="615"/>
      <c r="AE1040" s="617"/>
    </row>
    <row r="1041" spans="19:31" x14ac:dyDescent="0.25">
      <c r="S1041" s="615"/>
      <c r="T1041" s="615"/>
      <c r="U1041" s="615"/>
      <c r="V1041" s="615"/>
      <c r="W1041" s="615"/>
      <c r="X1041" s="615"/>
      <c r="Y1041" s="615"/>
      <c r="Z1041" s="615"/>
      <c r="AA1041" s="615"/>
      <c r="AB1041" s="615"/>
      <c r="AC1041" s="615"/>
      <c r="AD1041" s="615"/>
      <c r="AE1041" s="617"/>
    </row>
    <row r="1042" spans="19:31" x14ac:dyDescent="0.25">
      <c r="S1042" s="615"/>
      <c r="T1042" s="615"/>
      <c r="U1042" s="615"/>
      <c r="V1042" s="615"/>
      <c r="W1042" s="615"/>
      <c r="X1042" s="615"/>
      <c r="Y1042" s="615"/>
      <c r="Z1042" s="615"/>
      <c r="AA1042" s="615"/>
      <c r="AB1042" s="615"/>
      <c r="AC1042" s="615"/>
      <c r="AD1042" s="615"/>
      <c r="AE1042" s="617"/>
    </row>
    <row r="1043" spans="19:31" x14ac:dyDescent="0.25">
      <c r="S1043" s="615"/>
      <c r="T1043" s="615"/>
      <c r="U1043" s="615"/>
      <c r="V1043" s="615"/>
      <c r="W1043" s="615"/>
      <c r="X1043" s="615"/>
      <c r="Y1043" s="615"/>
      <c r="Z1043" s="615"/>
      <c r="AA1043" s="615"/>
      <c r="AB1043" s="615"/>
      <c r="AC1043" s="615"/>
      <c r="AD1043" s="615"/>
      <c r="AE1043" s="617"/>
    </row>
    <row r="1044" spans="19:31" x14ac:dyDescent="0.25">
      <c r="S1044" s="615"/>
      <c r="T1044" s="615"/>
      <c r="U1044" s="615"/>
      <c r="V1044" s="615"/>
      <c r="W1044" s="615"/>
      <c r="X1044" s="615"/>
      <c r="Y1044" s="615"/>
      <c r="Z1044" s="615"/>
      <c r="AA1044" s="615"/>
      <c r="AB1044" s="615"/>
      <c r="AC1044" s="615"/>
      <c r="AD1044" s="615"/>
      <c r="AE1044" s="617"/>
    </row>
    <row r="1045" spans="19:31" x14ac:dyDescent="0.25">
      <c r="S1045" s="615"/>
      <c r="T1045" s="615"/>
      <c r="U1045" s="615"/>
      <c r="V1045" s="615"/>
      <c r="W1045" s="615"/>
      <c r="X1045" s="615"/>
      <c r="Y1045" s="615"/>
      <c r="Z1045" s="615"/>
      <c r="AA1045" s="615"/>
      <c r="AB1045" s="615"/>
      <c r="AC1045" s="615"/>
      <c r="AD1045" s="615"/>
      <c r="AE1045" s="617"/>
    </row>
    <row r="1046" spans="19:31" x14ac:dyDescent="0.25">
      <c r="S1046" s="615"/>
      <c r="T1046" s="615"/>
      <c r="U1046" s="615"/>
      <c r="V1046" s="615"/>
      <c r="W1046" s="615"/>
      <c r="X1046" s="615"/>
      <c r="Y1046" s="615"/>
      <c r="Z1046" s="615"/>
      <c r="AA1046" s="615"/>
      <c r="AB1046" s="615"/>
      <c r="AC1046" s="615"/>
      <c r="AD1046" s="615"/>
      <c r="AE1046" s="617"/>
    </row>
    <row r="1047" spans="19:31" x14ac:dyDescent="0.25">
      <c r="S1047" s="615"/>
      <c r="T1047" s="615"/>
      <c r="U1047" s="615"/>
      <c r="V1047" s="615"/>
      <c r="W1047" s="615"/>
      <c r="X1047" s="615"/>
      <c r="Y1047" s="615"/>
      <c r="Z1047" s="615"/>
      <c r="AA1047" s="615"/>
      <c r="AB1047" s="615"/>
      <c r="AC1047" s="615"/>
      <c r="AD1047" s="615"/>
      <c r="AE1047" s="617"/>
    </row>
    <row r="1048" spans="19:31" x14ac:dyDescent="0.25">
      <c r="S1048" s="615"/>
      <c r="T1048" s="615"/>
      <c r="U1048" s="615"/>
      <c r="V1048" s="615"/>
      <c r="W1048" s="615"/>
      <c r="X1048" s="615"/>
      <c r="Y1048" s="615"/>
      <c r="Z1048" s="615"/>
      <c r="AA1048" s="615"/>
      <c r="AB1048" s="615"/>
      <c r="AC1048" s="615"/>
      <c r="AD1048" s="615"/>
      <c r="AE1048" s="617"/>
    </row>
    <row r="1049" spans="19:31" x14ac:dyDescent="0.25">
      <c r="S1049" s="615"/>
      <c r="T1049" s="615"/>
      <c r="U1049" s="615"/>
      <c r="V1049" s="615"/>
      <c r="W1049" s="615"/>
      <c r="X1049" s="615"/>
      <c r="Y1049" s="615"/>
      <c r="Z1049" s="615"/>
      <c r="AA1049" s="615"/>
      <c r="AB1049" s="615"/>
      <c r="AC1049" s="615"/>
      <c r="AD1049" s="615"/>
      <c r="AE1049" s="617"/>
    </row>
    <row r="1050" spans="19:31" x14ac:dyDescent="0.25">
      <c r="S1050" s="615"/>
      <c r="T1050" s="615"/>
      <c r="U1050" s="615"/>
      <c r="V1050" s="615"/>
      <c r="W1050" s="615"/>
      <c r="X1050" s="615"/>
      <c r="Y1050" s="615"/>
      <c r="Z1050" s="615"/>
      <c r="AA1050" s="615"/>
      <c r="AB1050" s="615"/>
      <c r="AC1050" s="615"/>
      <c r="AD1050" s="615"/>
      <c r="AE1050" s="617"/>
    </row>
    <row r="1051" spans="19:31" x14ac:dyDescent="0.25">
      <c r="S1051" s="615"/>
      <c r="T1051" s="615"/>
      <c r="U1051" s="615"/>
      <c r="V1051" s="615"/>
      <c r="W1051" s="615"/>
      <c r="X1051" s="615"/>
      <c r="Y1051" s="615"/>
      <c r="Z1051" s="615"/>
      <c r="AA1051" s="615"/>
      <c r="AB1051" s="615"/>
      <c r="AC1051" s="615"/>
      <c r="AD1051" s="615"/>
      <c r="AE1051" s="617"/>
    </row>
    <row r="1052" spans="19:31" x14ac:dyDescent="0.25">
      <c r="S1052" s="615"/>
      <c r="T1052" s="615"/>
      <c r="U1052" s="615"/>
      <c r="V1052" s="615"/>
      <c r="W1052" s="615"/>
      <c r="X1052" s="615"/>
      <c r="Y1052" s="615"/>
      <c r="Z1052" s="615"/>
      <c r="AA1052" s="615"/>
      <c r="AB1052" s="615"/>
      <c r="AC1052" s="615"/>
      <c r="AD1052" s="615"/>
      <c r="AE1052" s="617"/>
    </row>
    <row r="1053" spans="19:31" x14ac:dyDescent="0.25">
      <c r="S1053" s="615"/>
      <c r="T1053" s="615"/>
      <c r="U1053" s="615"/>
      <c r="V1053" s="615"/>
      <c r="W1053" s="615"/>
      <c r="X1053" s="615"/>
      <c r="Y1053" s="615"/>
      <c r="Z1053" s="615"/>
      <c r="AA1053" s="615"/>
      <c r="AB1053" s="615"/>
      <c r="AC1053" s="615"/>
      <c r="AD1053" s="615"/>
      <c r="AE1053" s="617"/>
    </row>
    <row r="1054" spans="19:31" x14ac:dyDescent="0.25">
      <c r="S1054" s="615"/>
      <c r="T1054" s="615"/>
      <c r="U1054" s="615"/>
      <c r="V1054" s="615"/>
      <c r="W1054" s="615"/>
      <c r="X1054" s="615"/>
      <c r="Y1054" s="615"/>
      <c r="Z1054" s="615"/>
      <c r="AA1054" s="615"/>
      <c r="AB1054" s="615"/>
      <c r="AC1054" s="615"/>
      <c r="AD1054" s="615"/>
      <c r="AE1054" s="617"/>
    </row>
    <row r="1055" spans="19:31" x14ac:dyDescent="0.25">
      <c r="S1055" s="615"/>
      <c r="T1055" s="615"/>
      <c r="U1055" s="615"/>
      <c r="V1055" s="615"/>
      <c r="W1055" s="615"/>
      <c r="X1055" s="615"/>
      <c r="Y1055" s="615"/>
      <c r="Z1055" s="615"/>
      <c r="AA1055" s="615"/>
      <c r="AB1055" s="615"/>
      <c r="AC1055" s="615"/>
      <c r="AD1055" s="615"/>
      <c r="AE1055" s="617"/>
    </row>
    <row r="1056" spans="19:31" x14ac:dyDescent="0.25">
      <c r="S1056" s="615"/>
      <c r="T1056" s="615"/>
      <c r="U1056" s="615"/>
      <c r="V1056" s="615"/>
      <c r="W1056" s="615"/>
      <c r="X1056" s="615"/>
      <c r="Y1056" s="615"/>
      <c r="Z1056" s="615"/>
      <c r="AA1056" s="615"/>
      <c r="AB1056" s="615"/>
      <c r="AC1056" s="615"/>
      <c r="AD1056" s="615"/>
      <c r="AE1056" s="617"/>
    </row>
    <row r="1057" spans="19:31" x14ac:dyDescent="0.25">
      <c r="S1057" s="615"/>
      <c r="T1057" s="615"/>
      <c r="U1057" s="615"/>
      <c r="V1057" s="615"/>
      <c r="W1057" s="615"/>
      <c r="X1057" s="615"/>
      <c r="Y1057" s="615"/>
      <c r="Z1057" s="615"/>
      <c r="AA1057" s="615"/>
      <c r="AB1057" s="615"/>
      <c r="AC1057" s="615"/>
      <c r="AD1057" s="615"/>
      <c r="AE1057" s="617"/>
    </row>
    <row r="1058" spans="19:31" x14ac:dyDescent="0.25">
      <c r="S1058" s="615"/>
      <c r="T1058" s="615"/>
      <c r="U1058" s="615"/>
      <c r="V1058" s="615"/>
      <c r="W1058" s="615"/>
      <c r="X1058" s="615"/>
      <c r="Y1058" s="615"/>
      <c r="Z1058" s="615"/>
      <c r="AA1058" s="615"/>
      <c r="AB1058" s="615"/>
      <c r="AC1058" s="615"/>
      <c r="AD1058" s="615"/>
      <c r="AE1058" s="617"/>
    </row>
    <row r="1059" spans="19:31" x14ac:dyDescent="0.25">
      <c r="S1059" s="615"/>
      <c r="T1059" s="615"/>
      <c r="U1059" s="615"/>
      <c r="V1059" s="615"/>
      <c r="W1059" s="615"/>
      <c r="X1059" s="615"/>
      <c r="Y1059" s="615"/>
      <c r="Z1059" s="615"/>
      <c r="AA1059" s="615"/>
      <c r="AB1059" s="615"/>
      <c r="AC1059" s="615"/>
      <c r="AD1059" s="615"/>
      <c r="AE1059" s="617"/>
    </row>
    <row r="1060" spans="19:31" x14ac:dyDescent="0.25">
      <c r="S1060" s="615"/>
      <c r="T1060" s="615"/>
      <c r="U1060" s="615"/>
      <c r="V1060" s="615"/>
      <c r="W1060" s="615"/>
      <c r="X1060" s="615"/>
      <c r="Y1060" s="615"/>
      <c r="Z1060" s="615"/>
      <c r="AA1060" s="615"/>
      <c r="AB1060" s="615"/>
      <c r="AC1060" s="615"/>
      <c r="AD1060" s="615"/>
      <c r="AE1060" s="617"/>
    </row>
    <row r="1061" spans="19:31" x14ac:dyDescent="0.25">
      <c r="S1061" s="615"/>
      <c r="T1061" s="615"/>
      <c r="U1061" s="615"/>
      <c r="V1061" s="615"/>
      <c r="W1061" s="615"/>
      <c r="X1061" s="615"/>
      <c r="Y1061" s="615"/>
      <c r="Z1061" s="615"/>
      <c r="AA1061" s="615"/>
      <c r="AB1061" s="615"/>
      <c r="AC1061" s="615"/>
      <c r="AD1061" s="615"/>
      <c r="AE1061" s="617"/>
    </row>
    <row r="1062" spans="19:31" x14ac:dyDescent="0.25">
      <c r="S1062" s="615"/>
      <c r="T1062" s="615"/>
      <c r="U1062" s="615"/>
      <c r="V1062" s="615"/>
      <c r="W1062" s="615"/>
      <c r="X1062" s="615"/>
      <c r="Y1062" s="615"/>
      <c r="Z1062" s="615"/>
      <c r="AA1062" s="615"/>
      <c r="AB1062" s="615"/>
      <c r="AC1062" s="615"/>
      <c r="AD1062" s="615"/>
      <c r="AE1062" s="617"/>
    </row>
    <row r="1063" spans="19:31" x14ac:dyDescent="0.25">
      <c r="S1063" s="615"/>
      <c r="T1063" s="615"/>
      <c r="U1063" s="615"/>
      <c r="V1063" s="615"/>
      <c r="W1063" s="615"/>
      <c r="X1063" s="615"/>
      <c r="Y1063" s="615"/>
      <c r="Z1063" s="615"/>
      <c r="AA1063" s="615"/>
      <c r="AB1063" s="615"/>
      <c r="AC1063" s="615"/>
      <c r="AD1063" s="615"/>
      <c r="AE1063" s="617"/>
    </row>
    <row r="1064" spans="19:31" x14ac:dyDescent="0.25">
      <c r="S1064" s="615"/>
      <c r="T1064" s="615"/>
      <c r="U1064" s="615"/>
      <c r="V1064" s="615"/>
      <c r="W1064" s="615"/>
      <c r="X1064" s="615"/>
      <c r="Y1064" s="615"/>
      <c r="Z1064" s="615"/>
      <c r="AA1064" s="615"/>
      <c r="AB1064" s="615"/>
      <c r="AC1064" s="615"/>
      <c r="AD1064" s="615"/>
      <c r="AE1064" s="617"/>
    </row>
    <row r="1065" spans="19:31" x14ac:dyDescent="0.25">
      <c r="S1065" s="615"/>
      <c r="T1065" s="615"/>
      <c r="U1065" s="615"/>
      <c r="V1065" s="615"/>
      <c r="W1065" s="615"/>
      <c r="X1065" s="615"/>
      <c r="Y1065" s="615"/>
      <c r="Z1065" s="615"/>
      <c r="AA1065" s="615"/>
      <c r="AB1065" s="615"/>
      <c r="AC1065" s="615"/>
      <c r="AD1065" s="615"/>
      <c r="AE1065" s="617"/>
    </row>
    <row r="1066" spans="19:31" x14ac:dyDescent="0.25">
      <c r="S1066" s="615"/>
      <c r="T1066" s="615"/>
      <c r="U1066" s="615"/>
      <c r="V1066" s="615"/>
      <c r="W1066" s="615"/>
      <c r="X1066" s="615"/>
      <c r="Y1066" s="615"/>
      <c r="Z1066" s="615"/>
      <c r="AA1066" s="615"/>
      <c r="AB1066" s="615"/>
      <c r="AC1066" s="615"/>
      <c r="AD1066" s="615"/>
      <c r="AE1066" s="617"/>
    </row>
    <row r="1067" spans="19:31" x14ac:dyDescent="0.25">
      <c r="S1067" s="615"/>
      <c r="T1067" s="615"/>
      <c r="U1067" s="615"/>
      <c r="V1067" s="615"/>
      <c r="W1067" s="615"/>
      <c r="X1067" s="615"/>
      <c r="Y1067" s="615"/>
      <c r="Z1067" s="615"/>
      <c r="AA1067" s="615"/>
      <c r="AB1067" s="615"/>
      <c r="AC1067" s="615"/>
      <c r="AD1067" s="615"/>
      <c r="AE1067" s="617"/>
    </row>
    <row r="1068" spans="19:31" x14ac:dyDescent="0.25">
      <c r="S1068" s="615"/>
      <c r="T1068" s="615"/>
      <c r="U1068" s="615"/>
      <c r="V1068" s="615"/>
      <c r="W1068" s="615"/>
      <c r="X1068" s="615"/>
      <c r="Y1068" s="615"/>
      <c r="Z1068" s="615"/>
      <c r="AA1068" s="615"/>
      <c r="AB1068" s="615"/>
      <c r="AC1068" s="615"/>
      <c r="AD1068" s="615"/>
      <c r="AE1068" s="617"/>
    </row>
    <row r="1069" spans="19:31" x14ac:dyDescent="0.25">
      <c r="S1069" s="615"/>
      <c r="T1069" s="615"/>
      <c r="U1069" s="615"/>
      <c r="V1069" s="615"/>
      <c r="W1069" s="615"/>
      <c r="X1069" s="615"/>
      <c r="Y1069" s="615"/>
      <c r="Z1069" s="615"/>
      <c r="AA1069" s="615"/>
      <c r="AB1069" s="615"/>
      <c r="AC1069" s="615"/>
      <c r="AD1069" s="615"/>
      <c r="AE1069" s="617"/>
    </row>
    <row r="1070" spans="19:31" x14ac:dyDescent="0.25">
      <c r="S1070" s="615"/>
      <c r="T1070" s="615"/>
      <c r="U1070" s="615"/>
      <c r="V1070" s="615"/>
      <c r="W1070" s="615"/>
      <c r="X1070" s="615"/>
      <c r="Y1070" s="615"/>
      <c r="Z1070" s="615"/>
      <c r="AA1070" s="615"/>
      <c r="AB1070" s="615"/>
      <c r="AC1070" s="615"/>
      <c r="AD1070" s="615"/>
      <c r="AE1070" s="617"/>
    </row>
    <row r="1071" spans="19:31" x14ac:dyDescent="0.25">
      <c r="S1071" s="615"/>
      <c r="T1071" s="615"/>
      <c r="U1071" s="615"/>
      <c r="V1071" s="615"/>
      <c r="W1071" s="615"/>
      <c r="X1071" s="615"/>
      <c r="Y1071" s="615"/>
      <c r="Z1071" s="615"/>
      <c r="AA1071" s="615"/>
      <c r="AB1071" s="615"/>
      <c r="AC1071" s="615"/>
      <c r="AD1071" s="615"/>
      <c r="AE1071" s="617"/>
    </row>
    <row r="1072" spans="19:31" x14ac:dyDescent="0.25">
      <c r="S1072" s="615"/>
      <c r="T1072" s="615"/>
      <c r="U1072" s="615"/>
      <c r="V1072" s="615"/>
      <c r="W1072" s="615"/>
      <c r="X1072" s="615"/>
      <c r="Y1072" s="615"/>
      <c r="Z1072" s="615"/>
      <c r="AA1072" s="615"/>
      <c r="AB1072" s="615"/>
      <c r="AC1072" s="615"/>
      <c r="AD1072" s="615"/>
      <c r="AE1072" s="617"/>
    </row>
    <row r="1073" spans="19:31" x14ac:dyDescent="0.25">
      <c r="S1073" s="615"/>
      <c r="T1073" s="615"/>
      <c r="U1073" s="615"/>
      <c r="V1073" s="615"/>
      <c r="W1073" s="615"/>
      <c r="X1073" s="615"/>
      <c r="Y1073" s="615"/>
      <c r="Z1073" s="615"/>
      <c r="AA1073" s="615"/>
      <c r="AB1073" s="615"/>
      <c r="AC1073" s="615"/>
      <c r="AD1073" s="615"/>
      <c r="AE1073" s="617"/>
    </row>
    <row r="1074" spans="19:31" x14ac:dyDescent="0.25">
      <c r="S1074" s="615"/>
      <c r="T1074" s="615"/>
      <c r="U1074" s="615"/>
      <c r="V1074" s="615"/>
      <c r="W1074" s="615"/>
      <c r="X1074" s="615"/>
      <c r="Y1074" s="615"/>
      <c r="Z1074" s="615"/>
      <c r="AA1074" s="615"/>
      <c r="AB1074" s="615"/>
      <c r="AC1074" s="615"/>
      <c r="AD1074" s="615"/>
      <c r="AE1074" s="617"/>
    </row>
    <row r="1075" spans="19:31" x14ac:dyDescent="0.25">
      <c r="S1075" s="615"/>
      <c r="T1075" s="615"/>
      <c r="U1075" s="615"/>
      <c r="V1075" s="615"/>
      <c r="W1075" s="615"/>
      <c r="X1075" s="615"/>
      <c r="Y1075" s="615"/>
      <c r="Z1075" s="615"/>
      <c r="AA1075" s="615"/>
      <c r="AB1075" s="615"/>
      <c r="AC1075" s="615"/>
      <c r="AD1075" s="615"/>
      <c r="AE1075" s="617"/>
    </row>
    <row r="1076" spans="19:31" x14ac:dyDescent="0.25">
      <c r="S1076" s="615"/>
      <c r="T1076" s="615"/>
      <c r="U1076" s="615"/>
      <c r="V1076" s="615"/>
      <c r="W1076" s="615"/>
      <c r="X1076" s="615"/>
      <c r="Y1076" s="615"/>
      <c r="Z1076" s="615"/>
      <c r="AA1076" s="615"/>
      <c r="AB1076" s="615"/>
      <c r="AC1076" s="615"/>
      <c r="AD1076" s="615"/>
      <c r="AE1076" s="617"/>
    </row>
    <row r="1077" spans="19:31" x14ac:dyDescent="0.25">
      <c r="S1077" s="615"/>
      <c r="T1077" s="615"/>
      <c r="U1077" s="615"/>
      <c r="V1077" s="615"/>
      <c r="W1077" s="615"/>
      <c r="X1077" s="615"/>
      <c r="Y1077" s="615"/>
      <c r="Z1077" s="615"/>
      <c r="AA1077" s="615"/>
      <c r="AB1077" s="615"/>
      <c r="AC1077" s="615"/>
      <c r="AD1077" s="615"/>
      <c r="AE1077" s="617"/>
    </row>
    <row r="1078" spans="19:31" x14ac:dyDescent="0.25">
      <c r="S1078" s="615"/>
      <c r="T1078" s="615"/>
      <c r="U1078" s="615"/>
      <c r="V1078" s="615"/>
      <c r="W1078" s="615"/>
      <c r="X1078" s="615"/>
      <c r="Y1078" s="615"/>
      <c r="Z1078" s="615"/>
      <c r="AA1078" s="615"/>
      <c r="AB1078" s="615"/>
      <c r="AC1078" s="615"/>
      <c r="AD1078" s="615"/>
      <c r="AE1078" s="617"/>
    </row>
    <row r="1079" spans="19:31" x14ac:dyDescent="0.25">
      <c r="S1079" s="615"/>
      <c r="T1079" s="615"/>
      <c r="U1079" s="615"/>
      <c r="V1079" s="615"/>
      <c r="W1079" s="615"/>
      <c r="X1079" s="615"/>
      <c r="Y1079" s="615"/>
      <c r="Z1079" s="615"/>
      <c r="AA1079" s="615"/>
      <c r="AB1079" s="615"/>
      <c r="AC1079" s="615"/>
      <c r="AD1079" s="615"/>
      <c r="AE1079" s="617"/>
    </row>
    <row r="1080" spans="19:31" x14ac:dyDescent="0.25">
      <c r="S1080" s="615"/>
      <c r="T1080" s="615"/>
      <c r="U1080" s="615"/>
      <c r="V1080" s="615"/>
      <c r="W1080" s="615"/>
      <c r="X1080" s="615"/>
      <c r="Y1080" s="615"/>
      <c r="Z1080" s="615"/>
      <c r="AA1080" s="615"/>
      <c r="AB1080" s="615"/>
      <c r="AC1080" s="615"/>
      <c r="AD1080" s="615"/>
      <c r="AE1080" s="617"/>
    </row>
    <row r="1081" spans="19:31" x14ac:dyDescent="0.25">
      <c r="S1081" s="615"/>
      <c r="T1081" s="615"/>
      <c r="U1081" s="615"/>
      <c r="V1081" s="615"/>
      <c r="W1081" s="615"/>
      <c r="X1081" s="615"/>
      <c r="Y1081" s="615"/>
      <c r="Z1081" s="615"/>
      <c r="AA1081" s="615"/>
      <c r="AB1081" s="615"/>
      <c r="AC1081" s="615"/>
      <c r="AD1081" s="615"/>
      <c r="AE1081" s="617"/>
    </row>
    <row r="1082" spans="19:31" x14ac:dyDescent="0.25">
      <c r="S1082" s="615"/>
      <c r="T1082" s="615"/>
      <c r="U1082" s="615"/>
      <c r="V1082" s="615"/>
      <c r="W1082" s="615"/>
      <c r="X1082" s="615"/>
      <c r="Y1082" s="615"/>
      <c r="Z1082" s="615"/>
      <c r="AA1082" s="615"/>
      <c r="AB1082" s="615"/>
      <c r="AC1082" s="615"/>
      <c r="AD1082" s="615"/>
      <c r="AE1082" s="617"/>
    </row>
    <row r="1083" spans="19:31" x14ac:dyDescent="0.25">
      <c r="S1083" s="615"/>
      <c r="T1083" s="615"/>
      <c r="U1083" s="615"/>
      <c r="V1083" s="615"/>
      <c r="W1083" s="615"/>
      <c r="X1083" s="615"/>
      <c r="Y1083" s="615"/>
      <c r="Z1083" s="615"/>
      <c r="AA1083" s="615"/>
      <c r="AB1083" s="615"/>
      <c r="AC1083" s="615"/>
      <c r="AD1083" s="615"/>
      <c r="AE1083" s="617"/>
    </row>
    <row r="1084" spans="19:31" x14ac:dyDescent="0.25">
      <c r="S1084" s="615"/>
      <c r="T1084" s="615"/>
      <c r="U1084" s="615"/>
      <c r="V1084" s="615"/>
      <c r="W1084" s="615"/>
      <c r="X1084" s="615"/>
      <c r="Y1084" s="615"/>
      <c r="Z1084" s="615"/>
      <c r="AA1084" s="615"/>
      <c r="AB1084" s="615"/>
      <c r="AC1084" s="615"/>
      <c r="AD1084" s="615"/>
      <c r="AE1084" s="617"/>
    </row>
    <row r="1085" spans="19:31" x14ac:dyDescent="0.25">
      <c r="S1085" s="615"/>
      <c r="T1085" s="615"/>
      <c r="U1085" s="615"/>
      <c r="V1085" s="615"/>
      <c r="W1085" s="615"/>
      <c r="X1085" s="615"/>
      <c r="Y1085" s="615"/>
      <c r="Z1085" s="615"/>
      <c r="AA1085" s="615"/>
      <c r="AB1085" s="615"/>
      <c r="AC1085" s="615"/>
      <c r="AD1085" s="615"/>
      <c r="AE1085" s="617"/>
    </row>
    <row r="1086" spans="19:31" x14ac:dyDescent="0.25">
      <c r="S1086" s="615"/>
      <c r="T1086" s="615"/>
      <c r="U1086" s="615"/>
      <c r="V1086" s="615"/>
      <c r="W1086" s="615"/>
      <c r="X1086" s="615"/>
      <c r="Y1086" s="615"/>
      <c r="Z1086" s="615"/>
      <c r="AA1086" s="615"/>
      <c r="AB1086" s="615"/>
      <c r="AC1086" s="615"/>
      <c r="AD1086" s="615"/>
      <c r="AE1086" s="617"/>
    </row>
    <row r="1087" spans="19:31" x14ac:dyDescent="0.25">
      <c r="S1087" s="615"/>
      <c r="T1087" s="615"/>
      <c r="U1087" s="615"/>
      <c r="V1087" s="615"/>
      <c r="W1087" s="615"/>
      <c r="X1087" s="615"/>
      <c r="Y1087" s="615"/>
      <c r="Z1087" s="615"/>
      <c r="AA1087" s="615"/>
      <c r="AB1087" s="615"/>
      <c r="AC1087" s="615"/>
      <c r="AD1087" s="615"/>
      <c r="AE1087" s="617"/>
    </row>
    <row r="1088" spans="19:31" x14ac:dyDescent="0.25">
      <c r="S1088" s="615"/>
      <c r="T1088" s="615"/>
      <c r="U1088" s="615"/>
      <c r="V1088" s="615"/>
      <c r="W1088" s="615"/>
      <c r="X1088" s="615"/>
      <c r="Y1088" s="615"/>
      <c r="Z1088" s="615"/>
      <c r="AA1088" s="615"/>
      <c r="AB1088" s="615"/>
      <c r="AC1088" s="615"/>
      <c r="AD1088" s="615"/>
      <c r="AE1088" s="617"/>
    </row>
    <row r="1089" spans="19:31" x14ac:dyDescent="0.25">
      <c r="S1089" s="615"/>
      <c r="T1089" s="615"/>
      <c r="U1089" s="615"/>
      <c r="V1089" s="615"/>
      <c r="W1089" s="615"/>
      <c r="X1089" s="615"/>
      <c r="Y1089" s="615"/>
      <c r="Z1089" s="615"/>
      <c r="AA1089" s="615"/>
      <c r="AB1089" s="615"/>
      <c r="AC1089" s="615"/>
      <c r="AD1089" s="615"/>
      <c r="AE1089" s="617"/>
    </row>
    <row r="1090" spans="19:31" x14ac:dyDescent="0.25">
      <c r="S1090" s="615"/>
      <c r="T1090" s="615"/>
      <c r="U1090" s="615"/>
      <c r="V1090" s="615"/>
      <c r="W1090" s="615"/>
      <c r="X1090" s="615"/>
      <c r="Y1090" s="615"/>
      <c r="Z1090" s="615"/>
      <c r="AA1090" s="615"/>
      <c r="AB1090" s="615"/>
      <c r="AC1090" s="615"/>
      <c r="AD1090" s="615"/>
      <c r="AE1090" s="617"/>
    </row>
    <row r="1091" spans="19:31" x14ac:dyDescent="0.25">
      <c r="S1091" s="615"/>
      <c r="T1091" s="615"/>
      <c r="U1091" s="615"/>
      <c r="V1091" s="615"/>
      <c r="W1091" s="615"/>
      <c r="X1091" s="615"/>
      <c r="Y1091" s="615"/>
      <c r="Z1091" s="615"/>
      <c r="AA1091" s="615"/>
      <c r="AB1091" s="615"/>
      <c r="AC1091" s="615"/>
      <c r="AD1091" s="615"/>
      <c r="AE1091" s="617"/>
    </row>
    <row r="1092" spans="19:31" x14ac:dyDescent="0.25">
      <c r="S1092" s="615"/>
      <c r="T1092" s="615"/>
      <c r="U1092" s="615"/>
      <c r="V1092" s="615"/>
      <c r="W1092" s="615"/>
      <c r="X1092" s="615"/>
      <c r="Y1092" s="615"/>
      <c r="Z1092" s="615"/>
      <c r="AA1092" s="615"/>
      <c r="AB1092" s="615"/>
      <c r="AC1092" s="615"/>
      <c r="AD1092" s="615"/>
      <c r="AE1092" s="617"/>
    </row>
    <row r="1093" spans="19:31" x14ac:dyDescent="0.25">
      <c r="S1093" s="615"/>
      <c r="T1093" s="615"/>
      <c r="U1093" s="615"/>
      <c r="V1093" s="615"/>
      <c r="W1093" s="615"/>
      <c r="X1093" s="615"/>
      <c r="Y1093" s="615"/>
      <c r="Z1093" s="615"/>
      <c r="AA1093" s="615"/>
      <c r="AB1093" s="615"/>
      <c r="AC1093" s="615"/>
      <c r="AD1093" s="615"/>
      <c r="AE1093" s="617"/>
    </row>
    <row r="1094" spans="19:31" x14ac:dyDescent="0.25">
      <c r="S1094" s="615"/>
      <c r="T1094" s="615"/>
      <c r="U1094" s="615"/>
      <c r="V1094" s="615"/>
      <c r="W1094" s="615"/>
      <c r="X1094" s="615"/>
      <c r="Y1094" s="615"/>
      <c r="Z1094" s="615"/>
      <c r="AA1094" s="615"/>
      <c r="AB1094" s="615"/>
      <c r="AC1094" s="615"/>
      <c r="AD1094" s="615"/>
      <c r="AE1094" s="617"/>
    </row>
    <row r="1095" spans="19:31" x14ac:dyDescent="0.25">
      <c r="S1095" s="615"/>
      <c r="T1095" s="615"/>
      <c r="U1095" s="615"/>
      <c r="V1095" s="615"/>
      <c r="W1095" s="615"/>
      <c r="X1095" s="615"/>
      <c r="Y1095" s="615"/>
      <c r="Z1095" s="615"/>
      <c r="AA1095" s="615"/>
      <c r="AB1095" s="615"/>
      <c r="AC1095" s="615"/>
      <c r="AD1095" s="615"/>
      <c r="AE1095" s="617"/>
    </row>
    <row r="1096" spans="19:31" x14ac:dyDescent="0.25">
      <c r="S1096" s="615"/>
      <c r="T1096" s="615"/>
      <c r="U1096" s="615"/>
      <c r="V1096" s="615"/>
      <c r="W1096" s="615"/>
      <c r="X1096" s="615"/>
      <c r="Y1096" s="615"/>
      <c r="Z1096" s="615"/>
      <c r="AA1096" s="615"/>
      <c r="AB1096" s="615"/>
      <c r="AC1096" s="615"/>
      <c r="AD1096" s="615"/>
      <c r="AE1096" s="617"/>
    </row>
    <row r="1097" spans="19:31" x14ac:dyDescent="0.25">
      <c r="S1097" s="615"/>
      <c r="T1097" s="615"/>
      <c r="U1097" s="615"/>
      <c r="V1097" s="615"/>
      <c r="W1097" s="615"/>
      <c r="X1097" s="615"/>
      <c r="Y1097" s="615"/>
      <c r="Z1097" s="615"/>
      <c r="AA1097" s="615"/>
      <c r="AB1097" s="615"/>
      <c r="AC1097" s="615"/>
      <c r="AD1097" s="615"/>
      <c r="AE1097" s="617"/>
    </row>
    <row r="1098" spans="19:31" x14ac:dyDescent="0.25">
      <c r="S1098" s="615"/>
      <c r="T1098" s="615"/>
      <c r="U1098" s="615"/>
      <c r="V1098" s="615"/>
      <c r="W1098" s="615"/>
      <c r="X1098" s="615"/>
      <c r="Y1098" s="615"/>
      <c r="Z1098" s="615"/>
      <c r="AA1098" s="615"/>
      <c r="AB1098" s="615"/>
      <c r="AC1098" s="615"/>
      <c r="AD1098" s="615"/>
      <c r="AE1098" s="617"/>
    </row>
    <row r="1099" spans="19:31" x14ac:dyDescent="0.25">
      <c r="S1099" s="615"/>
      <c r="T1099" s="615"/>
      <c r="U1099" s="615"/>
      <c r="V1099" s="615"/>
      <c r="W1099" s="615"/>
      <c r="X1099" s="615"/>
      <c r="Y1099" s="615"/>
      <c r="Z1099" s="615"/>
      <c r="AA1099" s="615"/>
      <c r="AB1099" s="615"/>
      <c r="AC1099" s="615"/>
      <c r="AD1099" s="615"/>
      <c r="AE1099" s="617"/>
    </row>
    <row r="1100" spans="19:31" x14ac:dyDescent="0.25">
      <c r="S1100" s="615"/>
      <c r="T1100" s="615"/>
      <c r="U1100" s="615"/>
      <c r="V1100" s="615"/>
      <c r="W1100" s="615"/>
      <c r="X1100" s="615"/>
      <c r="Y1100" s="615"/>
      <c r="Z1100" s="615"/>
      <c r="AA1100" s="615"/>
      <c r="AB1100" s="615"/>
      <c r="AC1100" s="615"/>
      <c r="AD1100" s="615"/>
      <c r="AE1100" s="617"/>
    </row>
    <row r="1101" spans="19:31" x14ac:dyDescent="0.25">
      <c r="S1101" s="615"/>
      <c r="T1101" s="615"/>
      <c r="U1101" s="615"/>
      <c r="V1101" s="615"/>
      <c r="W1101" s="615"/>
      <c r="X1101" s="615"/>
      <c r="Y1101" s="615"/>
      <c r="Z1101" s="615"/>
      <c r="AA1101" s="615"/>
      <c r="AB1101" s="615"/>
      <c r="AC1101" s="615"/>
      <c r="AD1101" s="615"/>
      <c r="AE1101" s="617"/>
    </row>
    <row r="1102" spans="19:31" x14ac:dyDescent="0.25">
      <c r="S1102" s="615"/>
      <c r="T1102" s="615"/>
      <c r="U1102" s="615"/>
      <c r="V1102" s="615"/>
      <c r="W1102" s="615"/>
      <c r="X1102" s="615"/>
      <c r="Y1102" s="615"/>
      <c r="Z1102" s="615"/>
      <c r="AA1102" s="615"/>
      <c r="AB1102" s="615"/>
      <c r="AC1102" s="615"/>
      <c r="AD1102" s="615"/>
      <c r="AE1102" s="617"/>
    </row>
    <row r="1103" spans="19:31" x14ac:dyDescent="0.25">
      <c r="S1103" s="615"/>
      <c r="T1103" s="615"/>
      <c r="U1103" s="615"/>
      <c r="V1103" s="615"/>
      <c r="W1103" s="615"/>
      <c r="X1103" s="615"/>
      <c r="Y1103" s="615"/>
      <c r="Z1103" s="615"/>
      <c r="AA1103" s="615"/>
      <c r="AB1103" s="615"/>
      <c r="AC1103" s="615"/>
      <c r="AD1103" s="615"/>
      <c r="AE1103" s="617"/>
    </row>
    <row r="1104" spans="19:31" x14ac:dyDescent="0.25">
      <c r="S1104" s="615"/>
      <c r="T1104" s="615"/>
      <c r="U1104" s="615"/>
      <c r="V1104" s="615"/>
      <c r="W1104" s="615"/>
      <c r="X1104" s="615"/>
      <c r="Y1104" s="615"/>
      <c r="Z1104" s="615"/>
      <c r="AA1104" s="615"/>
      <c r="AB1104" s="615"/>
      <c r="AC1104" s="615"/>
      <c r="AD1104" s="615"/>
      <c r="AE1104" s="617"/>
    </row>
    <row r="1105" spans="19:31" x14ac:dyDescent="0.25">
      <c r="S1105" s="615"/>
      <c r="T1105" s="615"/>
      <c r="U1105" s="615"/>
      <c r="V1105" s="615"/>
      <c r="W1105" s="615"/>
      <c r="X1105" s="615"/>
      <c r="Y1105" s="615"/>
      <c r="Z1105" s="615"/>
      <c r="AA1105" s="615"/>
      <c r="AB1105" s="615"/>
      <c r="AC1105" s="615"/>
      <c r="AD1105" s="615"/>
      <c r="AE1105" s="617"/>
    </row>
    <row r="1106" spans="19:31" x14ac:dyDescent="0.25">
      <c r="S1106" s="615"/>
      <c r="T1106" s="615"/>
      <c r="U1106" s="615"/>
      <c r="V1106" s="615"/>
      <c r="W1106" s="615"/>
      <c r="X1106" s="615"/>
      <c r="Y1106" s="615"/>
      <c r="Z1106" s="615"/>
      <c r="AA1106" s="615"/>
      <c r="AB1106" s="615"/>
      <c r="AC1106" s="615"/>
      <c r="AD1106" s="615"/>
      <c r="AE1106" s="617"/>
    </row>
    <row r="1107" spans="19:31" x14ac:dyDescent="0.25">
      <c r="S1107" s="615"/>
      <c r="T1107" s="615"/>
      <c r="U1107" s="615"/>
      <c r="V1107" s="615"/>
      <c r="W1107" s="615"/>
      <c r="X1107" s="615"/>
      <c r="Y1107" s="615"/>
      <c r="Z1107" s="615"/>
      <c r="AA1107" s="615"/>
      <c r="AB1107" s="615"/>
      <c r="AC1107" s="615"/>
      <c r="AD1107" s="615"/>
      <c r="AE1107" s="617"/>
    </row>
    <row r="1108" spans="19:31" x14ac:dyDescent="0.25">
      <c r="S1108" s="615"/>
      <c r="T1108" s="615"/>
      <c r="U1108" s="615"/>
      <c r="V1108" s="615"/>
      <c r="W1108" s="615"/>
      <c r="X1108" s="615"/>
      <c r="Y1108" s="615"/>
      <c r="Z1108" s="615"/>
      <c r="AA1108" s="615"/>
      <c r="AB1108" s="615"/>
      <c r="AC1108" s="615"/>
      <c r="AD1108" s="615"/>
      <c r="AE1108" s="617"/>
    </row>
    <row r="1109" spans="19:31" x14ac:dyDescent="0.25">
      <c r="S1109" s="615"/>
      <c r="T1109" s="615"/>
      <c r="U1109" s="615"/>
      <c r="V1109" s="615"/>
      <c r="W1109" s="615"/>
      <c r="X1109" s="615"/>
      <c r="Y1109" s="615"/>
      <c r="Z1109" s="615"/>
      <c r="AA1109" s="615"/>
      <c r="AB1109" s="615"/>
      <c r="AC1109" s="615"/>
      <c r="AD1109" s="615"/>
      <c r="AE1109" s="617"/>
    </row>
    <row r="1110" spans="19:31" x14ac:dyDescent="0.25">
      <c r="S1110" s="615"/>
      <c r="T1110" s="615"/>
      <c r="U1110" s="615"/>
      <c r="V1110" s="615"/>
      <c r="W1110" s="615"/>
      <c r="X1110" s="615"/>
      <c r="Y1110" s="615"/>
      <c r="Z1110" s="615"/>
      <c r="AA1110" s="615"/>
      <c r="AB1110" s="615"/>
      <c r="AC1110" s="615"/>
      <c r="AD1110" s="615"/>
      <c r="AE1110" s="617"/>
    </row>
    <row r="1111" spans="19:31" x14ac:dyDescent="0.25">
      <c r="S1111" s="615"/>
      <c r="T1111" s="615"/>
      <c r="U1111" s="615"/>
      <c r="V1111" s="615"/>
      <c r="W1111" s="615"/>
      <c r="X1111" s="615"/>
      <c r="Y1111" s="615"/>
      <c r="Z1111" s="615"/>
      <c r="AA1111" s="615"/>
      <c r="AB1111" s="615"/>
      <c r="AC1111" s="615"/>
      <c r="AD1111" s="615"/>
      <c r="AE1111" s="617"/>
    </row>
    <row r="1112" spans="19:31" x14ac:dyDescent="0.25">
      <c r="S1112" s="615"/>
      <c r="T1112" s="615"/>
      <c r="U1112" s="615"/>
      <c r="V1112" s="615"/>
      <c r="W1112" s="615"/>
      <c r="X1112" s="615"/>
      <c r="Y1112" s="615"/>
      <c r="Z1112" s="615"/>
      <c r="AA1112" s="615"/>
      <c r="AB1112" s="615"/>
      <c r="AC1112" s="615"/>
      <c r="AD1112" s="615"/>
      <c r="AE1112" s="617"/>
    </row>
    <row r="1113" spans="19:31" x14ac:dyDescent="0.25">
      <c r="S1113" s="615"/>
      <c r="T1113" s="615"/>
      <c r="U1113" s="615"/>
      <c r="V1113" s="615"/>
      <c r="W1113" s="615"/>
      <c r="X1113" s="615"/>
      <c r="Y1113" s="615"/>
      <c r="Z1113" s="615"/>
      <c r="AA1113" s="615"/>
      <c r="AB1113" s="615"/>
      <c r="AC1113" s="615"/>
      <c r="AD1113" s="615"/>
      <c r="AE1113" s="617"/>
    </row>
    <row r="1114" spans="19:31" x14ac:dyDescent="0.25">
      <c r="S1114" s="615"/>
      <c r="T1114" s="615"/>
      <c r="U1114" s="615"/>
      <c r="V1114" s="615"/>
      <c r="W1114" s="615"/>
      <c r="X1114" s="615"/>
      <c r="Y1114" s="615"/>
      <c r="Z1114" s="615"/>
      <c r="AA1114" s="615"/>
      <c r="AB1114" s="615"/>
      <c r="AC1114" s="615"/>
      <c r="AD1114" s="615"/>
      <c r="AE1114" s="617"/>
    </row>
    <row r="1115" spans="19:31" x14ac:dyDescent="0.25">
      <c r="S1115" s="615"/>
      <c r="T1115" s="615"/>
      <c r="U1115" s="615"/>
      <c r="V1115" s="615"/>
      <c r="W1115" s="615"/>
      <c r="X1115" s="615"/>
      <c r="Y1115" s="615"/>
      <c r="Z1115" s="615"/>
      <c r="AA1115" s="615"/>
      <c r="AB1115" s="615"/>
      <c r="AC1115" s="615"/>
      <c r="AD1115" s="615"/>
      <c r="AE1115" s="617"/>
    </row>
    <row r="1116" spans="19:31" x14ac:dyDescent="0.25">
      <c r="S1116" s="615"/>
      <c r="T1116" s="615"/>
      <c r="U1116" s="615"/>
      <c r="V1116" s="615"/>
      <c r="W1116" s="615"/>
      <c r="X1116" s="615"/>
      <c r="Y1116" s="615"/>
      <c r="Z1116" s="615"/>
      <c r="AA1116" s="615"/>
      <c r="AB1116" s="615"/>
      <c r="AC1116" s="615"/>
      <c r="AD1116" s="615"/>
      <c r="AE1116" s="617"/>
    </row>
    <row r="1117" spans="19:31" x14ac:dyDescent="0.25">
      <c r="S1117" s="615"/>
      <c r="T1117" s="615"/>
      <c r="U1117" s="615"/>
      <c r="V1117" s="615"/>
      <c r="W1117" s="615"/>
      <c r="X1117" s="615"/>
      <c r="Y1117" s="615"/>
      <c r="Z1117" s="615"/>
      <c r="AA1117" s="615"/>
      <c r="AB1117" s="615"/>
      <c r="AC1117" s="615"/>
      <c r="AD1117" s="615"/>
      <c r="AE1117" s="617"/>
    </row>
    <row r="1118" spans="19:31" x14ac:dyDescent="0.25">
      <c r="S1118" s="615"/>
      <c r="T1118" s="615"/>
      <c r="U1118" s="615"/>
      <c r="V1118" s="615"/>
      <c r="W1118" s="615"/>
      <c r="X1118" s="615"/>
      <c r="Y1118" s="615"/>
      <c r="Z1118" s="615"/>
      <c r="AA1118" s="615"/>
      <c r="AB1118" s="615"/>
      <c r="AC1118" s="615"/>
      <c r="AD1118" s="615"/>
      <c r="AE1118" s="617"/>
    </row>
    <row r="1119" spans="19:31" x14ac:dyDescent="0.25">
      <c r="S1119" s="615"/>
      <c r="T1119" s="615"/>
      <c r="U1119" s="615"/>
      <c r="V1119" s="615"/>
      <c r="W1119" s="615"/>
      <c r="X1119" s="615"/>
      <c r="Y1119" s="615"/>
      <c r="Z1119" s="615"/>
      <c r="AA1119" s="615"/>
      <c r="AB1119" s="615"/>
      <c r="AC1119" s="615"/>
      <c r="AD1119" s="615"/>
      <c r="AE1119" s="617"/>
    </row>
    <row r="1120" spans="19:31" x14ac:dyDescent="0.25">
      <c r="S1120" s="615"/>
      <c r="T1120" s="615"/>
      <c r="U1120" s="615"/>
      <c r="V1120" s="615"/>
      <c r="W1120" s="615"/>
      <c r="X1120" s="615"/>
      <c r="Y1120" s="615"/>
      <c r="Z1120" s="615"/>
      <c r="AA1120" s="615"/>
      <c r="AB1120" s="615"/>
      <c r="AC1120" s="615"/>
      <c r="AD1120" s="615"/>
      <c r="AE1120" s="617"/>
    </row>
    <row r="1121" spans="19:31" x14ac:dyDescent="0.25">
      <c r="S1121" s="615"/>
      <c r="T1121" s="615"/>
      <c r="U1121" s="615"/>
      <c r="V1121" s="615"/>
      <c r="W1121" s="615"/>
      <c r="X1121" s="615"/>
      <c r="Y1121" s="615"/>
      <c r="Z1121" s="615"/>
      <c r="AA1121" s="615"/>
      <c r="AB1121" s="615"/>
      <c r="AC1121" s="615"/>
      <c r="AD1121" s="615"/>
      <c r="AE1121" s="617"/>
    </row>
    <row r="1122" spans="19:31" x14ac:dyDescent="0.25">
      <c r="S1122" s="615"/>
      <c r="T1122" s="615"/>
      <c r="U1122" s="615"/>
      <c r="V1122" s="615"/>
      <c r="W1122" s="615"/>
      <c r="X1122" s="615"/>
      <c r="Y1122" s="615"/>
      <c r="Z1122" s="615"/>
      <c r="AA1122" s="615"/>
      <c r="AB1122" s="615"/>
      <c r="AC1122" s="615"/>
      <c r="AD1122" s="615"/>
      <c r="AE1122" s="617"/>
    </row>
    <row r="1123" spans="19:31" x14ac:dyDescent="0.25">
      <c r="S1123" s="615"/>
      <c r="T1123" s="615"/>
      <c r="U1123" s="615"/>
      <c r="V1123" s="615"/>
      <c r="W1123" s="615"/>
      <c r="X1123" s="615"/>
      <c r="Y1123" s="615"/>
      <c r="Z1123" s="615"/>
      <c r="AA1123" s="615"/>
      <c r="AB1123" s="615"/>
      <c r="AC1123" s="615"/>
      <c r="AD1123" s="615"/>
      <c r="AE1123" s="617"/>
    </row>
    <row r="1124" spans="19:31" x14ac:dyDescent="0.25">
      <c r="S1124" s="615"/>
      <c r="T1124" s="615"/>
      <c r="U1124" s="615"/>
      <c r="V1124" s="615"/>
      <c r="W1124" s="615"/>
      <c r="X1124" s="615"/>
      <c r="Y1124" s="615"/>
      <c r="Z1124" s="615"/>
      <c r="AA1124" s="615"/>
      <c r="AB1124" s="615"/>
      <c r="AC1124" s="615"/>
      <c r="AD1124" s="615"/>
      <c r="AE1124" s="617"/>
    </row>
    <row r="1125" spans="19:31" x14ac:dyDescent="0.25">
      <c r="S1125" s="615"/>
      <c r="T1125" s="615"/>
      <c r="U1125" s="615"/>
      <c r="V1125" s="615"/>
      <c r="W1125" s="615"/>
      <c r="X1125" s="615"/>
      <c r="Y1125" s="615"/>
      <c r="Z1125" s="615"/>
      <c r="AA1125" s="615"/>
      <c r="AB1125" s="615"/>
      <c r="AC1125" s="615"/>
      <c r="AD1125" s="615"/>
      <c r="AE1125" s="617"/>
    </row>
    <row r="1126" spans="19:31" x14ac:dyDescent="0.25">
      <c r="S1126" s="615"/>
      <c r="T1126" s="615"/>
      <c r="U1126" s="615"/>
      <c r="V1126" s="615"/>
      <c r="W1126" s="615"/>
      <c r="X1126" s="615"/>
      <c r="Y1126" s="615"/>
      <c r="Z1126" s="615"/>
      <c r="AA1126" s="615"/>
      <c r="AB1126" s="615"/>
      <c r="AC1126" s="615"/>
      <c r="AD1126" s="615"/>
      <c r="AE1126" s="617"/>
    </row>
    <row r="1127" spans="19:31" x14ac:dyDescent="0.25">
      <c r="S1127" s="615"/>
      <c r="T1127" s="615"/>
      <c r="U1127" s="615"/>
      <c r="V1127" s="615"/>
      <c r="W1127" s="615"/>
      <c r="X1127" s="615"/>
      <c r="Y1127" s="615"/>
      <c r="Z1127" s="615"/>
      <c r="AA1127" s="615"/>
      <c r="AB1127" s="615"/>
      <c r="AC1127" s="615"/>
      <c r="AD1127" s="615"/>
      <c r="AE1127" s="617"/>
    </row>
    <row r="1128" spans="19:31" x14ac:dyDescent="0.25">
      <c r="S1128" s="615"/>
      <c r="T1128" s="615"/>
      <c r="U1128" s="615"/>
      <c r="V1128" s="615"/>
      <c r="W1128" s="615"/>
      <c r="X1128" s="615"/>
      <c r="Y1128" s="615"/>
      <c r="Z1128" s="615"/>
      <c r="AA1128" s="615"/>
      <c r="AB1128" s="615"/>
      <c r="AC1128" s="615"/>
      <c r="AD1128" s="615"/>
      <c r="AE1128" s="617"/>
    </row>
    <row r="1129" spans="19:31" x14ac:dyDescent="0.25">
      <c r="S1129" s="615"/>
      <c r="T1129" s="615"/>
      <c r="U1129" s="615"/>
      <c r="V1129" s="615"/>
      <c r="W1129" s="615"/>
      <c r="X1129" s="615"/>
      <c r="Y1129" s="615"/>
      <c r="Z1129" s="615"/>
      <c r="AA1129" s="615"/>
      <c r="AB1129" s="615"/>
      <c r="AC1129" s="615"/>
      <c r="AD1129" s="615"/>
      <c r="AE1129" s="617"/>
    </row>
    <row r="1130" spans="19:31" x14ac:dyDescent="0.25">
      <c r="S1130" s="615"/>
      <c r="T1130" s="615"/>
      <c r="U1130" s="615"/>
      <c r="V1130" s="615"/>
      <c r="W1130" s="615"/>
      <c r="X1130" s="615"/>
      <c r="Y1130" s="615"/>
      <c r="Z1130" s="615"/>
      <c r="AA1130" s="615"/>
      <c r="AB1130" s="615"/>
      <c r="AC1130" s="615"/>
      <c r="AD1130" s="615"/>
      <c r="AE1130" s="617"/>
    </row>
    <row r="1131" spans="19:31" x14ac:dyDescent="0.25">
      <c r="S1131" s="615"/>
      <c r="T1131" s="615"/>
      <c r="U1131" s="615"/>
      <c r="V1131" s="615"/>
      <c r="W1131" s="615"/>
      <c r="X1131" s="615"/>
      <c r="Y1131" s="615"/>
      <c r="Z1131" s="615"/>
      <c r="AA1131" s="615"/>
      <c r="AB1131" s="615"/>
      <c r="AC1131" s="615"/>
      <c r="AD1131" s="615"/>
      <c r="AE1131" s="617"/>
    </row>
    <row r="1132" spans="19:31" x14ac:dyDescent="0.25">
      <c r="S1132" s="615"/>
      <c r="T1132" s="615"/>
      <c r="U1132" s="615"/>
      <c r="V1132" s="615"/>
      <c r="W1132" s="615"/>
      <c r="X1132" s="615"/>
      <c r="Y1132" s="615"/>
      <c r="Z1132" s="615"/>
      <c r="AA1132" s="615"/>
      <c r="AB1132" s="615"/>
      <c r="AC1132" s="615"/>
      <c r="AD1132" s="615"/>
      <c r="AE1132" s="617"/>
    </row>
    <row r="1133" spans="19:31" x14ac:dyDescent="0.25">
      <c r="S1133" s="615"/>
      <c r="T1133" s="615"/>
      <c r="U1133" s="615"/>
      <c r="V1133" s="615"/>
      <c r="W1133" s="615"/>
      <c r="X1133" s="615"/>
      <c r="Y1133" s="615"/>
      <c r="Z1133" s="615"/>
      <c r="AA1133" s="615"/>
      <c r="AB1133" s="615"/>
      <c r="AC1133" s="615"/>
      <c r="AD1133" s="615"/>
      <c r="AE1133" s="617"/>
    </row>
    <row r="1134" spans="19:31" x14ac:dyDescent="0.25">
      <c r="S1134" s="615"/>
      <c r="T1134" s="615"/>
      <c r="U1134" s="615"/>
      <c r="V1134" s="615"/>
      <c r="W1134" s="615"/>
      <c r="X1134" s="615"/>
      <c r="Y1134" s="615"/>
      <c r="Z1134" s="615"/>
      <c r="AA1134" s="615"/>
      <c r="AB1134" s="615"/>
      <c r="AC1134" s="615"/>
      <c r="AD1134" s="615"/>
      <c r="AE1134" s="617"/>
    </row>
    <row r="1135" spans="19:31" x14ac:dyDescent="0.25">
      <c r="S1135" s="615"/>
      <c r="T1135" s="615"/>
      <c r="U1135" s="615"/>
      <c r="V1135" s="615"/>
      <c r="W1135" s="615"/>
      <c r="X1135" s="615"/>
      <c r="Y1135" s="615"/>
      <c r="Z1135" s="615"/>
      <c r="AA1135" s="615"/>
      <c r="AB1135" s="615"/>
      <c r="AC1135" s="615"/>
      <c r="AD1135" s="615"/>
      <c r="AE1135" s="617"/>
    </row>
    <row r="1136" spans="19:31" x14ac:dyDescent="0.25">
      <c r="S1136" s="615"/>
      <c r="T1136" s="615"/>
      <c r="U1136" s="615"/>
      <c r="V1136" s="615"/>
      <c r="W1136" s="615"/>
      <c r="X1136" s="615"/>
      <c r="Y1136" s="615"/>
      <c r="Z1136" s="615"/>
      <c r="AA1136" s="615"/>
      <c r="AB1136" s="615"/>
      <c r="AC1136" s="615"/>
      <c r="AD1136" s="615"/>
      <c r="AE1136" s="617"/>
    </row>
    <row r="1137" spans="19:31" x14ac:dyDescent="0.25">
      <c r="S1137" s="615"/>
      <c r="T1137" s="615"/>
      <c r="U1137" s="615"/>
      <c r="V1137" s="615"/>
      <c r="W1137" s="615"/>
      <c r="X1137" s="615"/>
      <c r="Y1137" s="615"/>
      <c r="Z1137" s="615"/>
      <c r="AA1137" s="615"/>
      <c r="AB1137" s="615"/>
      <c r="AC1137" s="615"/>
      <c r="AD1137" s="615"/>
      <c r="AE1137" s="617"/>
    </row>
    <row r="1138" spans="19:31" x14ac:dyDescent="0.25">
      <c r="S1138" s="615"/>
      <c r="T1138" s="615"/>
      <c r="U1138" s="615"/>
      <c r="V1138" s="615"/>
      <c r="W1138" s="615"/>
      <c r="X1138" s="615"/>
      <c r="Y1138" s="615"/>
      <c r="Z1138" s="615"/>
      <c r="AA1138" s="615"/>
      <c r="AB1138" s="615"/>
      <c r="AC1138" s="615"/>
      <c r="AD1138" s="615"/>
      <c r="AE1138" s="617"/>
    </row>
    <row r="1139" spans="19:31" x14ac:dyDescent="0.25">
      <c r="S1139" s="615"/>
      <c r="T1139" s="615"/>
      <c r="U1139" s="615"/>
      <c r="V1139" s="615"/>
      <c r="W1139" s="615"/>
      <c r="X1139" s="615"/>
      <c r="Y1139" s="615"/>
      <c r="Z1139" s="615"/>
      <c r="AA1139" s="615"/>
      <c r="AB1139" s="615"/>
      <c r="AC1139" s="615"/>
      <c r="AD1139" s="615"/>
      <c r="AE1139" s="617"/>
    </row>
    <row r="1140" spans="19:31" x14ac:dyDescent="0.25">
      <c r="S1140" s="615"/>
      <c r="T1140" s="615"/>
      <c r="U1140" s="615"/>
      <c r="V1140" s="615"/>
      <c r="W1140" s="615"/>
      <c r="X1140" s="615"/>
      <c r="Y1140" s="615"/>
      <c r="Z1140" s="615"/>
      <c r="AA1140" s="615"/>
      <c r="AB1140" s="615"/>
      <c r="AC1140" s="615"/>
      <c r="AD1140" s="615"/>
      <c r="AE1140" s="617"/>
    </row>
    <row r="1141" spans="19:31" x14ac:dyDescent="0.25">
      <c r="S1141" s="615"/>
      <c r="T1141" s="615"/>
      <c r="U1141" s="615"/>
      <c r="V1141" s="615"/>
      <c r="W1141" s="615"/>
      <c r="X1141" s="615"/>
      <c r="Y1141" s="615"/>
      <c r="Z1141" s="615"/>
      <c r="AA1141" s="615"/>
      <c r="AB1141" s="615"/>
      <c r="AC1141" s="615"/>
      <c r="AD1141" s="615"/>
      <c r="AE1141" s="617"/>
    </row>
    <row r="1142" spans="19:31" x14ac:dyDescent="0.25">
      <c r="S1142" s="615"/>
      <c r="T1142" s="615"/>
      <c r="U1142" s="615"/>
      <c r="V1142" s="615"/>
      <c r="W1142" s="615"/>
      <c r="X1142" s="615"/>
      <c r="Y1142" s="615"/>
      <c r="Z1142" s="615"/>
      <c r="AA1142" s="615"/>
      <c r="AB1142" s="615"/>
      <c r="AC1142" s="615"/>
      <c r="AD1142" s="615"/>
      <c r="AE1142" s="617"/>
    </row>
    <row r="1143" spans="19:31" x14ac:dyDescent="0.25">
      <c r="S1143" s="615"/>
      <c r="T1143" s="615"/>
      <c r="U1143" s="615"/>
      <c r="V1143" s="615"/>
      <c r="W1143" s="615"/>
      <c r="X1143" s="615"/>
      <c r="Y1143" s="615"/>
      <c r="Z1143" s="615"/>
      <c r="AA1143" s="615"/>
      <c r="AB1143" s="615"/>
      <c r="AC1143" s="615"/>
      <c r="AD1143" s="615"/>
      <c r="AE1143" s="617"/>
    </row>
    <row r="1144" spans="19:31" x14ac:dyDescent="0.25">
      <c r="S1144" s="615"/>
      <c r="T1144" s="615"/>
      <c r="U1144" s="615"/>
      <c r="V1144" s="615"/>
      <c r="W1144" s="615"/>
      <c r="X1144" s="615"/>
      <c r="Y1144" s="615"/>
      <c r="Z1144" s="615"/>
      <c r="AA1144" s="615"/>
      <c r="AB1144" s="615"/>
      <c r="AC1144" s="615"/>
      <c r="AD1144" s="615"/>
      <c r="AE1144" s="617"/>
    </row>
    <row r="1145" spans="19:31" x14ac:dyDescent="0.25">
      <c r="S1145" s="615"/>
      <c r="T1145" s="615"/>
      <c r="U1145" s="615"/>
      <c r="V1145" s="615"/>
      <c r="W1145" s="615"/>
      <c r="X1145" s="615"/>
      <c r="Y1145" s="615"/>
      <c r="Z1145" s="615"/>
      <c r="AA1145" s="615"/>
      <c r="AB1145" s="615"/>
      <c r="AC1145" s="615"/>
      <c r="AD1145" s="615"/>
      <c r="AE1145" s="617"/>
    </row>
    <row r="1146" spans="19:31" x14ac:dyDescent="0.25">
      <c r="S1146" s="615"/>
      <c r="T1146" s="615"/>
      <c r="U1146" s="615"/>
      <c r="V1146" s="615"/>
      <c r="W1146" s="615"/>
      <c r="X1146" s="615"/>
      <c r="Y1146" s="615"/>
      <c r="Z1146" s="615"/>
      <c r="AA1146" s="615"/>
      <c r="AB1146" s="615"/>
      <c r="AC1146" s="615"/>
      <c r="AD1146" s="615"/>
      <c r="AE1146" s="617"/>
    </row>
    <row r="1147" spans="19:31" x14ac:dyDescent="0.25">
      <c r="S1147" s="615"/>
      <c r="T1147" s="615"/>
      <c r="U1147" s="615"/>
      <c r="V1147" s="615"/>
      <c r="W1147" s="615"/>
      <c r="X1147" s="615"/>
      <c r="Y1147" s="615"/>
      <c r="Z1147" s="615"/>
      <c r="AA1147" s="615"/>
      <c r="AB1147" s="615"/>
      <c r="AC1147" s="615"/>
      <c r="AD1147" s="615"/>
      <c r="AE1147" s="617"/>
    </row>
    <row r="1148" spans="19:31" x14ac:dyDescent="0.25">
      <c r="S1148" s="615"/>
      <c r="T1148" s="615"/>
      <c r="U1148" s="615"/>
      <c r="V1148" s="615"/>
      <c r="W1148" s="615"/>
      <c r="X1148" s="615"/>
      <c r="Y1148" s="615"/>
      <c r="Z1148" s="615"/>
      <c r="AA1148" s="615"/>
      <c r="AB1148" s="615"/>
      <c r="AC1148" s="615"/>
      <c r="AD1148" s="615"/>
      <c r="AE1148" s="617"/>
    </row>
    <row r="1149" spans="19:31" x14ac:dyDescent="0.25">
      <c r="S1149" s="615"/>
      <c r="T1149" s="615"/>
      <c r="U1149" s="615"/>
      <c r="V1149" s="615"/>
      <c r="W1149" s="615"/>
      <c r="X1149" s="615"/>
      <c r="Y1149" s="615"/>
      <c r="Z1149" s="615"/>
      <c r="AA1149" s="615"/>
      <c r="AB1149" s="615"/>
      <c r="AC1149" s="615"/>
      <c r="AD1149" s="615"/>
      <c r="AE1149" s="617"/>
    </row>
    <row r="1150" spans="19:31" x14ac:dyDescent="0.25">
      <c r="S1150" s="615"/>
      <c r="T1150" s="615"/>
      <c r="U1150" s="615"/>
      <c r="V1150" s="615"/>
      <c r="W1150" s="615"/>
      <c r="X1150" s="615"/>
      <c r="Y1150" s="615"/>
      <c r="Z1150" s="615"/>
      <c r="AA1150" s="615"/>
      <c r="AB1150" s="615"/>
      <c r="AC1150" s="615"/>
      <c r="AD1150" s="615"/>
      <c r="AE1150" s="617"/>
    </row>
    <row r="1151" spans="19:31" x14ac:dyDescent="0.25">
      <c r="S1151" s="615"/>
      <c r="T1151" s="615"/>
      <c r="U1151" s="615"/>
      <c r="V1151" s="615"/>
      <c r="W1151" s="615"/>
      <c r="X1151" s="615"/>
      <c r="Y1151" s="615"/>
      <c r="Z1151" s="615"/>
      <c r="AA1151" s="615"/>
      <c r="AB1151" s="615"/>
      <c r="AC1151" s="615"/>
      <c r="AD1151" s="615"/>
      <c r="AE1151" s="617"/>
    </row>
    <row r="1152" spans="19:31" x14ac:dyDescent="0.25">
      <c r="S1152" s="615"/>
      <c r="T1152" s="615"/>
      <c r="U1152" s="615"/>
      <c r="V1152" s="615"/>
      <c r="W1152" s="615"/>
      <c r="X1152" s="615"/>
      <c r="Y1152" s="615"/>
      <c r="Z1152" s="615"/>
      <c r="AA1152" s="615"/>
      <c r="AB1152" s="615"/>
      <c r="AC1152" s="615"/>
      <c r="AD1152" s="615"/>
      <c r="AE1152" s="617"/>
    </row>
    <row r="1153" spans="19:31" x14ac:dyDescent="0.25">
      <c r="S1153" s="615"/>
      <c r="T1153" s="615"/>
      <c r="U1153" s="615"/>
      <c r="V1153" s="615"/>
      <c r="W1153" s="615"/>
      <c r="X1153" s="615"/>
      <c r="Y1153" s="615"/>
      <c r="Z1153" s="615"/>
      <c r="AA1153" s="615"/>
      <c r="AB1153" s="615"/>
      <c r="AC1153" s="615"/>
      <c r="AD1153" s="615"/>
      <c r="AE1153" s="617"/>
    </row>
    <row r="1154" spans="19:31" x14ac:dyDescent="0.25">
      <c r="S1154" s="615"/>
      <c r="T1154" s="615"/>
      <c r="U1154" s="615"/>
      <c r="V1154" s="615"/>
      <c r="W1154" s="615"/>
      <c r="X1154" s="615"/>
      <c r="Y1154" s="615"/>
      <c r="Z1154" s="615"/>
      <c r="AA1154" s="615"/>
      <c r="AB1154" s="615"/>
      <c r="AC1154" s="615"/>
      <c r="AD1154" s="615"/>
      <c r="AE1154" s="617"/>
    </row>
    <row r="1155" spans="19:31" x14ac:dyDescent="0.25">
      <c r="S1155" s="615"/>
      <c r="T1155" s="615"/>
      <c r="U1155" s="615"/>
      <c r="V1155" s="615"/>
      <c r="W1155" s="615"/>
      <c r="X1155" s="615"/>
      <c r="Y1155" s="615"/>
      <c r="Z1155" s="615"/>
      <c r="AA1155" s="615"/>
      <c r="AB1155" s="615"/>
      <c r="AC1155" s="615"/>
      <c r="AD1155" s="615"/>
      <c r="AE1155" s="617"/>
    </row>
    <row r="1156" spans="19:31" x14ac:dyDescent="0.25">
      <c r="S1156" s="615"/>
      <c r="T1156" s="615"/>
      <c r="U1156" s="615"/>
      <c r="V1156" s="615"/>
      <c r="W1156" s="615"/>
      <c r="X1156" s="615"/>
      <c r="Y1156" s="615"/>
      <c r="Z1156" s="615"/>
      <c r="AA1156" s="615"/>
      <c r="AB1156" s="615"/>
      <c r="AC1156" s="615"/>
      <c r="AD1156" s="615"/>
      <c r="AE1156" s="617"/>
    </row>
    <row r="1157" spans="19:31" x14ac:dyDescent="0.25">
      <c r="S1157" s="615"/>
      <c r="T1157" s="615"/>
      <c r="U1157" s="615"/>
      <c r="V1157" s="615"/>
      <c r="W1157" s="615"/>
      <c r="X1157" s="615"/>
      <c r="Y1157" s="615"/>
      <c r="Z1157" s="615"/>
      <c r="AA1157" s="615"/>
      <c r="AB1157" s="615"/>
      <c r="AC1157" s="615"/>
      <c r="AD1157" s="615"/>
      <c r="AE1157" s="617"/>
    </row>
    <row r="1158" spans="19:31" x14ac:dyDescent="0.25">
      <c r="S1158" s="615"/>
      <c r="T1158" s="615"/>
      <c r="U1158" s="615"/>
      <c r="V1158" s="615"/>
      <c r="W1158" s="615"/>
      <c r="X1158" s="615"/>
      <c r="Y1158" s="615"/>
      <c r="Z1158" s="615"/>
      <c r="AA1158" s="615"/>
      <c r="AB1158" s="615"/>
      <c r="AC1158" s="615"/>
      <c r="AD1158" s="615"/>
      <c r="AE1158" s="617"/>
    </row>
    <row r="1159" spans="19:31" x14ac:dyDescent="0.25">
      <c r="S1159" s="615"/>
      <c r="T1159" s="615"/>
      <c r="U1159" s="615"/>
      <c r="V1159" s="615"/>
      <c r="W1159" s="615"/>
      <c r="X1159" s="615"/>
      <c r="Y1159" s="615"/>
      <c r="Z1159" s="615"/>
      <c r="AA1159" s="615"/>
      <c r="AB1159" s="615"/>
      <c r="AC1159" s="615"/>
      <c r="AD1159" s="615"/>
      <c r="AE1159" s="617"/>
    </row>
    <row r="1160" spans="19:31" x14ac:dyDescent="0.25">
      <c r="S1160" s="615"/>
      <c r="T1160" s="615"/>
      <c r="U1160" s="615"/>
      <c r="V1160" s="615"/>
      <c r="W1160" s="615"/>
      <c r="X1160" s="615"/>
      <c r="Y1160" s="615"/>
      <c r="Z1160" s="615"/>
      <c r="AA1160" s="615"/>
      <c r="AB1160" s="615"/>
      <c r="AC1160" s="615"/>
      <c r="AD1160" s="615"/>
      <c r="AE1160" s="617"/>
    </row>
    <row r="1161" spans="19:31" x14ac:dyDescent="0.25">
      <c r="S1161" s="615"/>
      <c r="T1161" s="615"/>
      <c r="U1161" s="615"/>
      <c r="V1161" s="615"/>
      <c r="W1161" s="615"/>
      <c r="X1161" s="615"/>
      <c r="Y1161" s="615"/>
      <c r="Z1161" s="615"/>
      <c r="AA1161" s="615"/>
      <c r="AB1161" s="615"/>
      <c r="AC1161" s="615"/>
      <c r="AD1161" s="615"/>
      <c r="AE1161" s="617"/>
    </row>
    <row r="1162" spans="19:31" x14ac:dyDescent="0.25">
      <c r="S1162" s="615"/>
      <c r="T1162" s="615"/>
      <c r="U1162" s="615"/>
      <c r="V1162" s="615"/>
      <c r="W1162" s="615"/>
      <c r="X1162" s="615"/>
      <c r="Y1162" s="615"/>
      <c r="Z1162" s="615"/>
      <c r="AA1162" s="615"/>
      <c r="AB1162" s="615"/>
      <c r="AC1162" s="615"/>
      <c r="AD1162" s="615"/>
      <c r="AE1162" s="617"/>
    </row>
    <row r="1163" spans="19:31" x14ac:dyDescent="0.25">
      <c r="S1163" s="615"/>
      <c r="T1163" s="615"/>
      <c r="U1163" s="615"/>
      <c r="V1163" s="615"/>
      <c r="W1163" s="615"/>
      <c r="X1163" s="615"/>
      <c r="Y1163" s="615"/>
      <c r="Z1163" s="615"/>
      <c r="AA1163" s="615"/>
      <c r="AB1163" s="615"/>
      <c r="AC1163" s="615"/>
      <c r="AD1163" s="615"/>
      <c r="AE1163" s="617"/>
    </row>
    <row r="1164" spans="19:31" x14ac:dyDescent="0.25">
      <c r="S1164" s="615"/>
      <c r="T1164" s="615"/>
      <c r="U1164" s="615"/>
      <c r="V1164" s="615"/>
      <c r="W1164" s="615"/>
      <c r="X1164" s="615"/>
      <c r="Y1164" s="615"/>
      <c r="Z1164" s="615"/>
      <c r="AA1164" s="615"/>
      <c r="AB1164" s="615"/>
      <c r="AC1164" s="615"/>
      <c r="AD1164" s="615"/>
      <c r="AE1164" s="617"/>
    </row>
    <row r="1165" spans="19:31" x14ac:dyDescent="0.25">
      <c r="S1165" s="615"/>
      <c r="T1165" s="615"/>
      <c r="U1165" s="615"/>
      <c r="V1165" s="615"/>
      <c r="W1165" s="615"/>
      <c r="X1165" s="615"/>
      <c r="Y1165" s="615"/>
      <c r="Z1165" s="615"/>
      <c r="AA1165" s="615"/>
      <c r="AB1165" s="615"/>
      <c r="AC1165" s="615"/>
      <c r="AD1165" s="615"/>
      <c r="AE1165" s="617"/>
    </row>
    <row r="1166" spans="19:31" x14ac:dyDescent="0.25">
      <c r="S1166" s="615"/>
      <c r="T1166" s="615"/>
      <c r="U1166" s="615"/>
      <c r="V1166" s="615"/>
      <c r="W1166" s="615"/>
      <c r="X1166" s="615"/>
      <c r="Y1166" s="615"/>
      <c r="Z1166" s="615"/>
      <c r="AA1166" s="615"/>
      <c r="AB1166" s="615"/>
      <c r="AC1166" s="615"/>
      <c r="AD1166" s="615"/>
      <c r="AE1166" s="617"/>
    </row>
    <row r="1167" spans="19:31" x14ac:dyDescent="0.25">
      <c r="S1167" s="615"/>
      <c r="T1167" s="615"/>
      <c r="U1167" s="615"/>
      <c r="V1167" s="615"/>
      <c r="W1167" s="615"/>
      <c r="X1167" s="615"/>
      <c r="Y1167" s="615"/>
      <c r="Z1167" s="615"/>
      <c r="AA1167" s="615"/>
      <c r="AB1167" s="615"/>
      <c r="AC1167" s="615"/>
      <c r="AD1167" s="615"/>
      <c r="AE1167" s="617"/>
    </row>
    <row r="1168" spans="19:31" x14ac:dyDescent="0.25">
      <c r="S1168" s="615"/>
      <c r="T1168" s="615"/>
      <c r="U1168" s="615"/>
      <c r="V1168" s="615"/>
      <c r="W1168" s="615"/>
      <c r="X1168" s="615"/>
      <c r="Y1168" s="615"/>
      <c r="Z1168" s="615"/>
      <c r="AA1168" s="615"/>
      <c r="AB1168" s="615"/>
      <c r="AC1168" s="615"/>
      <c r="AD1168" s="615"/>
      <c r="AE1168" s="617"/>
    </row>
    <row r="1169" spans="19:31" x14ac:dyDescent="0.25">
      <c r="S1169" s="615"/>
      <c r="T1169" s="615"/>
      <c r="U1169" s="615"/>
      <c r="V1169" s="615"/>
      <c r="W1169" s="615"/>
      <c r="X1169" s="615"/>
      <c r="Y1169" s="615"/>
      <c r="Z1169" s="615"/>
      <c r="AA1169" s="615"/>
      <c r="AB1169" s="615"/>
      <c r="AC1169" s="615"/>
      <c r="AD1169" s="615"/>
      <c r="AE1169" s="617"/>
    </row>
    <row r="1170" spans="19:31" x14ac:dyDescent="0.25">
      <c r="S1170" s="615"/>
      <c r="T1170" s="615"/>
      <c r="U1170" s="615"/>
      <c r="V1170" s="615"/>
      <c r="W1170" s="615"/>
      <c r="X1170" s="615"/>
      <c r="Y1170" s="615"/>
      <c r="Z1170" s="615"/>
      <c r="AA1170" s="615"/>
      <c r="AB1170" s="615"/>
      <c r="AC1170" s="615"/>
      <c r="AD1170" s="615"/>
      <c r="AE1170" s="617"/>
    </row>
    <row r="1171" spans="19:31" x14ac:dyDescent="0.25">
      <c r="S1171" s="615"/>
      <c r="T1171" s="615"/>
      <c r="U1171" s="615"/>
      <c r="V1171" s="615"/>
      <c r="W1171" s="615"/>
      <c r="X1171" s="615"/>
      <c r="Y1171" s="615"/>
      <c r="Z1171" s="615"/>
      <c r="AA1171" s="615"/>
      <c r="AB1171" s="615"/>
      <c r="AC1171" s="615"/>
      <c r="AD1171" s="615"/>
      <c r="AE1171" s="617"/>
    </row>
    <row r="1172" spans="19:31" x14ac:dyDescent="0.25">
      <c r="S1172" s="615"/>
      <c r="T1172" s="615"/>
      <c r="U1172" s="615"/>
      <c r="V1172" s="615"/>
      <c r="W1172" s="615"/>
      <c r="X1172" s="615"/>
      <c r="Y1172" s="615"/>
      <c r="Z1172" s="615"/>
      <c r="AA1172" s="615"/>
      <c r="AB1172" s="615"/>
      <c r="AC1172" s="615"/>
      <c r="AD1172" s="615"/>
      <c r="AE1172" s="617"/>
    </row>
    <row r="1173" spans="19:31" x14ac:dyDescent="0.25">
      <c r="S1173" s="615"/>
      <c r="T1173" s="615"/>
      <c r="U1173" s="615"/>
      <c r="V1173" s="615"/>
      <c r="W1173" s="615"/>
      <c r="X1173" s="615"/>
      <c r="Y1173" s="615"/>
      <c r="Z1173" s="615"/>
      <c r="AA1173" s="615"/>
      <c r="AB1173" s="615"/>
      <c r="AC1173" s="615"/>
      <c r="AD1173" s="615"/>
      <c r="AE1173" s="617"/>
    </row>
    <row r="1174" spans="19:31" x14ac:dyDescent="0.25">
      <c r="S1174" s="615"/>
      <c r="T1174" s="615"/>
      <c r="U1174" s="615"/>
      <c r="V1174" s="615"/>
      <c r="W1174" s="615"/>
      <c r="X1174" s="615"/>
      <c r="Y1174" s="615"/>
      <c r="Z1174" s="615"/>
      <c r="AA1174" s="615"/>
      <c r="AB1174" s="615"/>
      <c r="AC1174" s="615"/>
      <c r="AD1174" s="615"/>
      <c r="AE1174" s="617"/>
    </row>
    <row r="1175" spans="19:31" x14ac:dyDescent="0.25">
      <c r="S1175" s="615"/>
      <c r="T1175" s="615"/>
      <c r="U1175" s="615"/>
      <c r="V1175" s="615"/>
      <c r="W1175" s="615"/>
      <c r="X1175" s="615"/>
      <c r="Y1175" s="615"/>
      <c r="Z1175" s="615"/>
      <c r="AA1175" s="615"/>
      <c r="AB1175" s="615"/>
      <c r="AC1175" s="615"/>
      <c r="AD1175" s="615"/>
      <c r="AE1175" s="617"/>
    </row>
    <row r="1176" spans="19:31" x14ac:dyDescent="0.25">
      <c r="S1176" s="615"/>
      <c r="T1176" s="615"/>
      <c r="U1176" s="615"/>
      <c r="V1176" s="615"/>
      <c r="W1176" s="615"/>
      <c r="X1176" s="615"/>
      <c r="Y1176" s="615"/>
      <c r="Z1176" s="615"/>
      <c r="AA1176" s="615"/>
      <c r="AB1176" s="615"/>
      <c r="AC1176" s="615"/>
      <c r="AD1176" s="615"/>
      <c r="AE1176" s="617"/>
    </row>
    <row r="1177" spans="19:31" x14ac:dyDescent="0.25">
      <c r="S1177" s="615"/>
      <c r="T1177" s="615"/>
      <c r="U1177" s="615"/>
      <c r="V1177" s="615"/>
      <c r="W1177" s="615"/>
      <c r="X1177" s="615"/>
      <c r="Y1177" s="615"/>
      <c r="Z1177" s="615"/>
      <c r="AA1177" s="615"/>
      <c r="AB1177" s="615"/>
      <c r="AC1177" s="615"/>
      <c r="AD1177" s="615"/>
      <c r="AE1177" s="617"/>
    </row>
    <row r="1178" spans="19:31" x14ac:dyDescent="0.25">
      <c r="S1178" s="615"/>
      <c r="T1178" s="615"/>
      <c r="U1178" s="615"/>
      <c r="V1178" s="615"/>
      <c r="W1178" s="615"/>
      <c r="X1178" s="615"/>
      <c r="Y1178" s="615"/>
      <c r="Z1178" s="615"/>
      <c r="AA1178" s="615"/>
      <c r="AB1178" s="615"/>
      <c r="AC1178" s="615"/>
      <c r="AD1178" s="615"/>
      <c r="AE1178" s="617"/>
    </row>
    <row r="1179" spans="19:31" x14ac:dyDescent="0.25">
      <c r="S1179" s="615"/>
      <c r="T1179" s="615"/>
      <c r="U1179" s="615"/>
      <c r="V1179" s="615"/>
      <c r="W1179" s="615"/>
      <c r="X1179" s="615"/>
      <c r="Y1179" s="615"/>
      <c r="Z1179" s="615"/>
      <c r="AA1179" s="615"/>
      <c r="AB1179" s="615"/>
      <c r="AC1179" s="615"/>
      <c r="AD1179" s="615"/>
      <c r="AE1179" s="617"/>
    </row>
    <row r="1180" spans="19:31" x14ac:dyDescent="0.25">
      <c r="S1180" s="615"/>
      <c r="T1180" s="615"/>
      <c r="U1180" s="615"/>
      <c r="V1180" s="615"/>
      <c r="W1180" s="615"/>
      <c r="X1180" s="615"/>
      <c r="Y1180" s="615"/>
      <c r="Z1180" s="615"/>
      <c r="AA1180" s="615"/>
      <c r="AB1180" s="615"/>
      <c r="AC1180" s="615"/>
      <c r="AD1180" s="615"/>
      <c r="AE1180" s="617"/>
    </row>
    <row r="1181" spans="19:31" x14ac:dyDescent="0.25">
      <c r="S1181" s="615"/>
      <c r="T1181" s="615"/>
      <c r="U1181" s="615"/>
      <c r="V1181" s="615"/>
      <c r="W1181" s="615"/>
      <c r="X1181" s="615"/>
      <c r="Y1181" s="615"/>
      <c r="Z1181" s="615"/>
      <c r="AA1181" s="615"/>
      <c r="AB1181" s="615"/>
      <c r="AC1181" s="615"/>
      <c r="AD1181" s="615"/>
      <c r="AE1181" s="617"/>
    </row>
    <row r="1182" spans="19:31" x14ac:dyDescent="0.25">
      <c r="S1182" s="615"/>
      <c r="T1182" s="615"/>
      <c r="U1182" s="615"/>
      <c r="V1182" s="615"/>
      <c r="W1182" s="615"/>
      <c r="X1182" s="615"/>
      <c r="Y1182" s="615"/>
      <c r="Z1182" s="615"/>
      <c r="AA1182" s="615"/>
      <c r="AB1182" s="615"/>
      <c r="AC1182" s="615"/>
      <c r="AD1182" s="615"/>
      <c r="AE1182" s="617"/>
    </row>
    <row r="1183" spans="19:31" x14ac:dyDescent="0.25">
      <c r="S1183" s="615"/>
      <c r="T1183" s="615"/>
      <c r="U1183" s="615"/>
      <c r="V1183" s="615"/>
      <c r="W1183" s="615"/>
      <c r="X1183" s="615"/>
      <c r="Y1183" s="615"/>
      <c r="Z1183" s="615"/>
      <c r="AA1183" s="615"/>
      <c r="AB1183" s="615"/>
      <c r="AC1183" s="615"/>
      <c r="AD1183" s="615"/>
      <c r="AE1183" s="617"/>
    </row>
    <row r="1184" spans="19:31" x14ac:dyDescent="0.25">
      <c r="S1184" s="615"/>
      <c r="T1184" s="615"/>
      <c r="U1184" s="615"/>
      <c r="V1184" s="615"/>
      <c r="W1184" s="615"/>
      <c r="X1184" s="615"/>
      <c r="Y1184" s="615"/>
      <c r="Z1184" s="615"/>
      <c r="AA1184" s="615"/>
      <c r="AB1184" s="615"/>
      <c r="AC1184" s="615"/>
      <c r="AD1184" s="615"/>
      <c r="AE1184" s="617"/>
    </row>
    <row r="1185" spans="19:31" x14ac:dyDescent="0.25">
      <c r="S1185" s="615"/>
      <c r="T1185" s="615"/>
      <c r="U1185" s="615"/>
      <c r="V1185" s="615"/>
      <c r="W1185" s="615"/>
      <c r="X1185" s="615"/>
      <c r="Y1185" s="615"/>
      <c r="Z1185" s="615"/>
      <c r="AA1185" s="615"/>
      <c r="AB1185" s="615"/>
      <c r="AC1185" s="615"/>
      <c r="AD1185" s="615"/>
      <c r="AE1185" s="617"/>
    </row>
    <row r="1186" spans="19:31" x14ac:dyDescent="0.25">
      <c r="S1186" s="615"/>
      <c r="T1186" s="615"/>
      <c r="U1186" s="615"/>
      <c r="V1186" s="615"/>
      <c r="W1186" s="615"/>
      <c r="X1186" s="615"/>
      <c r="Y1186" s="615"/>
      <c r="Z1186" s="615"/>
      <c r="AA1186" s="615"/>
      <c r="AB1186" s="615"/>
      <c r="AC1186" s="615"/>
      <c r="AD1186" s="615"/>
      <c r="AE1186" s="617"/>
    </row>
    <row r="1187" spans="19:31" x14ac:dyDescent="0.25">
      <c r="S1187" s="615"/>
      <c r="T1187" s="615"/>
      <c r="U1187" s="615"/>
      <c r="V1187" s="615"/>
      <c r="W1187" s="615"/>
      <c r="X1187" s="615"/>
      <c r="Y1187" s="615"/>
      <c r="Z1187" s="615"/>
      <c r="AA1187" s="615"/>
      <c r="AB1187" s="615"/>
      <c r="AC1187" s="615"/>
      <c r="AD1187" s="615"/>
      <c r="AE1187" s="617"/>
    </row>
    <row r="1188" spans="19:31" x14ac:dyDescent="0.25">
      <c r="S1188" s="615"/>
      <c r="T1188" s="615"/>
      <c r="U1188" s="615"/>
      <c r="V1188" s="615"/>
      <c r="W1188" s="615"/>
      <c r="X1188" s="615"/>
      <c r="Y1188" s="615"/>
      <c r="Z1188" s="615"/>
      <c r="AA1188" s="615"/>
      <c r="AB1188" s="615"/>
      <c r="AC1188" s="615"/>
      <c r="AD1188" s="615"/>
      <c r="AE1188" s="617"/>
    </row>
    <row r="1189" spans="19:31" x14ac:dyDescent="0.25">
      <c r="S1189" s="615"/>
      <c r="T1189" s="615"/>
      <c r="U1189" s="615"/>
      <c r="V1189" s="615"/>
      <c r="W1189" s="615"/>
      <c r="X1189" s="615"/>
      <c r="Y1189" s="615"/>
      <c r="Z1189" s="615"/>
      <c r="AA1189" s="615"/>
      <c r="AB1189" s="615"/>
      <c r="AC1189" s="615"/>
      <c r="AD1189" s="615"/>
      <c r="AE1189" s="617"/>
    </row>
    <row r="1190" spans="19:31" x14ac:dyDescent="0.25">
      <c r="S1190" s="615"/>
      <c r="T1190" s="615"/>
      <c r="U1190" s="615"/>
      <c r="V1190" s="615"/>
      <c r="W1190" s="615"/>
      <c r="X1190" s="615"/>
      <c r="Y1190" s="615"/>
      <c r="Z1190" s="615"/>
      <c r="AA1190" s="615"/>
      <c r="AB1190" s="615"/>
      <c r="AC1190" s="615"/>
      <c r="AD1190" s="615"/>
      <c r="AE1190" s="617"/>
    </row>
    <row r="1191" spans="19:31" x14ac:dyDescent="0.25">
      <c r="S1191" s="615"/>
      <c r="T1191" s="615"/>
      <c r="U1191" s="615"/>
      <c r="V1191" s="615"/>
      <c r="W1191" s="615"/>
      <c r="X1191" s="615"/>
      <c r="Y1191" s="615"/>
      <c r="Z1191" s="615"/>
      <c r="AA1191" s="615"/>
      <c r="AB1191" s="615"/>
      <c r="AC1191" s="615"/>
      <c r="AD1191" s="615"/>
      <c r="AE1191" s="617"/>
    </row>
    <row r="1192" spans="19:31" x14ac:dyDescent="0.25">
      <c r="S1192" s="615"/>
      <c r="T1192" s="615"/>
      <c r="U1192" s="615"/>
      <c r="V1192" s="615"/>
      <c r="W1192" s="615"/>
      <c r="X1192" s="615"/>
      <c r="Y1192" s="615"/>
      <c r="Z1192" s="615"/>
      <c r="AA1192" s="615"/>
      <c r="AB1192" s="615"/>
      <c r="AC1192" s="615"/>
      <c r="AD1192" s="615"/>
      <c r="AE1192" s="617"/>
    </row>
    <row r="1193" spans="19:31" x14ac:dyDescent="0.25">
      <c r="S1193" s="615"/>
      <c r="T1193" s="615"/>
      <c r="U1193" s="615"/>
      <c r="V1193" s="615"/>
      <c r="W1193" s="615"/>
      <c r="X1193" s="615"/>
      <c r="Y1193" s="615"/>
      <c r="Z1193" s="615"/>
      <c r="AA1193" s="615"/>
      <c r="AB1193" s="615"/>
      <c r="AC1193" s="615"/>
      <c r="AD1193" s="615"/>
      <c r="AE1193" s="617"/>
    </row>
    <row r="1194" spans="19:31" x14ac:dyDescent="0.25">
      <c r="S1194" s="615"/>
      <c r="T1194" s="615"/>
      <c r="U1194" s="615"/>
      <c r="V1194" s="615"/>
      <c r="W1194" s="615"/>
      <c r="X1194" s="615"/>
      <c r="Y1194" s="615"/>
      <c r="Z1194" s="615"/>
      <c r="AA1194" s="615"/>
      <c r="AB1194" s="615"/>
      <c r="AC1194" s="615"/>
      <c r="AD1194" s="615"/>
      <c r="AE1194" s="617"/>
    </row>
    <row r="1195" spans="19:31" x14ac:dyDescent="0.25">
      <c r="S1195" s="615"/>
      <c r="T1195" s="615"/>
      <c r="U1195" s="615"/>
      <c r="V1195" s="615"/>
      <c r="W1195" s="615"/>
      <c r="X1195" s="615"/>
      <c r="Y1195" s="615"/>
      <c r="Z1195" s="615"/>
      <c r="AA1195" s="615"/>
      <c r="AB1195" s="615"/>
      <c r="AC1195" s="615"/>
      <c r="AD1195" s="615"/>
      <c r="AE1195" s="617"/>
    </row>
    <row r="1196" spans="19:31" x14ac:dyDescent="0.25">
      <c r="S1196" s="615"/>
      <c r="T1196" s="615"/>
      <c r="U1196" s="615"/>
      <c r="V1196" s="615"/>
      <c r="W1196" s="615"/>
      <c r="X1196" s="615"/>
      <c r="Y1196" s="615"/>
      <c r="Z1196" s="615"/>
      <c r="AA1196" s="615"/>
      <c r="AB1196" s="615"/>
      <c r="AC1196" s="615"/>
      <c r="AD1196" s="615"/>
      <c r="AE1196" s="617"/>
    </row>
    <row r="1197" spans="19:31" x14ac:dyDescent="0.25">
      <c r="S1197" s="615"/>
      <c r="T1197" s="615"/>
      <c r="U1197" s="615"/>
      <c r="V1197" s="615"/>
      <c r="W1197" s="615"/>
      <c r="X1197" s="615"/>
      <c r="Y1197" s="615"/>
      <c r="Z1197" s="615"/>
      <c r="AA1197" s="615"/>
      <c r="AB1197" s="615"/>
      <c r="AC1197" s="615"/>
      <c r="AD1197" s="615"/>
      <c r="AE1197" s="617"/>
    </row>
    <row r="1198" spans="19:31" x14ac:dyDescent="0.25">
      <c r="S1198" s="615"/>
      <c r="T1198" s="615"/>
      <c r="U1198" s="615"/>
      <c r="V1198" s="615"/>
      <c r="W1198" s="615"/>
      <c r="X1198" s="615"/>
      <c r="Y1198" s="615"/>
      <c r="Z1198" s="615"/>
      <c r="AA1198" s="615"/>
      <c r="AB1198" s="615"/>
      <c r="AC1198" s="615"/>
      <c r="AD1198" s="615"/>
      <c r="AE1198" s="617"/>
    </row>
    <row r="1199" spans="19:31" x14ac:dyDescent="0.25">
      <c r="S1199" s="615"/>
      <c r="T1199" s="615"/>
      <c r="U1199" s="615"/>
      <c r="V1199" s="615"/>
      <c r="W1199" s="615"/>
      <c r="X1199" s="615"/>
      <c r="Y1199" s="615"/>
      <c r="Z1199" s="615"/>
      <c r="AA1199" s="615"/>
      <c r="AB1199" s="615"/>
      <c r="AC1199" s="615"/>
      <c r="AD1199" s="615"/>
      <c r="AE1199" s="617"/>
    </row>
    <row r="1200" spans="19:31" x14ac:dyDescent="0.25">
      <c r="S1200" s="615"/>
      <c r="T1200" s="615"/>
      <c r="U1200" s="615"/>
      <c r="V1200" s="615"/>
      <c r="W1200" s="615"/>
      <c r="X1200" s="615"/>
      <c r="Y1200" s="615"/>
      <c r="Z1200" s="615"/>
      <c r="AA1200" s="615"/>
      <c r="AB1200" s="615"/>
      <c r="AC1200" s="615"/>
      <c r="AD1200" s="615"/>
      <c r="AE1200" s="617"/>
    </row>
    <row r="1201" spans="19:31" x14ac:dyDescent="0.25">
      <c r="S1201" s="615"/>
      <c r="T1201" s="615"/>
      <c r="U1201" s="615"/>
      <c r="V1201" s="615"/>
      <c r="W1201" s="615"/>
      <c r="X1201" s="615"/>
      <c r="Y1201" s="615"/>
      <c r="Z1201" s="615"/>
      <c r="AA1201" s="615"/>
      <c r="AB1201" s="615"/>
      <c r="AC1201" s="615"/>
      <c r="AD1201" s="615"/>
      <c r="AE1201" s="617"/>
    </row>
    <row r="1202" spans="19:31" x14ac:dyDescent="0.25">
      <c r="S1202" s="615"/>
      <c r="T1202" s="615"/>
      <c r="U1202" s="615"/>
      <c r="V1202" s="615"/>
      <c r="W1202" s="615"/>
      <c r="X1202" s="615"/>
      <c r="Y1202" s="615"/>
      <c r="Z1202" s="615"/>
      <c r="AA1202" s="615"/>
      <c r="AB1202" s="615"/>
      <c r="AC1202" s="615"/>
      <c r="AD1202" s="615"/>
      <c r="AE1202" s="617"/>
    </row>
    <row r="1203" spans="19:31" x14ac:dyDescent="0.25">
      <c r="S1203" s="615"/>
      <c r="T1203" s="615"/>
      <c r="U1203" s="615"/>
      <c r="V1203" s="615"/>
      <c r="W1203" s="615"/>
      <c r="X1203" s="615"/>
      <c r="Y1203" s="615"/>
      <c r="Z1203" s="615"/>
      <c r="AA1203" s="615"/>
      <c r="AB1203" s="615"/>
      <c r="AC1203" s="615"/>
      <c r="AD1203" s="615"/>
      <c r="AE1203" s="617"/>
    </row>
    <row r="1204" spans="19:31" x14ac:dyDescent="0.25">
      <c r="S1204" s="615"/>
      <c r="T1204" s="615"/>
      <c r="U1204" s="615"/>
      <c r="V1204" s="615"/>
      <c r="W1204" s="615"/>
      <c r="X1204" s="615"/>
      <c r="Y1204" s="615"/>
      <c r="Z1204" s="615"/>
      <c r="AA1204" s="615"/>
      <c r="AB1204" s="615"/>
      <c r="AC1204" s="615"/>
      <c r="AD1204" s="615"/>
      <c r="AE1204" s="617"/>
    </row>
    <row r="1205" spans="19:31" x14ac:dyDescent="0.25">
      <c r="S1205" s="615"/>
      <c r="T1205" s="615"/>
      <c r="U1205" s="615"/>
      <c r="V1205" s="615"/>
      <c r="W1205" s="615"/>
      <c r="X1205" s="615"/>
      <c r="Y1205" s="615"/>
      <c r="Z1205" s="615"/>
      <c r="AA1205" s="615"/>
      <c r="AB1205" s="615"/>
      <c r="AC1205" s="615"/>
      <c r="AD1205" s="615"/>
      <c r="AE1205" s="617"/>
    </row>
    <row r="1206" spans="19:31" x14ac:dyDescent="0.25">
      <c r="S1206" s="615"/>
      <c r="T1206" s="615"/>
      <c r="U1206" s="615"/>
      <c r="V1206" s="615"/>
      <c r="W1206" s="615"/>
      <c r="X1206" s="615"/>
      <c r="Y1206" s="615"/>
      <c r="Z1206" s="615"/>
      <c r="AA1206" s="615"/>
      <c r="AB1206" s="615"/>
      <c r="AC1206" s="615"/>
      <c r="AD1206" s="615"/>
      <c r="AE1206" s="617"/>
    </row>
    <row r="1207" spans="19:31" x14ac:dyDescent="0.25">
      <c r="S1207" s="615"/>
      <c r="T1207" s="615"/>
      <c r="U1207" s="615"/>
      <c r="V1207" s="615"/>
      <c r="W1207" s="615"/>
      <c r="X1207" s="615"/>
      <c r="Y1207" s="615"/>
      <c r="Z1207" s="615"/>
      <c r="AA1207" s="615"/>
      <c r="AB1207" s="615"/>
      <c r="AC1207" s="615"/>
      <c r="AD1207" s="615"/>
      <c r="AE1207" s="617"/>
    </row>
    <row r="1208" spans="19:31" x14ac:dyDescent="0.25">
      <c r="S1208" s="615"/>
      <c r="T1208" s="615"/>
      <c r="U1208" s="615"/>
      <c r="V1208" s="615"/>
      <c r="W1208" s="615"/>
      <c r="X1208" s="615"/>
      <c r="Y1208" s="615"/>
      <c r="Z1208" s="615"/>
      <c r="AA1208" s="615"/>
      <c r="AB1208" s="615"/>
      <c r="AC1208" s="615"/>
      <c r="AD1208" s="615"/>
      <c r="AE1208" s="617"/>
    </row>
    <row r="1209" spans="19:31" x14ac:dyDescent="0.25">
      <c r="S1209" s="615"/>
      <c r="T1209" s="615"/>
      <c r="U1209" s="615"/>
      <c r="V1209" s="615"/>
      <c r="W1209" s="615"/>
      <c r="X1209" s="615"/>
      <c r="Y1209" s="615"/>
      <c r="Z1209" s="615"/>
      <c r="AA1209" s="615"/>
      <c r="AB1209" s="615"/>
      <c r="AC1209" s="615"/>
      <c r="AD1209" s="615"/>
      <c r="AE1209" s="617"/>
    </row>
    <row r="1210" spans="19:31" x14ac:dyDescent="0.25">
      <c r="S1210" s="615"/>
      <c r="T1210" s="615"/>
      <c r="U1210" s="615"/>
      <c r="V1210" s="615"/>
      <c r="W1210" s="615"/>
      <c r="X1210" s="615"/>
      <c r="Y1210" s="615"/>
      <c r="Z1210" s="615"/>
      <c r="AA1210" s="615"/>
      <c r="AB1210" s="615"/>
      <c r="AC1210" s="615"/>
      <c r="AD1210" s="615"/>
      <c r="AE1210" s="617"/>
    </row>
    <row r="1211" spans="19:31" x14ac:dyDescent="0.25">
      <c r="S1211" s="615"/>
      <c r="T1211" s="615"/>
      <c r="U1211" s="615"/>
      <c r="V1211" s="615"/>
      <c r="W1211" s="615"/>
      <c r="X1211" s="615"/>
      <c r="Y1211" s="615"/>
      <c r="Z1211" s="615"/>
      <c r="AA1211" s="615"/>
      <c r="AB1211" s="615"/>
      <c r="AC1211" s="615"/>
      <c r="AD1211" s="615"/>
      <c r="AE1211" s="617"/>
    </row>
    <row r="1212" spans="19:31" x14ac:dyDescent="0.25">
      <c r="S1212" s="615"/>
      <c r="T1212" s="615"/>
      <c r="U1212" s="615"/>
      <c r="V1212" s="615"/>
      <c r="W1212" s="615"/>
      <c r="X1212" s="615"/>
      <c r="Y1212" s="615"/>
      <c r="Z1212" s="615"/>
      <c r="AA1212" s="615"/>
      <c r="AB1212" s="615"/>
      <c r="AC1212" s="615"/>
      <c r="AD1212" s="615"/>
      <c r="AE1212" s="617"/>
    </row>
    <row r="1213" spans="19:31" x14ac:dyDescent="0.25">
      <c r="S1213" s="615"/>
      <c r="T1213" s="615"/>
      <c r="U1213" s="615"/>
      <c r="V1213" s="615"/>
      <c r="W1213" s="615"/>
      <c r="X1213" s="615"/>
      <c r="Y1213" s="615"/>
      <c r="Z1213" s="615"/>
      <c r="AA1213" s="615"/>
      <c r="AB1213" s="615"/>
      <c r="AC1213" s="615"/>
      <c r="AD1213" s="615"/>
      <c r="AE1213" s="617"/>
    </row>
    <row r="1214" spans="19:31" x14ac:dyDescent="0.25">
      <c r="S1214" s="615"/>
      <c r="T1214" s="615"/>
      <c r="U1214" s="615"/>
      <c r="V1214" s="615"/>
      <c r="W1214" s="615"/>
      <c r="X1214" s="615"/>
      <c r="Y1214" s="615"/>
      <c r="Z1214" s="615"/>
      <c r="AA1214" s="615"/>
      <c r="AB1214" s="615"/>
      <c r="AC1214" s="615"/>
      <c r="AD1214" s="615"/>
      <c r="AE1214" s="617"/>
    </row>
    <row r="1215" spans="19:31" x14ac:dyDescent="0.25">
      <c r="S1215" s="615"/>
      <c r="T1215" s="615"/>
      <c r="U1215" s="615"/>
      <c r="V1215" s="615"/>
      <c r="W1215" s="615"/>
      <c r="X1215" s="615"/>
      <c r="Y1215" s="615"/>
      <c r="Z1215" s="615"/>
      <c r="AA1215" s="615"/>
      <c r="AB1215" s="615"/>
      <c r="AC1215" s="615"/>
      <c r="AD1215" s="615"/>
      <c r="AE1215" s="617"/>
    </row>
    <row r="1216" spans="19:31" x14ac:dyDescent="0.25">
      <c r="S1216" s="615"/>
      <c r="T1216" s="615"/>
      <c r="U1216" s="615"/>
      <c r="V1216" s="615"/>
      <c r="W1216" s="615"/>
      <c r="X1216" s="615"/>
      <c r="Y1216" s="615"/>
      <c r="Z1216" s="615"/>
      <c r="AA1216" s="615"/>
      <c r="AB1216" s="615"/>
      <c r="AC1216" s="615"/>
      <c r="AD1216" s="615"/>
      <c r="AE1216" s="617"/>
    </row>
    <row r="1217" spans="19:31" x14ac:dyDescent="0.25">
      <c r="S1217" s="615"/>
      <c r="T1217" s="615"/>
      <c r="U1217" s="615"/>
      <c r="V1217" s="615"/>
      <c r="W1217" s="615"/>
      <c r="X1217" s="615"/>
      <c r="Y1217" s="615"/>
      <c r="Z1217" s="615"/>
      <c r="AA1217" s="615"/>
      <c r="AB1217" s="615"/>
      <c r="AC1217" s="615"/>
      <c r="AD1217" s="615"/>
      <c r="AE1217" s="617"/>
    </row>
    <row r="1218" spans="19:31" x14ac:dyDescent="0.25">
      <c r="S1218" s="615"/>
      <c r="T1218" s="615"/>
      <c r="U1218" s="615"/>
      <c r="V1218" s="615"/>
      <c r="W1218" s="615"/>
      <c r="X1218" s="615"/>
      <c r="Y1218" s="615"/>
      <c r="Z1218" s="615"/>
      <c r="AA1218" s="615"/>
      <c r="AB1218" s="615"/>
      <c r="AC1218" s="615"/>
      <c r="AD1218" s="615"/>
      <c r="AE1218" s="617"/>
    </row>
    <row r="1219" spans="19:31" x14ac:dyDescent="0.25">
      <c r="S1219" s="615"/>
      <c r="T1219" s="615"/>
      <c r="U1219" s="615"/>
      <c r="V1219" s="615"/>
      <c r="W1219" s="615"/>
      <c r="X1219" s="615"/>
      <c r="Y1219" s="615"/>
      <c r="Z1219" s="615"/>
      <c r="AA1219" s="615"/>
      <c r="AB1219" s="615"/>
      <c r="AC1219" s="615"/>
      <c r="AD1219" s="615"/>
      <c r="AE1219" s="617"/>
    </row>
    <row r="1220" spans="19:31" x14ac:dyDescent="0.25">
      <c r="S1220" s="615"/>
      <c r="T1220" s="615"/>
      <c r="U1220" s="615"/>
      <c r="V1220" s="615"/>
      <c r="W1220" s="615"/>
      <c r="X1220" s="615"/>
      <c r="Y1220" s="615"/>
      <c r="Z1220" s="615"/>
      <c r="AA1220" s="615"/>
      <c r="AB1220" s="615"/>
      <c r="AC1220" s="615"/>
      <c r="AD1220" s="615"/>
      <c r="AE1220" s="617"/>
    </row>
    <row r="1221" spans="19:31" x14ac:dyDescent="0.25">
      <c r="S1221" s="615"/>
      <c r="T1221" s="615"/>
      <c r="U1221" s="615"/>
      <c r="V1221" s="615"/>
      <c r="W1221" s="615"/>
      <c r="X1221" s="615"/>
      <c r="Y1221" s="615"/>
      <c r="Z1221" s="615"/>
      <c r="AA1221" s="615"/>
      <c r="AB1221" s="615"/>
      <c r="AC1221" s="615"/>
      <c r="AD1221" s="615"/>
      <c r="AE1221" s="617"/>
    </row>
    <row r="1222" spans="19:31" x14ac:dyDescent="0.25">
      <c r="S1222" s="615"/>
      <c r="T1222" s="615"/>
      <c r="U1222" s="615"/>
      <c r="V1222" s="615"/>
      <c r="W1222" s="615"/>
      <c r="X1222" s="615"/>
      <c r="Y1222" s="615"/>
      <c r="Z1222" s="615"/>
      <c r="AA1222" s="615"/>
      <c r="AB1222" s="615"/>
      <c r="AC1222" s="615"/>
      <c r="AD1222" s="615"/>
      <c r="AE1222" s="617"/>
    </row>
    <row r="1223" spans="19:31" x14ac:dyDescent="0.25">
      <c r="S1223" s="615"/>
      <c r="T1223" s="615"/>
      <c r="U1223" s="615"/>
      <c r="V1223" s="615"/>
      <c r="W1223" s="615"/>
      <c r="X1223" s="615"/>
      <c r="Y1223" s="615"/>
      <c r="Z1223" s="615"/>
      <c r="AA1223" s="615"/>
      <c r="AB1223" s="615"/>
      <c r="AC1223" s="615"/>
      <c r="AD1223" s="615"/>
      <c r="AE1223" s="617"/>
    </row>
    <row r="1224" spans="19:31" x14ac:dyDescent="0.25">
      <c r="S1224" s="615"/>
      <c r="T1224" s="615"/>
      <c r="U1224" s="615"/>
      <c r="V1224" s="615"/>
      <c r="W1224" s="615"/>
      <c r="X1224" s="615"/>
      <c r="Y1224" s="615"/>
      <c r="Z1224" s="615"/>
      <c r="AA1224" s="615"/>
      <c r="AB1224" s="615"/>
      <c r="AC1224" s="615"/>
      <c r="AD1224" s="615"/>
      <c r="AE1224" s="617"/>
    </row>
    <row r="1225" spans="19:31" x14ac:dyDescent="0.25">
      <c r="S1225" s="615"/>
      <c r="T1225" s="615"/>
      <c r="U1225" s="615"/>
      <c r="V1225" s="615"/>
      <c r="W1225" s="615"/>
      <c r="X1225" s="615"/>
      <c r="Y1225" s="615"/>
      <c r="Z1225" s="615"/>
      <c r="AA1225" s="615"/>
      <c r="AB1225" s="615"/>
      <c r="AC1225" s="615"/>
      <c r="AD1225" s="615"/>
      <c r="AE1225" s="617"/>
    </row>
    <row r="1226" spans="19:31" x14ac:dyDescent="0.25">
      <c r="S1226" s="615"/>
      <c r="T1226" s="615"/>
      <c r="U1226" s="615"/>
      <c r="V1226" s="615"/>
      <c r="W1226" s="615"/>
      <c r="X1226" s="615"/>
      <c r="Y1226" s="615"/>
      <c r="Z1226" s="615"/>
      <c r="AA1226" s="615"/>
      <c r="AB1226" s="615"/>
      <c r="AC1226" s="615"/>
      <c r="AD1226" s="615"/>
      <c r="AE1226" s="617"/>
    </row>
    <row r="1227" spans="19:31" x14ac:dyDescent="0.25">
      <c r="S1227" s="615"/>
      <c r="T1227" s="615"/>
      <c r="U1227" s="615"/>
      <c r="V1227" s="615"/>
      <c r="W1227" s="615"/>
      <c r="X1227" s="615"/>
      <c r="Y1227" s="615"/>
      <c r="Z1227" s="615"/>
      <c r="AA1227" s="615"/>
      <c r="AB1227" s="615"/>
      <c r="AC1227" s="615"/>
      <c r="AD1227" s="615"/>
      <c r="AE1227" s="617"/>
    </row>
    <row r="1228" spans="19:31" x14ac:dyDescent="0.25">
      <c r="S1228" s="615"/>
      <c r="T1228" s="615"/>
      <c r="U1228" s="615"/>
      <c r="V1228" s="615"/>
      <c r="W1228" s="615"/>
      <c r="X1228" s="615"/>
      <c r="Y1228" s="615"/>
      <c r="Z1228" s="615"/>
      <c r="AA1228" s="615"/>
      <c r="AB1228" s="615"/>
      <c r="AC1228" s="615"/>
      <c r="AD1228" s="615"/>
      <c r="AE1228" s="617"/>
    </row>
    <row r="1229" spans="19:31" x14ac:dyDescent="0.25">
      <c r="S1229" s="615"/>
      <c r="T1229" s="615"/>
      <c r="U1229" s="615"/>
      <c r="V1229" s="615"/>
      <c r="W1229" s="615"/>
      <c r="X1229" s="615"/>
      <c r="Y1229" s="615"/>
      <c r="Z1229" s="615"/>
      <c r="AA1229" s="615"/>
      <c r="AB1229" s="615"/>
      <c r="AC1229" s="615"/>
      <c r="AD1229" s="615"/>
      <c r="AE1229" s="617"/>
    </row>
    <row r="1230" spans="19:31" x14ac:dyDescent="0.25">
      <c r="S1230" s="615"/>
      <c r="T1230" s="615"/>
      <c r="U1230" s="615"/>
      <c r="V1230" s="615"/>
      <c r="W1230" s="615"/>
      <c r="X1230" s="615"/>
      <c r="Y1230" s="615"/>
      <c r="Z1230" s="615"/>
      <c r="AA1230" s="615"/>
      <c r="AB1230" s="615"/>
      <c r="AC1230" s="615"/>
      <c r="AD1230" s="615"/>
      <c r="AE1230" s="617"/>
    </row>
    <row r="1231" spans="19:31" x14ac:dyDescent="0.25">
      <c r="S1231" s="615"/>
      <c r="T1231" s="615"/>
      <c r="U1231" s="615"/>
      <c r="V1231" s="615"/>
      <c r="W1231" s="615"/>
      <c r="X1231" s="615"/>
      <c r="Y1231" s="615"/>
      <c r="Z1231" s="615"/>
      <c r="AA1231" s="615"/>
      <c r="AB1231" s="615"/>
      <c r="AC1231" s="615"/>
      <c r="AD1231" s="615"/>
      <c r="AE1231" s="617"/>
    </row>
    <row r="1232" spans="19:31" x14ac:dyDescent="0.25">
      <c r="S1232" s="615"/>
      <c r="T1232" s="615"/>
      <c r="U1232" s="615"/>
      <c r="V1232" s="615"/>
      <c r="W1232" s="615"/>
      <c r="X1232" s="615"/>
      <c r="Y1232" s="615"/>
      <c r="Z1232" s="615"/>
      <c r="AA1232" s="615"/>
      <c r="AB1232" s="615"/>
      <c r="AC1232" s="615"/>
      <c r="AD1232" s="615"/>
      <c r="AE1232" s="617"/>
    </row>
    <row r="1233" spans="19:31" x14ac:dyDescent="0.25">
      <c r="S1233" s="615"/>
      <c r="T1233" s="615"/>
      <c r="U1233" s="615"/>
      <c r="V1233" s="615"/>
      <c r="W1233" s="615"/>
      <c r="X1233" s="615"/>
      <c r="Y1233" s="615"/>
      <c r="Z1233" s="615"/>
      <c r="AA1233" s="615"/>
      <c r="AB1233" s="615"/>
      <c r="AC1233" s="615"/>
      <c r="AD1233" s="615"/>
      <c r="AE1233" s="617"/>
    </row>
    <row r="1234" spans="19:31" x14ac:dyDescent="0.25">
      <c r="S1234" s="615"/>
      <c r="T1234" s="615"/>
      <c r="U1234" s="615"/>
      <c r="V1234" s="615"/>
      <c r="W1234" s="615"/>
      <c r="X1234" s="615"/>
      <c r="Y1234" s="615"/>
      <c r="Z1234" s="615"/>
      <c r="AA1234" s="615"/>
      <c r="AB1234" s="615"/>
      <c r="AC1234" s="615"/>
      <c r="AD1234" s="615"/>
      <c r="AE1234" s="617"/>
    </row>
    <row r="1235" spans="19:31" x14ac:dyDescent="0.25">
      <c r="S1235" s="615"/>
      <c r="T1235" s="615"/>
      <c r="U1235" s="615"/>
      <c r="V1235" s="615"/>
      <c r="W1235" s="615"/>
      <c r="X1235" s="615"/>
      <c r="Y1235" s="615"/>
      <c r="Z1235" s="615"/>
      <c r="AA1235" s="615"/>
      <c r="AB1235" s="615"/>
      <c r="AC1235" s="615"/>
      <c r="AD1235" s="615"/>
      <c r="AE1235" s="617"/>
    </row>
    <row r="1236" spans="19:31" x14ac:dyDescent="0.25">
      <c r="S1236" s="615"/>
      <c r="T1236" s="615"/>
      <c r="U1236" s="615"/>
      <c r="V1236" s="615"/>
      <c r="W1236" s="615"/>
      <c r="X1236" s="615"/>
      <c r="Y1236" s="615"/>
      <c r="Z1236" s="615"/>
      <c r="AA1236" s="615"/>
      <c r="AB1236" s="615"/>
      <c r="AC1236" s="615"/>
      <c r="AD1236" s="615"/>
      <c r="AE1236" s="617"/>
    </row>
    <row r="1237" spans="19:31" x14ac:dyDescent="0.25">
      <c r="S1237" s="615"/>
      <c r="T1237" s="615"/>
      <c r="U1237" s="615"/>
      <c r="V1237" s="615"/>
      <c r="W1237" s="615"/>
      <c r="X1237" s="615"/>
      <c r="Y1237" s="615"/>
      <c r="Z1237" s="615"/>
      <c r="AA1237" s="615"/>
      <c r="AB1237" s="615"/>
      <c r="AC1237" s="615"/>
      <c r="AD1237" s="615"/>
      <c r="AE1237" s="617"/>
    </row>
    <row r="1238" spans="19:31" x14ac:dyDescent="0.25">
      <c r="S1238" s="615"/>
      <c r="T1238" s="615"/>
      <c r="U1238" s="615"/>
      <c r="V1238" s="615"/>
      <c r="W1238" s="615"/>
      <c r="X1238" s="615"/>
      <c r="Y1238" s="615"/>
      <c r="Z1238" s="615"/>
      <c r="AA1238" s="615"/>
      <c r="AB1238" s="615"/>
      <c r="AC1238" s="615"/>
      <c r="AD1238" s="615"/>
      <c r="AE1238" s="617"/>
    </row>
    <row r="1239" spans="19:31" x14ac:dyDescent="0.25">
      <c r="S1239" s="615"/>
      <c r="T1239" s="615"/>
      <c r="U1239" s="615"/>
      <c r="V1239" s="615"/>
      <c r="W1239" s="615"/>
      <c r="X1239" s="615"/>
      <c r="Y1239" s="615"/>
      <c r="Z1239" s="615"/>
      <c r="AA1239" s="615"/>
      <c r="AB1239" s="615"/>
      <c r="AC1239" s="615"/>
      <c r="AD1239" s="615"/>
      <c r="AE1239" s="617"/>
    </row>
    <row r="1240" spans="19:31" x14ac:dyDescent="0.25">
      <c r="S1240" s="615"/>
      <c r="T1240" s="615"/>
      <c r="U1240" s="615"/>
      <c r="V1240" s="615"/>
      <c r="W1240" s="615"/>
      <c r="X1240" s="615"/>
      <c r="Y1240" s="615"/>
      <c r="Z1240" s="615"/>
      <c r="AA1240" s="615"/>
      <c r="AB1240" s="615"/>
      <c r="AC1240" s="615"/>
      <c r="AD1240" s="615"/>
      <c r="AE1240" s="617"/>
    </row>
    <row r="1241" spans="19:31" x14ac:dyDescent="0.25">
      <c r="S1241" s="615"/>
      <c r="T1241" s="615"/>
      <c r="U1241" s="615"/>
      <c r="V1241" s="615"/>
      <c r="W1241" s="615"/>
      <c r="X1241" s="615"/>
      <c r="Y1241" s="615"/>
      <c r="Z1241" s="615"/>
      <c r="AA1241" s="615"/>
      <c r="AB1241" s="615"/>
      <c r="AC1241" s="615"/>
      <c r="AD1241" s="615"/>
      <c r="AE1241" s="617"/>
    </row>
    <row r="1242" spans="19:31" x14ac:dyDescent="0.25">
      <c r="S1242" s="615"/>
      <c r="T1242" s="615"/>
      <c r="U1242" s="615"/>
      <c r="V1242" s="615"/>
      <c r="W1242" s="615"/>
      <c r="X1242" s="615"/>
      <c r="Y1242" s="615"/>
      <c r="Z1242" s="615"/>
      <c r="AA1242" s="615"/>
      <c r="AB1242" s="615"/>
      <c r="AC1242" s="615"/>
      <c r="AD1242" s="615"/>
      <c r="AE1242" s="617"/>
    </row>
    <row r="1243" spans="19:31" x14ac:dyDescent="0.25">
      <c r="S1243" s="615"/>
      <c r="T1243" s="615"/>
      <c r="U1243" s="615"/>
      <c r="V1243" s="615"/>
      <c r="W1243" s="615"/>
      <c r="X1243" s="615"/>
      <c r="Y1243" s="615"/>
      <c r="Z1243" s="615"/>
      <c r="AA1243" s="615"/>
      <c r="AB1243" s="615"/>
      <c r="AC1243" s="615"/>
      <c r="AD1243" s="615"/>
      <c r="AE1243" s="617"/>
    </row>
    <row r="1244" spans="19:31" x14ac:dyDescent="0.25">
      <c r="S1244" s="615"/>
      <c r="T1244" s="615"/>
      <c r="U1244" s="615"/>
      <c r="V1244" s="615"/>
      <c r="W1244" s="615"/>
      <c r="X1244" s="615"/>
      <c r="Y1244" s="615"/>
      <c r="Z1244" s="615"/>
      <c r="AA1244" s="615"/>
      <c r="AB1244" s="615"/>
      <c r="AC1244" s="615"/>
      <c r="AD1244" s="615"/>
      <c r="AE1244" s="617"/>
    </row>
    <row r="1245" spans="19:31" x14ac:dyDescent="0.25">
      <c r="S1245" s="615"/>
      <c r="T1245" s="615"/>
      <c r="U1245" s="615"/>
      <c r="V1245" s="615"/>
      <c r="W1245" s="615"/>
      <c r="X1245" s="615"/>
      <c r="Y1245" s="615"/>
      <c r="Z1245" s="615"/>
      <c r="AA1245" s="615"/>
      <c r="AB1245" s="615"/>
      <c r="AC1245" s="615"/>
      <c r="AD1245" s="615"/>
      <c r="AE1245" s="617"/>
    </row>
    <row r="1246" spans="19:31" x14ac:dyDescent="0.25">
      <c r="S1246" s="615"/>
      <c r="T1246" s="615"/>
      <c r="U1246" s="615"/>
      <c r="V1246" s="615"/>
      <c r="W1246" s="615"/>
      <c r="X1246" s="615"/>
      <c r="Y1246" s="615"/>
      <c r="Z1246" s="615"/>
      <c r="AA1246" s="615"/>
      <c r="AB1246" s="615"/>
      <c r="AC1246" s="615"/>
      <c r="AD1246" s="615"/>
      <c r="AE1246" s="617"/>
    </row>
    <row r="1247" spans="19:31" x14ac:dyDescent="0.25">
      <c r="S1247" s="615"/>
      <c r="T1247" s="615"/>
      <c r="U1247" s="615"/>
      <c r="V1247" s="615"/>
      <c r="W1247" s="615"/>
      <c r="X1247" s="615"/>
      <c r="Y1247" s="615"/>
      <c r="Z1247" s="615"/>
      <c r="AA1247" s="615"/>
      <c r="AB1247" s="615"/>
      <c r="AC1247" s="615"/>
      <c r="AD1247" s="615"/>
      <c r="AE1247" s="617"/>
    </row>
    <row r="1248" spans="19:31" x14ac:dyDescent="0.25">
      <c r="S1248" s="615"/>
      <c r="T1248" s="615"/>
      <c r="U1248" s="615"/>
      <c r="V1248" s="615"/>
      <c r="W1248" s="615"/>
      <c r="X1248" s="615"/>
      <c r="Y1248" s="615"/>
      <c r="Z1248" s="615"/>
      <c r="AA1248" s="615"/>
      <c r="AB1248" s="615"/>
      <c r="AC1248" s="615"/>
      <c r="AD1248" s="615"/>
      <c r="AE1248" s="617"/>
    </row>
    <row r="1249" spans="19:31" x14ac:dyDescent="0.25">
      <c r="S1249" s="615"/>
      <c r="T1249" s="615"/>
      <c r="U1249" s="615"/>
      <c r="V1249" s="615"/>
      <c r="W1249" s="615"/>
      <c r="X1249" s="615"/>
      <c r="Y1249" s="615"/>
      <c r="Z1249" s="615"/>
      <c r="AA1249" s="615"/>
      <c r="AB1249" s="615"/>
      <c r="AC1249" s="615"/>
      <c r="AD1249" s="615"/>
      <c r="AE1249" s="617"/>
    </row>
    <row r="1250" spans="19:31" x14ac:dyDescent="0.25">
      <c r="S1250" s="615"/>
      <c r="T1250" s="615"/>
      <c r="U1250" s="615"/>
      <c r="V1250" s="615"/>
      <c r="W1250" s="615"/>
      <c r="X1250" s="615"/>
      <c r="Y1250" s="615"/>
      <c r="Z1250" s="615"/>
      <c r="AA1250" s="615"/>
      <c r="AB1250" s="615"/>
      <c r="AC1250" s="615"/>
      <c r="AD1250" s="615"/>
      <c r="AE1250" s="617"/>
    </row>
    <row r="1251" spans="19:31" x14ac:dyDescent="0.25">
      <c r="S1251" s="615"/>
      <c r="T1251" s="615"/>
      <c r="U1251" s="615"/>
      <c r="V1251" s="615"/>
      <c r="W1251" s="615"/>
      <c r="X1251" s="615"/>
      <c r="Y1251" s="615"/>
      <c r="Z1251" s="615"/>
      <c r="AA1251" s="615"/>
      <c r="AB1251" s="615"/>
      <c r="AC1251" s="615"/>
      <c r="AD1251" s="615"/>
      <c r="AE1251" s="617"/>
    </row>
    <row r="1252" spans="19:31" x14ac:dyDescent="0.25">
      <c r="S1252" s="615"/>
      <c r="T1252" s="615"/>
      <c r="U1252" s="615"/>
      <c r="V1252" s="615"/>
      <c r="W1252" s="615"/>
      <c r="X1252" s="615"/>
      <c r="Y1252" s="615"/>
      <c r="Z1252" s="615"/>
      <c r="AA1252" s="615"/>
      <c r="AB1252" s="615"/>
      <c r="AC1252" s="615"/>
      <c r="AD1252" s="615"/>
      <c r="AE1252" s="617"/>
    </row>
    <row r="1253" spans="19:31" x14ac:dyDescent="0.25">
      <c r="S1253" s="615"/>
      <c r="T1253" s="615"/>
      <c r="U1253" s="615"/>
      <c r="V1253" s="615"/>
      <c r="W1253" s="615"/>
      <c r="X1253" s="615"/>
      <c r="Y1253" s="615"/>
      <c r="Z1253" s="615"/>
      <c r="AA1253" s="615"/>
      <c r="AB1253" s="615"/>
      <c r="AC1253" s="615"/>
      <c r="AD1253" s="615"/>
      <c r="AE1253" s="617"/>
    </row>
    <row r="1254" spans="19:31" x14ac:dyDescent="0.25">
      <c r="S1254" s="615"/>
      <c r="T1254" s="615"/>
      <c r="U1254" s="615"/>
      <c r="V1254" s="615"/>
      <c r="W1254" s="615"/>
      <c r="X1254" s="615"/>
      <c r="Y1254" s="615"/>
      <c r="Z1254" s="615"/>
      <c r="AA1254" s="615"/>
      <c r="AB1254" s="615"/>
      <c r="AC1254" s="615"/>
      <c r="AD1254" s="615"/>
      <c r="AE1254" s="617"/>
    </row>
    <row r="1255" spans="19:31" x14ac:dyDescent="0.25">
      <c r="S1255" s="615"/>
      <c r="T1255" s="615"/>
      <c r="U1255" s="615"/>
      <c r="V1255" s="615"/>
      <c r="W1255" s="615"/>
      <c r="X1255" s="615"/>
      <c r="Y1255" s="615"/>
      <c r="Z1255" s="615"/>
      <c r="AA1255" s="615"/>
      <c r="AB1255" s="615"/>
      <c r="AC1255" s="615"/>
      <c r="AD1255" s="615"/>
      <c r="AE1255" s="617"/>
    </row>
    <row r="1256" spans="19:31" x14ac:dyDescent="0.25">
      <c r="S1256" s="615"/>
      <c r="T1256" s="615"/>
      <c r="U1256" s="615"/>
      <c r="V1256" s="615"/>
      <c r="W1256" s="615"/>
      <c r="X1256" s="615"/>
      <c r="Y1256" s="615"/>
      <c r="Z1256" s="615"/>
      <c r="AA1256" s="615"/>
      <c r="AB1256" s="615"/>
      <c r="AC1256" s="615"/>
      <c r="AD1256" s="615"/>
      <c r="AE1256" s="617"/>
    </row>
    <row r="1257" spans="19:31" x14ac:dyDescent="0.25">
      <c r="S1257" s="615"/>
      <c r="T1257" s="615"/>
      <c r="U1257" s="615"/>
      <c r="V1257" s="615"/>
      <c r="W1257" s="615"/>
      <c r="X1257" s="615"/>
      <c r="Y1257" s="615"/>
      <c r="Z1257" s="615"/>
      <c r="AA1257" s="615"/>
      <c r="AB1257" s="615"/>
      <c r="AC1257" s="615"/>
      <c r="AD1257" s="615"/>
      <c r="AE1257" s="617"/>
    </row>
    <row r="1258" spans="19:31" x14ac:dyDescent="0.25">
      <c r="S1258" s="615"/>
      <c r="T1258" s="615"/>
      <c r="U1258" s="615"/>
      <c r="V1258" s="615"/>
      <c r="W1258" s="615"/>
      <c r="X1258" s="615"/>
      <c r="Y1258" s="615"/>
      <c r="Z1258" s="615"/>
      <c r="AA1258" s="615"/>
      <c r="AB1258" s="615"/>
      <c r="AC1258" s="615"/>
      <c r="AD1258" s="615"/>
      <c r="AE1258" s="617"/>
    </row>
    <row r="1259" spans="19:31" x14ac:dyDescent="0.25">
      <c r="S1259" s="615"/>
      <c r="T1259" s="615"/>
      <c r="U1259" s="615"/>
      <c r="V1259" s="615"/>
      <c r="W1259" s="615"/>
      <c r="X1259" s="615"/>
      <c r="Y1259" s="615"/>
      <c r="Z1259" s="615"/>
      <c r="AA1259" s="615"/>
      <c r="AB1259" s="615"/>
      <c r="AC1259" s="615"/>
      <c r="AD1259" s="615"/>
      <c r="AE1259" s="617"/>
    </row>
    <row r="1260" spans="19:31" x14ac:dyDescent="0.25">
      <c r="S1260" s="615"/>
      <c r="T1260" s="615"/>
      <c r="U1260" s="615"/>
      <c r="V1260" s="615"/>
      <c r="W1260" s="615"/>
      <c r="X1260" s="615"/>
      <c r="Y1260" s="615"/>
      <c r="Z1260" s="615"/>
      <c r="AA1260" s="615"/>
      <c r="AB1260" s="615"/>
      <c r="AC1260" s="615"/>
      <c r="AD1260" s="615"/>
      <c r="AE1260" s="617"/>
    </row>
    <row r="1261" spans="19:31" x14ac:dyDescent="0.25">
      <c r="S1261" s="615"/>
      <c r="T1261" s="615"/>
      <c r="U1261" s="615"/>
      <c r="V1261" s="615"/>
      <c r="W1261" s="615"/>
      <c r="X1261" s="615"/>
      <c r="Y1261" s="615"/>
      <c r="Z1261" s="615"/>
      <c r="AA1261" s="615"/>
      <c r="AB1261" s="615"/>
      <c r="AC1261" s="615"/>
      <c r="AD1261" s="615"/>
      <c r="AE1261" s="617"/>
    </row>
    <row r="1262" spans="19:31" x14ac:dyDescent="0.25">
      <c r="S1262" s="615"/>
      <c r="T1262" s="615"/>
      <c r="U1262" s="615"/>
      <c r="V1262" s="615"/>
      <c r="W1262" s="615"/>
      <c r="X1262" s="615"/>
      <c r="Y1262" s="615"/>
      <c r="Z1262" s="615"/>
      <c r="AA1262" s="615"/>
      <c r="AB1262" s="615"/>
      <c r="AC1262" s="615"/>
      <c r="AD1262" s="615"/>
      <c r="AE1262" s="617"/>
    </row>
    <row r="1263" spans="19:31" x14ac:dyDescent="0.25">
      <c r="S1263" s="615"/>
      <c r="T1263" s="615"/>
      <c r="U1263" s="615"/>
      <c r="V1263" s="615"/>
      <c r="W1263" s="615"/>
      <c r="X1263" s="615"/>
      <c r="Y1263" s="615"/>
      <c r="Z1263" s="615"/>
      <c r="AA1263" s="615"/>
      <c r="AB1263" s="615"/>
      <c r="AC1263" s="615"/>
      <c r="AD1263" s="615"/>
      <c r="AE1263" s="617"/>
    </row>
    <row r="1264" spans="19:31" x14ac:dyDescent="0.25">
      <c r="S1264" s="615"/>
      <c r="T1264" s="615"/>
      <c r="U1264" s="615"/>
      <c r="V1264" s="615"/>
      <c r="W1264" s="615"/>
      <c r="X1264" s="615"/>
      <c r="Y1264" s="615"/>
      <c r="Z1264" s="615"/>
      <c r="AA1264" s="615"/>
      <c r="AB1264" s="615"/>
      <c r="AC1264" s="615"/>
      <c r="AD1264" s="615"/>
      <c r="AE1264" s="617"/>
    </row>
    <row r="1265" spans="19:31" x14ac:dyDescent="0.25">
      <c r="S1265" s="615"/>
      <c r="T1265" s="615"/>
      <c r="U1265" s="615"/>
      <c r="V1265" s="615"/>
      <c r="W1265" s="615"/>
      <c r="X1265" s="615"/>
      <c r="Y1265" s="615"/>
      <c r="Z1265" s="615"/>
      <c r="AA1265" s="615"/>
      <c r="AB1265" s="615"/>
      <c r="AC1265" s="615"/>
      <c r="AD1265" s="615"/>
      <c r="AE1265" s="617"/>
    </row>
    <row r="1266" spans="19:31" x14ac:dyDescent="0.25">
      <c r="S1266" s="615"/>
      <c r="T1266" s="615"/>
      <c r="U1266" s="615"/>
      <c r="V1266" s="615"/>
      <c r="W1266" s="615"/>
      <c r="X1266" s="615"/>
      <c r="Y1266" s="615"/>
      <c r="Z1266" s="615"/>
      <c r="AA1266" s="615"/>
      <c r="AB1266" s="615"/>
      <c r="AC1266" s="615"/>
      <c r="AD1266" s="615"/>
      <c r="AE1266" s="617"/>
    </row>
    <row r="1267" spans="19:31" x14ac:dyDescent="0.25">
      <c r="S1267" s="615"/>
      <c r="T1267" s="615"/>
      <c r="U1267" s="615"/>
      <c r="V1267" s="615"/>
      <c r="W1267" s="615"/>
      <c r="X1267" s="615"/>
      <c r="Y1267" s="615"/>
      <c r="Z1267" s="615"/>
      <c r="AA1267" s="615"/>
      <c r="AB1267" s="615"/>
      <c r="AC1267" s="615"/>
      <c r="AD1267" s="615"/>
      <c r="AE1267" s="617"/>
    </row>
    <row r="1268" spans="19:31" x14ac:dyDescent="0.25">
      <c r="S1268" s="615"/>
      <c r="T1268" s="615"/>
      <c r="U1268" s="615"/>
      <c r="V1268" s="615"/>
      <c r="W1268" s="615"/>
      <c r="X1268" s="615"/>
      <c r="Y1268" s="615"/>
      <c r="Z1268" s="615"/>
      <c r="AA1268" s="615"/>
      <c r="AB1268" s="615"/>
      <c r="AC1268" s="615"/>
      <c r="AD1268" s="615"/>
      <c r="AE1268" s="617"/>
    </row>
    <row r="1269" spans="19:31" x14ac:dyDescent="0.25">
      <c r="S1269" s="615"/>
      <c r="T1269" s="615"/>
      <c r="U1269" s="615"/>
      <c r="V1269" s="615"/>
      <c r="W1269" s="615"/>
      <c r="X1269" s="615"/>
      <c r="Y1269" s="615"/>
      <c r="Z1269" s="615"/>
      <c r="AA1269" s="615"/>
      <c r="AB1269" s="615"/>
      <c r="AC1269" s="615"/>
      <c r="AD1269" s="615"/>
      <c r="AE1269" s="617"/>
    </row>
    <row r="1270" spans="19:31" x14ac:dyDescent="0.25">
      <c r="S1270" s="615"/>
      <c r="T1270" s="615"/>
      <c r="U1270" s="615"/>
      <c r="V1270" s="615"/>
      <c r="W1270" s="615"/>
      <c r="X1270" s="615"/>
      <c r="Y1270" s="615"/>
      <c r="Z1270" s="615"/>
      <c r="AA1270" s="615"/>
      <c r="AB1270" s="615"/>
      <c r="AC1270" s="615"/>
      <c r="AD1270" s="615"/>
      <c r="AE1270" s="617"/>
    </row>
    <row r="1271" spans="19:31" x14ac:dyDescent="0.25">
      <c r="S1271" s="615"/>
      <c r="T1271" s="615"/>
      <c r="U1271" s="615"/>
      <c r="V1271" s="615"/>
      <c r="W1271" s="615"/>
      <c r="X1271" s="615"/>
      <c r="Y1271" s="615"/>
      <c r="Z1271" s="615"/>
      <c r="AA1271" s="615"/>
      <c r="AB1271" s="615"/>
      <c r="AC1271" s="615"/>
      <c r="AD1271" s="615"/>
      <c r="AE1271" s="617"/>
    </row>
    <row r="1272" spans="19:31" x14ac:dyDescent="0.25">
      <c r="S1272" s="615"/>
      <c r="T1272" s="615"/>
      <c r="U1272" s="615"/>
      <c r="V1272" s="615"/>
      <c r="W1272" s="615"/>
      <c r="X1272" s="615"/>
      <c r="Y1272" s="615"/>
      <c r="Z1272" s="615"/>
      <c r="AA1272" s="615"/>
      <c r="AB1272" s="615"/>
      <c r="AC1272" s="615"/>
      <c r="AD1272" s="615"/>
      <c r="AE1272" s="617"/>
    </row>
    <row r="1273" spans="19:31" x14ac:dyDescent="0.25">
      <c r="S1273" s="615"/>
      <c r="T1273" s="615"/>
      <c r="U1273" s="615"/>
      <c r="V1273" s="615"/>
      <c r="W1273" s="615"/>
      <c r="X1273" s="615"/>
      <c r="Y1273" s="615"/>
      <c r="Z1273" s="615"/>
      <c r="AA1273" s="615"/>
      <c r="AB1273" s="615"/>
      <c r="AC1273" s="615"/>
      <c r="AD1273" s="615"/>
      <c r="AE1273" s="617"/>
    </row>
    <row r="1274" spans="19:31" x14ac:dyDescent="0.25">
      <c r="S1274" s="615"/>
      <c r="T1274" s="615"/>
      <c r="U1274" s="615"/>
      <c r="V1274" s="615"/>
      <c r="W1274" s="615"/>
      <c r="X1274" s="615"/>
      <c r="Y1274" s="615"/>
      <c r="Z1274" s="615"/>
      <c r="AA1274" s="615"/>
      <c r="AB1274" s="615"/>
      <c r="AC1274" s="615"/>
      <c r="AD1274" s="615"/>
      <c r="AE1274" s="617"/>
    </row>
    <row r="1275" spans="19:31" x14ac:dyDescent="0.25">
      <c r="S1275" s="615"/>
      <c r="T1275" s="615"/>
      <c r="U1275" s="615"/>
      <c r="V1275" s="615"/>
      <c r="W1275" s="615"/>
      <c r="X1275" s="615"/>
      <c r="Y1275" s="615"/>
      <c r="Z1275" s="615"/>
      <c r="AA1275" s="615"/>
      <c r="AB1275" s="615"/>
      <c r="AC1275" s="615"/>
      <c r="AD1275" s="615"/>
      <c r="AE1275" s="617"/>
    </row>
    <row r="1276" spans="19:31" x14ac:dyDescent="0.25">
      <c r="S1276" s="615"/>
      <c r="T1276" s="615"/>
      <c r="U1276" s="615"/>
      <c r="V1276" s="615"/>
      <c r="W1276" s="615"/>
      <c r="X1276" s="615"/>
      <c r="Y1276" s="615"/>
      <c r="Z1276" s="615"/>
      <c r="AA1276" s="615"/>
      <c r="AB1276" s="615"/>
      <c r="AC1276" s="615"/>
      <c r="AD1276" s="615"/>
      <c r="AE1276" s="617"/>
    </row>
    <row r="1277" spans="19:31" x14ac:dyDescent="0.25">
      <c r="S1277" s="615"/>
      <c r="T1277" s="615"/>
      <c r="U1277" s="615"/>
      <c r="V1277" s="615"/>
      <c r="W1277" s="615"/>
      <c r="X1277" s="615"/>
      <c r="Y1277" s="615"/>
      <c r="Z1277" s="615"/>
      <c r="AA1277" s="615"/>
      <c r="AB1277" s="615"/>
      <c r="AC1277" s="615"/>
      <c r="AD1277" s="615"/>
      <c r="AE1277" s="617"/>
    </row>
    <row r="1278" spans="19:31" x14ac:dyDescent="0.25">
      <c r="S1278" s="615"/>
      <c r="T1278" s="615"/>
      <c r="U1278" s="615"/>
      <c r="V1278" s="615"/>
      <c r="W1278" s="615"/>
      <c r="X1278" s="615"/>
      <c r="Y1278" s="615"/>
      <c r="Z1278" s="615"/>
      <c r="AA1278" s="615"/>
      <c r="AB1278" s="615"/>
      <c r="AC1278" s="615"/>
      <c r="AD1278" s="615"/>
      <c r="AE1278" s="617"/>
    </row>
    <row r="1279" spans="19:31" x14ac:dyDescent="0.25">
      <c r="S1279" s="615"/>
      <c r="T1279" s="615"/>
      <c r="U1279" s="615"/>
      <c r="V1279" s="615"/>
      <c r="W1279" s="615"/>
      <c r="X1279" s="615"/>
      <c r="Y1279" s="615"/>
      <c r="Z1279" s="615"/>
      <c r="AA1279" s="615"/>
      <c r="AB1279" s="615"/>
      <c r="AC1279" s="615"/>
      <c r="AD1279" s="615"/>
      <c r="AE1279" s="617"/>
    </row>
    <row r="1280" spans="19:31" x14ac:dyDescent="0.25">
      <c r="S1280" s="615"/>
      <c r="T1280" s="615"/>
      <c r="U1280" s="615"/>
      <c r="V1280" s="615"/>
      <c r="W1280" s="615"/>
      <c r="X1280" s="615"/>
      <c r="Y1280" s="615"/>
      <c r="Z1280" s="615"/>
      <c r="AA1280" s="615"/>
      <c r="AB1280" s="615"/>
      <c r="AC1280" s="615"/>
      <c r="AD1280" s="615"/>
      <c r="AE1280" s="617"/>
    </row>
    <row r="1281" spans="19:31" x14ac:dyDescent="0.25">
      <c r="S1281" s="615"/>
      <c r="T1281" s="615"/>
      <c r="U1281" s="615"/>
      <c r="V1281" s="615"/>
      <c r="W1281" s="615"/>
      <c r="X1281" s="615"/>
      <c r="Y1281" s="615"/>
      <c r="Z1281" s="615"/>
      <c r="AA1281" s="615"/>
      <c r="AB1281" s="615"/>
      <c r="AC1281" s="615"/>
      <c r="AD1281" s="615"/>
      <c r="AE1281" s="617"/>
    </row>
    <row r="1282" spans="19:31" x14ac:dyDescent="0.25">
      <c r="S1282" s="615"/>
      <c r="T1282" s="615"/>
      <c r="U1282" s="615"/>
      <c r="V1282" s="615"/>
      <c r="W1282" s="615"/>
      <c r="X1282" s="615"/>
      <c r="Y1282" s="615"/>
      <c r="Z1282" s="615"/>
      <c r="AA1282" s="615"/>
      <c r="AB1282" s="615"/>
      <c r="AC1282" s="615"/>
      <c r="AD1282" s="615"/>
      <c r="AE1282" s="617"/>
    </row>
    <row r="1283" spans="19:31" x14ac:dyDescent="0.25">
      <c r="S1283" s="615"/>
      <c r="T1283" s="615"/>
      <c r="U1283" s="615"/>
      <c r="V1283" s="615"/>
      <c r="W1283" s="615"/>
      <c r="X1283" s="615"/>
      <c r="Y1283" s="615"/>
      <c r="Z1283" s="615"/>
      <c r="AA1283" s="615"/>
      <c r="AB1283" s="615"/>
      <c r="AC1283" s="615"/>
      <c r="AD1283" s="615"/>
      <c r="AE1283" s="617"/>
    </row>
    <row r="1284" spans="19:31" x14ac:dyDescent="0.25">
      <c r="S1284" s="615"/>
      <c r="T1284" s="615"/>
      <c r="U1284" s="615"/>
      <c r="V1284" s="615"/>
      <c r="W1284" s="615"/>
      <c r="X1284" s="615"/>
      <c r="Y1284" s="615"/>
      <c r="Z1284" s="615"/>
      <c r="AA1284" s="615"/>
      <c r="AB1284" s="615"/>
      <c r="AC1284" s="615"/>
      <c r="AD1284" s="615"/>
      <c r="AE1284" s="617"/>
    </row>
    <row r="1285" spans="19:31" x14ac:dyDescent="0.25">
      <c r="S1285" s="615"/>
      <c r="T1285" s="615"/>
      <c r="U1285" s="615"/>
      <c r="V1285" s="615"/>
      <c r="W1285" s="615"/>
      <c r="X1285" s="615"/>
      <c r="Y1285" s="615"/>
      <c r="Z1285" s="615"/>
      <c r="AA1285" s="615"/>
      <c r="AB1285" s="615"/>
      <c r="AC1285" s="615"/>
      <c r="AD1285" s="615"/>
      <c r="AE1285" s="617"/>
    </row>
    <row r="1286" spans="19:31" x14ac:dyDescent="0.25">
      <c r="S1286" s="615"/>
      <c r="T1286" s="615"/>
      <c r="U1286" s="615"/>
      <c r="V1286" s="615"/>
      <c r="W1286" s="615"/>
      <c r="X1286" s="615"/>
      <c r="Y1286" s="615"/>
      <c r="Z1286" s="615"/>
      <c r="AA1286" s="615"/>
      <c r="AB1286" s="615"/>
      <c r="AC1286" s="615"/>
      <c r="AD1286" s="615"/>
      <c r="AE1286" s="617"/>
    </row>
    <row r="1287" spans="19:31" x14ac:dyDescent="0.25">
      <c r="S1287" s="615"/>
      <c r="T1287" s="615"/>
      <c r="U1287" s="615"/>
      <c r="V1287" s="615"/>
      <c r="W1287" s="615"/>
      <c r="X1287" s="615"/>
      <c r="Y1287" s="615"/>
      <c r="Z1287" s="615"/>
      <c r="AA1287" s="615"/>
      <c r="AB1287" s="615"/>
      <c r="AC1287" s="615"/>
      <c r="AD1287" s="615"/>
      <c r="AE1287" s="617"/>
    </row>
    <row r="1288" spans="19:31" x14ac:dyDescent="0.25">
      <c r="S1288" s="615"/>
      <c r="T1288" s="615"/>
      <c r="U1288" s="615"/>
      <c r="V1288" s="615"/>
      <c r="W1288" s="615"/>
      <c r="X1288" s="615"/>
      <c r="Y1288" s="615"/>
      <c r="Z1288" s="615"/>
      <c r="AA1288" s="615"/>
      <c r="AB1288" s="615"/>
      <c r="AC1288" s="615"/>
      <c r="AD1288" s="615"/>
      <c r="AE1288" s="617"/>
    </row>
    <row r="1289" spans="19:31" x14ac:dyDescent="0.25">
      <c r="S1289" s="615"/>
      <c r="T1289" s="615"/>
      <c r="U1289" s="615"/>
      <c r="V1289" s="615"/>
      <c r="W1289" s="615"/>
      <c r="X1289" s="615"/>
      <c r="Y1289" s="615"/>
      <c r="Z1289" s="615"/>
      <c r="AA1289" s="615"/>
      <c r="AB1289" s="615"/>
      <c r="AC1289" s="615"/>
      <c r="AD1289" s="615"/>
      <c r="AE1289" s="617"/>
    </row>
    <row r="1290" spans="19:31" x14ac:dyDescent="0.25">
      <c r="S1290" s="615"/>
      <c r="T1290" s="615"/>
      <c r="U1290" s="615"/>
      <c r="V1290" s="615"/>
      <c r="W1290" s="615"/>
      <c r="X1290" s="615"/>
      <c r="Y1290" s="615"/>
      <c r="Z1290" s="615"/>
      <c r="AA1290" s="615"/>
      <c r="AB1290" s="615"/>
      <c r="AC1290" s="615"/>
      <c r="AD1290" s="615"/>
      <c r="AE1290" s="617"/>
    </row>
    <row r="1291" spans="19:31" x14ac:dyDescent="0.25">
      <c r="S1291" s="615"/>
      <c r="T1291" s="615"/>
      <c r="U1291" s="615"/>
      <c r="V1291" s="615"/>
      <c r="W1291" s="615"/>
      <c r="X1291" s="615"/>
      <c r="Y1291" s="615"/>
      <c r="Z1291" s="615"/>
      <c r="AA1291" s="615"/>
      <c r="AB1291" s="615"/>
      <c r="AC1291" s="615"/>
      <c r="AD1291" s="615"/>
      <c r="AE1291" s="617"/>
    </row>
    <row r="1292" spans="19:31" x14ac:dyDescent="0.25">
      <c r="S1292" s="615"/>
      <c r="T1292" s="615"/>
      <c r="U1292" s="615"/>
      <c r="V1292" s="615"/>
      <c r="W1292" s="615"/>
      <c r="X1292" s="615"/>
      <c r="Y1292" s="615"/>
      <c r="Z1292" s="615"/>
      <c r="AA1292" s="615"/>
      <c r="AB1292" s="615"/>
      <c r="AC1292" s="615"/>
      <c r="AD1292" s="615"/>
      <c r="AE1292" s="617"/>
    </row>
    <row r="1293" spans="19:31" x14ac:dyDescent="0.25">
      <c r="S1293" s="615"/>
      <c r="T1293" s="615"/>
      <c r="U1293" s="615"/>
      <c r="V1293" s="615"/>
      <c r="W1293" s="615"/>
      <c r="X1293" s="615"/>
      <c r="Y1293" s="615"/>
      <c r="Z1293" s="615"/>
      <c r="AA1293" s="615"/>
      <c r="AB1293" s="615"/>
      <c r="AC1293" s="615"/>
      <c r="AD1293" s="615"/>
      <c r="AE1293" s="617"/>
    </row>
    <row r="1294" spans="19:31" x14ac:dyDescent="0.25">
      <c r="S1294" s="615"/>
      <c r="T1294" s="615"/>
      <c r="U1294" s="615"/>
      <c r="V1294" s="615"/>
      <c r="W1294" s="615"/>
      <c r="X1294" s="615"/>
      <c r="Y1294" s="615"/>
      <c r="Z1294" s="615"/>
      <c r="AA1294" s="615"/>
      <c r="AB1294" s="615"/>
      <c r="AC1294" s="615"/>
      <c r="AD1294" s="615"/>
      <c r="AE1294" s="617"/>
    </row>
    <row r="1295" spans="19:31" x14ac:dyDescent="0.25">
      <c r="S1295" s="615"/>
      <c r="T1295" s="615"/>
      <c r="U1295" s="615"/>
      <c r="V1295" s="615"/>
      <c r="W1295" s="615"/>
      <c r="X1295" s="615"/>
      <c r="Y1295" s="615"/>
      <c r="Z1295" s="615"/>
      <c r="AA1295" s="615"/>
      <c r="AB1295" s="615"/>
      <c r="AC1295" s="615"/>
      <c r="AD1295" s="615"/>
      <c r="AE1295" s="617"/>
    </row>
    <row r="1296" spans="19:31" x14ac:dyDescent="0.25">
      <c r="S1296" s="615"/>
      <c r="T1296" s="615"/>
      <c r="U1296" s="615"/>
      <c r="V1296" s="615"/>
      <c r="W1296" s="615"/>
      <c r="X1296" s="615"/>
      <c r="Y1296" s="615"/>
      <c r="Z1296" s="615"/>
      <c r="AA1296" s="615"/>
      <c r="AB1296" s="615"/>
      <c r="AC1296" s="615"/>
      <c r="AD1296" s="615"/>
      <c r="AE1296" s="617"/>
    </row>
    <row r="1297" spans="19:31" x14ac:dyDescent="0.25">
      <c r="S1297" s="615"/>
      <c r="T1297" s="615"/>
      <c r="U1297" s="615"/>
      <c r="V1297" s="615"/>
      <c r="W1297" s="615"/>
      <c r="X1297" s="615"/>
      <c r="Y1297" s="615"/>
      <c r="Z1297" s="615"/>
      <c r="AA1297" s="615"/>
      <c r="AB1297" s="615"/>
      <c r="AC1297" s="615"/>
      <c r="AD1297" s="615"/>
      <c r="AE1297" s="617"/>
    </row>
    <row r="1298" spans="19:31" x14ac:dyDescent="0.25">
      <c r="S1298" s="615"/>
      <c r="T1298" s="615"/>
      <c r="U1298" s="615"/>
      <c r="V1298" s="615"/>
      <c r="W1298" s="615"/>
      <c r="X1298" s="615"/>
      <c r="Y1298" s="615"/>
      <c r="Z1298" s="615"/>
      <c r="AA1298" s="615"/>
      <c r="AB1298" s="615"/>
      <c r="AC1298" s="615"/>
      <c r="AD1298" s="615"/>
      <c r="AE1298" s="617"/>
    </row>
    <row r="1299" spans="19:31" x14ac:dyDescent="0.25">
      <c r="S1299" s="615"/>
      <c r="T1299" s="615"/>
      <c r="U1299" s="615"/>
      <c r="V1299" s="615"/>
      <c r="W1299" s="615"/>
      <c r="X1299" s="615"/>
      <c r="Y1299" s="615"/>
      <c r="Z1299" s="615"/>
      <c r="AA1299" s="615"/>
      <c r="AB1299" s="615"/>
      <c r="AC1299" s="615"/>
      <c r="AD1299" s="615"/>
      <c r="AE1299" s="617"/>
    </row>
    <row r="1300" spans="19:31" x14ac:dyDescent="0.25">
      <c r="S1300" s="615"/>
      <c r="T1300" s="615"/>
      <c r="U1300" s="615"/>
      <c r="V1300" s="615"/>
      <c r="W1300" s="615"/>
      <c r="X1300" s="615"/>
      <c r="Y1300" s="615"/>
      <c r="Z1300" s="615"/>
      <c r="AA1300" s="615"/>
      <c r="AB1300" s="615"/>
      <c r="AC1300" s="615"/>
      <c r="AD1300" s="615"/>
      <c r="AE1300" s="617"/>
    </row>
    <row r="1301" spans="19:31" x14ac:dyDescent="0.25">
      <c r="S1301" s="615"/>
      <c r="T1301" s="615"/>
      <c r="U1301" s="615"/>
      <c r="V1301" s="615"/>
      <c r="W1301" s="615"/>
      <c r="X1301" s="615"/>
      <c r="Y1301" s="615"/>
      <c r="Z1301" s="615"/>
      <c r="AA1301" s="615"/>
      <c r="AB1301" s="615"/>
      <c r="AC1301" s="615"/>
      <c r="AD1301" s="615"/>
      <c r="AE1301" s="617"/>
    </row>
    <row r="1302" spans="19:31" x14ac:dyDescent="0.25">
      <c r="S1302" s="615"/>
      <c r="T1302" s="615"/>
      <c r="U1302" s="615"/>
      <c r="V1302" s="615"/>
      <c r="W1302" s="615"/>
      <c r="X1302" s="615"/>
      <c r="Y1302" s="615"/>
      <c r="Z1302" s="615"/>
      <c r="AA1302" s="615"/>
      <c r="AB1302" s="615"/>
      <c r="AC1302" s="615"/>
      <c r="AD1302" s="615"/>
      <c r="AE1302" s="617"/>
    </row>
    <row r="1303" spans="19:31" x14ac:dyDescent="0.25">
      <c r="S1303" s="615"/>
      <c r="T1303" s="615"/>
      <c r="U1303" s="615"/>
      <c r="V1303" s="615"/>
      <c r="W1303" s="615"/>
      <c r="X1303" s="615"/>
      <c r="Y1303" s="615"/>
      <c r="Z1303" s="615"/>
      <c r="AA1303" s="615"/>
      <c r="AB1303" s="615"/>
      <c r="AC1303" s="615"/>
      <c r="AD1303" s="615"/>
      <c r="AE1303" s="617"/>
    </row>
    <row r="1304" spans="19:31" x14ac:dyDescent="0.25">
      <c r="S1304" s="615"/>
      <c r="T1304" s="615"/>
      <c r="U1304" s="615"/>
      <c r="V1304" s="615"/>
      <c r="W1304" s="615"/>
      <c r="X1304" s="615"/>
      <c r="Y1304" s="615"/>
      <c r="Z1304" s="615"/>
      <c r="AA1304" s="615"/>
      <c r="AB1304" s="615"/>
      <c r="AC1304" s="615"/>
      <c r="AD1304" s="615"/>
      <c r="AE1304" s="617"/>
    </row>
    <row r="1305" spans="19:31" x14ac:dyDescent="0.25">
      <c r="S1305" s="615"/>
      <c r="T1305" s="615"/>
      <c r="U1305" s="615"/>
      <c r="V1305" s="615"/>
      <c r="W1305" s="615"/>
      <c r="X1305" s="615"/>
      <c r="Y1305" s="615"/>
      <c r="Z1305" s="615"/>
      <c r="AA1305" s="615"/>
      <c r="AB1305" s="615"/>
      <c r="AC1305" s="615"/>
      <c r="AD1305" s="615"/>
      <c r="AE1305" s="617"/>
    </row>
    <row r="1306" spans="19:31" x14ac:dyDescent="0.25">
      <c r="S1306" s="615"/>
      <c r="T1306" s="615"/>
      <c r="U1306" s="615"/>
      <c r="V1306" s="615"/>
      <c r="W1306" s="615"/>
      <c r="X1306" s="615"/>
      <c r="Y1306" s="615"/>
      <c r="Z1306" s="615"/>
      <c r="AA1306" s="615"/>
      <c r="AB1306" s="615"/>
      <c r="AC1306" s="615"/>
      <c r="AD1306" s="615"/>
      <c r="AE1306" s="617"/>
    </row>
    <row r="1307" spans="19:31" x14ac:dyDescent="0.25">
      <c r="S1307" s="615"/>
      <c r="T1307" s="615"/>
      <c r="U1307" s="615"/>
      <c r="V1307" s="615"/>
      <c r="W1307" s="615"/>
      <c r="X1307" s="615"/>
      <c r="Y1307" s="615"/>
      <c r="Z1307" s="615"/>
      <c r="AA1307" s="615"/>
      <c r="AB1307" s="615"/>
      <c r="AC1307" s="615"/>
      <c r="AD1307" s="615"/>
      <c r="AE1307" s="617"/>
    </row>
    <row r="1308" spans="19:31" x14ac:dyDescent="0.25">
      <c r="S1308" s="615"/>
      <c r="T1308" s="615"/>
      <c r="U1308" s="615"/>
      <c r="V1308" s="615"/>
      <c r="W1308" s="615"/>
      <c r="X1308" s="615"/>
      <c r="Y1308" s="615"/>
      <c r="Z1308" s="615"/>
      <c r="AA1308" s="615"/>
      <c r="AB1308" s="615"/>
      <c r="AC1308" s="615"/>
      <c r="AD1308" s="615"/>
      <c r="AE1308" s="617"/>
    </row>
    <row r="1309" spans="19:31" x14ac:dyDescent="0.25">
      <c r="S1309" s="615"/>
      <c r="T1309" s="615"/>
      <c r="U1309" s="615"/>
      <c r="V1309" s="615"/>
      <c r="W1309" s="615"/>
      <c r="X1309" s="615"/>
      <c r="Y1309" s="615"/>
      <c r="Z1309" s="615"/>
      <c r="AA1309" s="615"/>
      <c r="AB1309" s="615"/>
      <c r="AC1309" s="615"/>
      <c r="AD1309" s="615"/>
      <c r="AE1309" s="617"/>
    </row>
    <row r="1310" spans="19:31" x14ac:dyDescent="0.25">
      <c r="S1310" s="615"/>
      <c r="T1310" s="615"/>
      <c r="U1310" s="615"/>
      <c r="V1310" s="615"/>
      <c r="W1310" s="615"/>
      <c r="X1310" s="615"/>
      <c r="Y1310" s="615"/>
      <c r="Z1310" s="615"/>
      <c r="AA1310" s="615"/>
      <c r="AB1310" s="615"/>
      <c r="AC1310" s="615"/>
      <c r="AD1310" s="615"/>
      <c r="AE1310" s="617"/>
    </row>
    <row r="1311" spans="19:31" x14ac:dyDescent="0.25">
      <c r="S1311" s="615"/>
      <c r="T1311" s="615"/>
      <c r="U1311" s="615"/>
      <c r="V1311" s="615"/>
      <c r="W1311" s="615"/>
      <c r="X1311" s="615"/>
      <c r="Y1311" s="615"/>
      <c r="Z1311" s="615"/>
      <c r="AA1311" s="615"/>
      <c r="AB1311" s="615"/>
      <c r="AC1311" s="615"/>
      <c r="AD1311" s="615"/>
      <c r="AE1311" s="617"/>
    </row>
    <row r="1312" spans="19:31" x14ac:dyDescent="0.25">
      <c r="S1312" s="615"/>
      <c r="T1312" s="615"/>
      <c r="U1312" s="615"/>
      <c r="V1312" s="615"/>
      <c r="W1312" s="615"/>
      <c r="X1312" s="615"/>
      <c r="Y1312" s="615"/>
      <c r="Z1312" s="615"/>
      <c r="AA1312" s="615"/>
      <c r="AB1312" s="615"/>
      <c r="AC1312" s="615"/>
      <c r="AD1312" s="615"/>
      <c r="AE1312" s="617"/>
    </row>
    <row r="1313" spans="19:31" x14ac:dyDescent="0.25">
      <c r="S1313" s="615"/>
      <c r="T1313" s="615"/>
      <c r="U1313" s="615"/>
      <c r="V1313" s="615"/>
      <c r="W1313" s="615"/>
      <c r="X1313" s="615"/>
      <c r="Y1313" s="615"/>
      <c r="Z1313" s="615"/>
      <c r="AA1313" s="615"/>
      <c r="AB1313" s="615"/>
      <c r="AC1313" s="615"/>
      <c r="AD1313" s="615"/>
      <c r="AE1313" s="617"/>
    </row>
    <row r="1314" spans="19:31" x14ac:dyDescent="0.25">
      <c r="S1314" s="615"/>
      <c r="T1314" s="615"/>
      <c r="U1314" s="615"/>
      <c r="V1314" s="615"/>
      <c r="W1314" s="615"/>
      <c r="X1314" s="615"/>
      <c r="Y1314" s="615"/>
      <c r="Z1314" s="615"/>
      <c r="AA1314" s="615"/>
      <c r="AB1314" s="615"/>
      <c r="AC1314" s="615"/>
      <c r="AD1314" s="615"/>
      <c r="AE1314" s="617"/>
    </row>
    <row r="1315" spans="19:31" x14ac:dyDescent="0.25">
      <c r="S1315" s="615"/>
      <c r="T1315" s="615"/>
      <c r="U1315" s="615"/>
      <c r="V1315" s="615"/>
      <c r="W1315" s="615"/>
      <c r="X1315" s="615"/>
      <c r="Y1315" s="615"/>
      <c r="Z1315" s="615"/>
      <c r="AA1315" s="615"/>
      <c r="AB1315" s="615"/>
      <c r="AC1315" s="615"/>
      <c r="AD1315" s="615"/>
      <c r="AE1315" s="617"/>
    </row>
    <row r="1316" spans="19:31" x14ac:dyDescent="0.25">
      <c r="S1316" s="615"/>
      <c r="T1316" s="615"/>
      <c r="U1316" s="615"/>
      <c r="V1316" s="615"/>
      <c r="W1316" s="615"/>
      <c r="X1316" s="615"/>
      <c r="Y1316" s="615"/>
      <c r="Z1316" s="615"/>
      <c r="AA1316" s="615"/>
      <c r="AB1316" s="615"/>
      <c r="AC1316" s="615"/>
      <c r="AD1316" s="615"/>
      <c r="AE1316" s="617"/>
    </row>
    <row r="1317" spans="19:31" x14ac:dyDescent="0.25">
      <c r="S1317" s="615"/>
      <c r="T1317" s="615"/>
      <c r="U1317" s="615"/>
      <c r="V1317" s="615"/>
      <c r="W1317" s="615"/>
      <c r="X1317" s="615"/>
      <c r="Y1317" s="615"/>
      <c r="Z1317" s="615"/>
      <c r="AA1317" s="615"/>
      <c r="AB1317" s="615"/>
      <c r="AC1317" s="615"/>
      <c r="AD1317" s="615"/>
      <c r="AE1317" s="617"/>
    </row>
    <row r="1318" spans="19:31" x14ac:dyDescent="0.25">
      <c r="S1318" s="615"/>
      <c r="T1318" s="615"/>
      <c r="U1318" s="615"/>
      <c r="V1318" s="615"/>
      <c r="W1318" s="615"/>
      <c r="X1318" s="615"/>
      <c r="Y1318" s="615"/>
      <c r="Z1318" s="615"/>
      <c r="AA1318" s="615"/>
      <c r="AB1318" s="615"/>
      <c r="AC1318" s="615"/>
      <c r="AD1318" s="615"/>
      <c r="AE1318" s="617"/>
    </row>
    <row r="1319" spans="19:31" x14ac:dyDescent="0.25">
      <c r="S1319" s="615"/>
      <c r="T1319" s="615"/>
      <c r="U1319" s="615"/>
      <c r="V1319" s="615"/>
      <c r="W1319" s="615"/>
      <c r="X1319" s="615"/>
      <c r="Y1319" s="615"/>
      <c r="Z1319" s="615"/>
      <c r="AA1319" s="615"/>
      <c r="AB1319" s="615"/>
      <c r="AC1319" s="615"/>
      <c r="AD1319" s="615"/>
      <c r="AE1319" s="617"/>
    </row>
    <row r="1320" spans="19:31" x14ac:dyDescent="0.25">
      <c r="S1320" s="615"/>
      <c r="T1320" s="615"/>
      <c r="U1320" s="615"/>
      <c r="V1320" s="615"/>
      <c r="W1320" s="615"/>
      <c r="X1320" s="615"/>
      <c r="Y1320" s="615"/>
      <c r="Z1320" s="615"/>
      <c r="AA1320" s="615"/>
      <c r="AB1320" s="615"/>
      <c r="AC1320" s="615"/>
      <c r="AD1320" s="615"/>
      <c r="AE1320" s="617"/>
    </row>
    <row r="1321" spans="19:31" x14ac:dyDescent="0.25">
      <c r="S1321" s="615"/>
      <c r="T1321" s="615"/>
      <c r="U1321" s="615"/>
      <c r="V1321" s="615"/>
      <c r="W1321" s="615"/>
      <c r="X1321" s="615"/>
      <c r="Y1321" s="615"/>
      <c r="Z1321" s="615"/>
      <c r="AA1321" s="615"/>
      <c r="AB1321" s="615"/>
      <c r="AC1321" s="615"/>
      <c r="AD1321" s="615"/>
      <c r="AE1321" s="617"/>
    </row>
    <row r="1322" spans="19:31" x14ac:dyDescent="0.25">
      <c r="S1322" s="615"/>
      <c r="T1322" s="615"/>
      <c r="U1322" s="615"/>
      <c r="V1322" s="615"/>
      <c r="W1322" s="615"/>
      <c r="X1322" s="615"/>
      <c r="Y1322" s="615"/>
      <c r="Z1322" s="615"/>
      <c r="AA1322" s="615"/>
      <c r="AB1322" s="615"/>
      <c r="AC1322" s="615"/>
      <c r="AD1322" s="615"/>
      <c r="AE1322" s="617"/>
    </row>
    <row r="1323" spans="19:31" x14ac:dyDescent="0.25">
      <c r="S1323" s="615"/>
      <c r="T1323" s="615"/>
      <c r="U1323" s="615"/>
      <c r="V1323" s="615"/>
      <c r="W1323" s="615"/>
      <c r="X1323" s="615"/>
      <c r="Y1323" s="615"/>
      <c r="Z1323" s="615"/>
      <c r="AA1323" s="615"/>
      <c r="AB1323" s="615"/>
      <c r="AC1323" s="615"/>
      <c r="AD1323" s="615"/>
      <c r="AE1323" s="617"/>
    </row>
    <row r="1324" spans="19:31" x14ac:dyDescent="0.25">
      <c r="S1324" s="615"/>
      <c r="T1324" s="615"/>
      <c r="U1324" s="615"/>
      <c r="V1324" s="615"/>
      <c r="W1324" s="615"/>
      <c r="X1324" s="615"/>
      <c r="Y1324" s="615"/>
      <c r="Z1324" s="615"/>
      <c r="AA1324" s="615"/>
      <c r="AB1324" s="615"/>
      <c r="AC1324" s="615"/>
      <c r="AD1324" s="615"/>
      <c r="AE1324" s="617"/>
    </row>
    <row r="1325" spans="19:31" x14ac:dyDescent="0.25">
      <c r="S1325" s="615"/>
      <c r="T1325" s="615"/>
      <c r="U1325" s="615"/>
      <c r="V1325" s="615"/>
      <c r="W1325" s="615"/>
      <c r="X1325" s="615"/>
      <c r="Y1325" s="615"/>
      <c r="Z1325" s="615"/>
      <c r="AA1325" s="615"/>
      <c r="AB1325" s="615"/>
      <c r="AC1325" s="615"/>
      <c r="AD1325" s="615"/>
      <c r="AE1325" s="617"/>
    </row>
    <row r="1326" spans="19:31" x14ac:dyDescent="0.25">
      <c r="S1326" s="615"/>
      <c r="T1326" s="615"/>
      <c r="U1326" s="615"/>
      <c r="V1326" s="615"/>
      <c r="W1326" s="615"/>
      <c r="X1326" s="615"/>
      <c r="Y1326" s="615"/>
      <c r="Z1326" s="615"/>
      <c r="AA1326" s="615"/>
      <c r="AB1326" s="615"/>
      <c r="AC1326" s="615"/>
      <c r="AD1326" s="615"/>
      <c r="AE1326" s="617"/>
    </row>
    <row r="1327" spans="19:31" x14ac:dyDescent="0.25">
      <c r="S1327" s="615"/>
      <c r="T1327" s="615"/>
      <c r="U1327" s="615"/>
      <c r="V1327" s="615"/>
      <c r="W1327" s="615"/>
      <c r="X1327" s="615"/>
      <c r="Y1327" s="615"/>
      <c r="Z1327" s="615"/>
      <c r="AA1327" s="615"/>
      <c r="AB1327" s="615"/>
      <c r="AC1327" s="615"/>
      <c r="AD1327" s="615"/>
      <c r="AE1327" s="617"/>
    </row>
    <row r="1328" spans="19:31" x14ac:dyDescent="0.25">
      <c r="S1328" s="615"/>
      <c r="T1328" s="615"/>
      <c r="U1328" s="615"/>
      <c r="V1328" s="615"/>
      <c r="W1328" s="615"/>
      <c r="X1328" s="615"/>
      <c r="Y1328" s="615"/>
      <c r="Z1328" s="615"/>
      <c r="AA1328" s="615"/>
      <c r="AB1328" s="615"/>
      <c r="AC1328" s="615"/>
      <c r="AD1328" s="615"/>
      <c r="AE1328" s="617"/>
    </row>
    <row r="1329" spans="19:31" x14ac:dyDescent="0.25">
      <c r="S1329" s="615"/>
      <c r="T1329" s="615"/>
      <c r="U1329" s="615"/>
      <c r="V1329" s="615"/>
      <c r="W1329" s="615"/>
      <c r="X1329" s="615"/>
      <c r="Y1329" s="615"/>
      <c r="Z1329" s="615"/>
      <c r="AA1329" s="615"/>
      <c r="AB1329" s="615"/>
      <c r="AC1329" s="615"/>
      <c r="AD1329" s="615"/>
      <c r="AE1329" s="617"/>
    </row>
    <row r="1330" spans="19:31" x14ac:dyDescent="0.25">
      <c r="S1330" s="615"/>
      <c r="T1330" s="615"/>
      <c r="U1330" s="615"/>
      <c r="V1330" s="615"/>
      <c r="W1330" s="615"/>
      <c r="X1330" s="615"/>
      <c r="Y1330" s="615"/>
      <c r="Z1330" s="615"/>
      <c r="AA1330" s="615"/>
      <c r="AB1330" s="615"/>
      <c r="AC1330" s="615"/>
      <c r="AD1330" s="615"/>
      <c r="AE1330" s="617"/>
    </row>
    <row r="1331" spans="19:31" x14ac:dyDescent="0.25">
      <c r="S1331" s="615"/>
      <c r="T1331" s="615"/>
      <c r="U1331" s="615"/>
      <c r="V1331" s="615"/>
      <c r="W1331" s="615"/>
      <c r="X1331" s="615"/>
      <c r="Y1331" s="615"/>
      <c r="Z1331" s="615"/>
      <c r="AA1331" s="615"/>
      <c r="AB1331" s="615"/>
      <c r="AC1331" s="615"/>
      <c r="AD1331" s="615"/>
      <c r="AE1331" s="617"/>
    </row>
    <row r="1332" spans="19:31" x14ac:dyDescent="0.25">
      <c r="S1332" s="615"/>
      <c r="T1332" s="615"/>
      <c r="U1332" s="615"/>
      <c r="V1332" s="615"/>
      <c r="W1332" s="615"/>
      <c r="X1332" s="615"/>
      <c r="Y1332" s="615"/>
      <c r="Z1332" s="615"/>
      <c r="AA1332" s="615"/>
      <c r="AB1332" s="615"/>
      <c r="AC1332" s="615"/>
      <c r="AD1332" s="615"/>
      <c r="AE1332" s="617"/>
    </row>
    <row r="1333" spans="19:31" x14ac:dyDescent="0.25">
      <c r="S1333" s="615"/>
      <c r="T1333" s="615"/>
      <c r="U1333" s="615"/>
      <c r="V1333" s="615"/>
      <c r="W1333" s="615"/>
      <c r="X1333" s="615"/>
      <c r="Y1333" s="615"/>
      <c r="Z1333" s="615"/>
      <c r="AA1333" s="615"/>
      <c r="AB1333" s="615"/>
      <c r="AC1333" s="615"/>
      <c r="AD1333" s="615"/>
      <c r="AE1333" s="617"/>
    </row>
    <row r="1334" spans="19:31" x14ac:dyDescent="0.25">
      <c r="S1334" s="615"/>
      <c r="T1334" s="615"/>
      <c r="U1334" s="615"/>
      <c r="V1334" s="615"/>
      <c r="W1334" s="615"/>
      <c r="X1334" s="615"/>
      <c r="Y1334" s="615"/>
      <c r="Z1334" s="615"/>
      <c r="AA1334" s="615"/>
      <c r="AB1334" s="615"/>
      <c r="AC1334" s="615"/>
      <c r="AD1334" s="615"/>
      <c r="AE1334" s="617"/>
    </row>
    <row r="1335" spans="19:31" x14ac:dyDescent="0.25">
      <c r="S1335" s="615"/>
      <c r="T1335" s="615"/>
      <c r="U1335" s="615"/>
      <c r="V1335" s="615"/>
      <c r="W1335" s="615"/>
      <c r="X1335" s="615"/>
      <c r="Y1335" s="615"/>
      <c r="Z1335" s="615"/>
      <c r="AA1335" s="615"/>
      <c r="AB1335" s="615"/>
      <c r="AC1335" s="615"/>
      <c r="AD1335" s="615"/>
      <c r="AE1335" s="617"/>
    </row>
    <row r="1336" spans="19:31" x14ac:dyDescent="0.25">
      <c r="S1336" s="615"/>
      <c r="T1336" s="615"/>
      <c r="U1336" s="615"/>
      <c r="V1336" s="615"/>
      <c r="W1336" s="615"/>
      <c r="X1336" s="615"/>
      <c r="Y1336" s="615"/>
      <c r="Z1336" s="615"/>
      <c r="AA1336" s="615"/>
      <c r="AB1336" s="615"/>
      <c r="AC1336" s="615"/>
      <c r="AD1336" s="615"/>
      <c r="AE1336" s="617"/>
    </row>
    <row r="1337" spans="19:31" x14ac:dyDescent="0.25">
      <c r="S1337" s="615"/>
      <c r="T1337" s="615"/>
      <c r="U1337" s="615"/>
      <c r="V1337" s="615"/>
      <c r="W1337" s="615"/>
      <c r="X1337" s="615"/>
      <c r="Y1337" s="615"/>
      <c r="Z1337" s="615"/>
      <c r="AA1337" s="615"/>
      <c r="AB1337" s="615"/>
      <c r="AC1337" s="615"/>
      <c r="AD1337" s="615"/>
      <c r="AE1337" s="617"/>
    </row>
    <row r="1338" spans="19:31" x14ac:dyDescent="0.25">
      <c r="S1338" s="615"/>
      <c r="T1338" s="615"/>
      <c r="U1338" s="615"/>
      <c r="V1338" s="615"/>
      <c r="W1338" s="615"/>
      <c r="X1338" s="615"/>
      <c r="Y1338" s="615"/>
      <c r="Z1338" s="615"/>
      <c r="AA1338" s="615"/>
      <c r="AB1338" s="615"/>
      <c r="AC1338" s="615"/>
      <c r="AD1338" s="615"/>
      <c r="AE1338" s="617"/>
    </row>
    <row r="1339" spans="19:31" x14ac:dyDescent="0.25">
      <c r="S1339" s="615"/>
      <c r="T1339" s="615"/>
      <c r="U1339" s="615"/>
      <c r="V1339" s="615"/>
      <c r="W1339" s="615"/>
      <c r="X1339" s="615"/>
      <c r="Y1339" s="615"/>
      <c r="Z1339" s="615"/>
      <c r="AA1339" s="615"/>
      <c r="AB1339" s="615"/>
      <c r="AC1339" s="615"/>
      <c r="AD1339" s="615"/>
      <c r="AE1339" s="617"/>
    </row>
    <row r="1340" spans="19:31" x14ac:dyDescent="0.25">
      <c r="S1340" s="615"/>
      <c r="T1340" s="615"/>
      <c r="U1340" s="615"/>
      <c r="V1340" s="615"/>
      <c r="W1340" s="615"/>
      <c r="X1340" s="615"/>
      <c r="Y1340" s="615"/>
      <c r="Z1340" s="615"/>
      <c r="AA1340" s="615"/>
      <c r="AB1340" s="615"/>
      <c r="AC1340" s="615"/>
      <c r="AD1340" s="615"/>
      <c r="AE1340" s="617"/>
    </row>
    <row r="1341" spans="19:31" x14ac:dyDescent="0.25">
      <c r="S1341" s="615"/>
      <c r="T1341" s="615"/>
      <c r="U1341" s="615"/>
      <c r="V1341" s="615"/>
      <c r="W1341" s="615"/>
      <c r="X1341" s="615"/>
      <c r="Y1341" s="615"/>
      <c r="Z1341" s="615"/>
      <c r="AA1341" s="615"/>
      <c r="AB1341" s="615"/>
      <c r="AC1341" s="615"/>
      <c r="AD1341" s="615"/>
      <c r="AE1341" s="617"/>
    </row>
    <row r="1342" spans="19:31" x14ac:dyDescent="0.25">
      <c r="S1342" s="615"/>
      <c r="T1342" s="615"/>
      <c r="U1342" s="615"/>
      <c r="V1342" s="615"/>
      <c r="W1342" s="615"/>
      <c r="X1342" s="615"/>
      <c r="Y1342" s="615"/>
      <c r="Z1342" s="615"/>
      <c r="AA1342" s="615"/>
      <c r="AB1342" s="615"/>
      <c r="AC1342" s="615"/>
      <c r="AD1342" s="615"/>
      <c r="AE1342" s="617"/>
    </row>
    <row r="1343" spans="19:31" x14ac:dyDescent="0.25">
      <c r="S1343" s="615"/>
      <c r="T1343" s="615"/>
      <c r="U1343" s="615"/>
      <c r="V1343" s="615"/>
      <c r="W1343" s="615"/>
      <c r="X1343" s="615"/>
      <c r="Y1343" s="615"/>
      <c r="Z1343" s="615"/>
      <c r="AA1343" s="615"/>
      <c r="AB1343" s="615"/>
      <c r="AC1343" s="615"/>
      <c r="AD1343" s="615"/>
      <c r="AE1343" s="617"/>
    </row>
    <row r="1344" spans="19:31" x14ac:dyDescent="0.25">
      <c r="S1344" s="615"/>
      <c r="T1344" s="615"/>
      <c r="U1344" s="615"/>
      <c r="V1344" s="615"/>
      <c r="W1344" s="615"/>
      <c r="X1344" s="615"/>
      <c r="Y1344" s="615"/>
      <c r="Z1344" s="615"/>
      <c r="AA1344" s="615"/>
      <c r="AB1344" s="615"/>
      <c r="AC1344" s="615"/>
      <c r="AD1344" s="615"/>
      <c r="AE1344" s="617"/>
    </row>
    <row r="1345" spans="19:31" x14ac:dyDescent="0.25">
      <c r="S1345" s="615"/>
      <c r="T1345" s="615"/>
      <c r="U1345" s="615"/>
      <c r="V1345" s="615"/>
      <c r="W1345" s="615"/>
      <c r="X1345" s="615"/>
      <c r="Y1345" s="615"/>
      <c r="Z1345" s="615"/>
      <c r="AA1345" s="615"/>
      <c r="AB1345" s="615"/>
      <c r="AC1345" s="615"/>
      <c r="AD1345" s="615"/>
      <c r="AE1345" s="617"/>
    </row>
    <row r="1346" spans="19:31" x14ac:dyDescent="0.25">
      <c r="S1346" s="615"/>
      <c r="T1346" s="615"/>
      <c r="U1346" s="615"/>
      <c r="V1346" s="615"/>
      <c r="W1346" s="615"/>
      <c r="X1346" s="615"/>
      <c r="Y1346" s="615"/>
      <c r="Z1346" s="615"/>
      <c r="AA1346" s="615"/>
      <c r="AB1346" s="615"/>
      <c r="AC1346" s="615"/>
      <c r="AD1346" s="615"/>
      <c r="AE1346" s="617"/>
    </row>
    <row r="1347" spans="19:31" x14ac:dyDescent="0.25">
      <c r="S1347" s="615"/>
      <c r="T1347" s="615"/>
      <c r="U1347" s="615"/>
      <c r="V1347" s="615"/>
      <c r="W1347" s="615"/>
      <c r="X1347" s="615"/>
      <c r="Y1347" s="615"/>
      <c r="Z1347" s="615"/>
      <c r="AA1347" s="615"/>
      <c r="AB1347" s="615"/>
      <c r="AC1347" s="615"/>
      <c r="AD1347" s="615"/>
      <c r="AE1347" s="617"/>
    </row>
    <row r="1348" spans="19:31" x14ac:dyDescent="0.25">
      <c r="S1348" s="615"/>
      <c r="T1348" s="615"/>
      <c r="U1348" s="615"/>
      <c r="V1348" s="615"/>
      <c r="W1348" s="615"/>
      <c r="X1348" s="615"/>
      <c r="Y1348" s="615"/>
      <c r="Z1348" s="615"/>
      <c r="AA1348" s="615"/>
      <c r="AB1348" s="615"/>
      <c r="AC1348" s="615"/>
      <c r="AD1348" s="615"/>
      <c r="AE1348" s="617"/>
    </row>
    <row r="1349" spans="19:31" x14ac:dyDescent="0.25">
      <c r="S1349" s="615"/>
      <c r="T1349" s="615"/>
      <c r="U1349" s="615"/>
      <c r="V1349" s="615"/>
      <c r="W1349" s="615"/>
      <c r="X1349" s="615"/>
      <c r="Y1349" s="615"/>
      <c r="Z1349" s="615"/>
      <c r="AA1349" s="615"/>
      <c r="AB1349" s="615"/>
      <c r="AC1349" s="615"/>
      <c r="AD1349" s="615"/>
      <c r="AE1349" s="617"/>
    </row>
    <row r="1350" spans="19:31" x14ac:dyDescent="0.25">
      <c r="S1350" s="615"/>
      <c r="T1350" s="615"/>
      <c r="U1350" s="615"/>
      <c r="V1350" s="615"/>
      <c r="W1350" s="615"/>
      <c r="X1350" s="615"/>
      <c r="Y1350" s="615"/>
      <c r="Z1350" s="615"/>
      <c r="AA1350" s="615"/>
      <c r="AB1350" s="615"/>
      <c r="AC1350" s="615"/>
      <c r="AD1350" s="615"/>
      <c r="AE1350" s="617"/>
    </row>
    <row r="1351" spans="19:31" x14ac:dyDescent="0.25">
      <c r="S1351" s="615"/>
      <c r="T1351" s="615"/>
      <c r="U1351" s="615"/>
      <c r="V1351" s="615"/>
      <c r="W1351" s="615"/>
      <c r="X1351" s="615"/>
      <c r="Y1351" s="615"/>
      <c r="Z1351" s="615"/>
      <c r="AA1351" s="615"/>
      <c r="AB1351" s="615"/>
      <c r="AC1351" s="615"/>
      <c r="AD1351" s="615"/>
      <c r="AE1351" s="617"/>
    </row>
    <row r="1352" spans="19:31" x14ac:dyDescent="0.25">
      <c r="S1352" s="615"/>
      <c r="T1352" s="615"/>
      <c r="U1352" s="615"/>
      <c r="V1352" s="615"/>
      <c r="W1352" s="615"/>
      <c r="X1352" s="615"/>
      <c r="Y1352" s="615"/>
      <c r="Z1352" s="615"/>
      <c r="AA1352" s="615"/>
      <c r="AB1352" s="615"/>
      <c r="AC1352" s="615"/>
      <c r="AD1352" s="615"/>
      <c r="AE1352" s="617"/>
    </row>
    <row r="1353" spans="19:31" x14ac:dyDescent="0.25">
      <c r="S1353" s="615"/>
      <c r="T1353" s="615"/>
      <c r="U1353" s="615"/>
      <c r="V1353" s="615"/>
      <c r="W1353" s="615"/>
      <c r="X1353" s="615"/>
      <c r="Y1353" s="615"/>
      <c r="Z1353" s="615"/>
      <c r="AA1353" s="615"/>
      <c r="AB1353" s="615"/>
      <c r="AC1353" s="615"/>
      <c r="AD1353" s="615"/>
      <c r="AE1353" s="617"/>
    </row>
    <row r="1354" spans="19:31" x14ac:dyDescent="0.25">
      <c r="S1354" s="615"/>
      <c r="T1354" s="615"/>
      <c r="U1354" s="615"/>
      <c r="V1354" s="615"/>
      <c r="W1354" s="615"/>
      <c r="X1354" s="615"/>
      <c r="Y1354" s="615"/>
      <c r="Z1354" s="615"/>
      <c r="AA1354" s="615"/>
      <c r="AB1354" s="615"/>
      <c r="AC1354" s="615"/>
      <c r="AD1354" s="615"/>
      <c r="AE1354" s="617"/>
    </row>
    <row r="1355" spans="19:31" x14ac:dyDescent="0.25">
      <c r="S1355" s="615"/>
      <c r="T1355" s="615"/>
      <c r="U1355" s="615"/>
      <c r="V1355" s="615"/>
      <c r="W1355" s="615"/>
      <c r="X1355" s="615"/>
      <c r="Y1355" s="615"/>
      <c r="Z1355" s="615"/>
      <c r="AA1355" s="615"/>
      <c r="AB1355" s="615"/>
      <c r="AC1355" s="615"/>
      <c r="AD1355" s="615"/>
      <c r="AE1355" s="617"/>
    </row>
    <row r="1356" spans="19:31" x14ac:dyDescent="0.25">
      <c r="S1356" s="615"/>
      <c r="T1356" s="615"/>
      <c r="U1356" s="615"/>
      <c r="V1356" s="615"/>
      <c r="W1356" s="615"/>
      <c r="X1356" s="615"/>
      <c r="Y1356" s="615"/>
      <c r="Z1356" s="615"/>
      <c r="AA1356" s="615"/>
      <c r="AB1356" s="615"/>
      <c r="AC1356" s="615"/>
      <c r="AD1356" s="615"/>
      <c r="AE1356" s="617"/>
    </row>
    <row r="1357" spans="19:31" x14ac:dyDescent="0.25">
      <c r="S1357" s="615"/>
      <c r="T1357" s="615"/>
      <c r="U1357" s="615"/>
      <c r="V1357" s="615"/>
      <c r="W1357" s="615"/>
      <c r="X1357" s="615"/>
      <c r="Y1357" s="615"/>
      <c r="Z1357" s="615"/>
      <c r="AA1357" s="615"/>
      <c r="AB1357" s="615"/>
      <c r="AC1357" s="615"/>
      <c r="AD1357" s="615"/>
      <c r="AE1357" s="617"/>
    </row>
    <row r="1358" spans="19:31" x14ac:dyDescent="0.25">
      <c r="S1358" s="615"/>
      <c r="T1358" s="615"/>
      <c r="U1358" s="615"/>
      <c r="V1358" s="615"/>
      <c r="W1358" s="615"/>
      <c r="X1358" s="615"/>
      <c r="Y1358" s="615"/>
      <c r="Z1358" s="615"/>
      <c r="AA1358" s="615"/>
      <c r="AB1358" s="615"/>
      <c r="AC1358" s="615"/>
      <c r="AD1358" s="615"/>
      <c r="AE1358" s="617"/>
    </row>
    <row r="1359" spans="19:31" x14ac:dyDescent="0.25">
      <c r="S1359" s="615"/>
      <c r="T1359" s="615"/>
      <c r="U1359" s="615"/>
      <c r="V1359" s="615"/>
      <c r="W1359" s="615"/>
      <c r="X1359" s="615"/>
      <c r="Y1359" s="615"/>
      <c r="Z1359" s="615"/>
      <c r="AA1359" s="615"/>
      <c r="AB1359" s="615"/>
      <c r="AC1359" s="615"/>
      <c r="AD1359" s="615"/>
      <c r="AE1359" s="617"/>
    </row>
    <row r="1360" spans="19:31" x14ac:dyDescent="0.25">
      <c r="S1360" s="615"/>
      <c r="T1360" s="615"/>
      <c r="U1360" s="615"/>
      <c r="V1360" s="615"/>
      <c r="W1360" s="615"/>
      <c r="X1360" s="615"/>
      <c r="Y1360" s="615"/>
      <c r="Z1360" s="615"/>
      <c r="AA1360" s="615"/>
      <c r="AB1360" s="615"/>
      <c r="AC1360" s="615"/>
      <c r="AD1360" s="615"/>
      <c r="AE1360" s="617"/>
    </row>
    <row r="1361" spans="19:31" x14ac:dyDescent="0.25">
      <c r="S1361" s="615"/>
      <c r="T1361" s="615"/>
      <c r="U1361" s="615"/>
      <c r="V1361" s="615"/>
      <c r="W1361" s="615"/>
      <c r="X1361" s="615"/>
      <c r="Y1361" s="615"/>
      <c r="Z1361" s="615"/>
      <c r="AA1361" s="615"/>
      <c r="AB1361" s="615"/>
      <c r="AC1361" s="615"/>
      <c r="AD1361" s="615"/>
      <c r="AE1361" s="617"/>
    </row>
    <row r="1362" spans="19:31" x14ac:dyDescent="0.25">
      <c r="S1362" s="615"/>
      <c r="T1362" s="615"/>
      <c r="U1362" s="615"/>
      <c r="V1362" s="615"/>
      <c r="W1362" s="615"/>
      <c r="X1362" s="615"/>
      <c r="Y1362" s="615"/>
      <c r="Z1362" s="615"/>
      <c r="AA1362" s="615"/>
      <c r="AB1362" s="615"/>
      <c r="AC1362" s="615"/>
      <c r="AD1362" s="615"/>
      <c r="AE1362" s="617"/>
    </row>
    <row r="1363" spans="19:31" x14ac:dyDescent="0.25">
      <c r="S1363" s="615"/>
      <c r="T1363" s="615"/>
      <c r="U1363" s="615"/>
      <c r="V1363" s="615"/>
      <c r="W1363" s="615"/>
      <c r="X1363" s="615"/>
      <c r="Y1363" s="615"/>
      <c r="Z1363" s="615"/>
      <c r="AA1363" s="615"/>
      <c r="AB1363" s="615"/>
      <c r="AC1363" s="615"/>
      <c r="AD1363" s="615"/>
      <c r="AE1363" s="617"/>
    </row>
    <row r="1364" spans="19:31" x14ac:dyDescent="0.25">
      <c r="S1364" s="615"/>
      <c r="T1364" s="615"/>
      <c r="U1364" s="615"/>
      <c r="V1364" s="615"/>
      <c r="W1364" s="615"/>
      <c r="X1364" s="615"/>
      <c r="Y1364" s="615"/>
      <c r="Z1364" s="615"/>
      <c r="AA1364" s="615"/>
      <c r="AB1364" s="615"/>
      <c r="AC1364" s="615"/>
      <c r="AD1364" s="615"/>
      <c r="AE1364" s="617"/>
    </row>
    <row r="1365" spans="19:31" x14ac:dyDescent="0.25">
      <c r="S1365" s="615"/>
      <c r="T1365" s="615"/>
      <c r="U1365" s="615"/>
      <c r="V1365" s="615"/>
      <c r="W1365" s="615"/>
      <c r="X1365" s="615"/>
      <c r="Y1365" s="615"/>
      <c r="Z1365" s="615"/>
      <c r="AA1365" s="615"/>
      <c r="AB1365" s="615"/>
      <c r="AC1365" s="615"/>
      <c r="AD1365" s="615"/>
      <c r="AE1365" s="617"/>
    </row>
    <row r="1366" spans="19:31" x14ac:dyDescent="0.25">
      <c r="S1366" s="615"/>
      <c r="T1366" s="615"/>
      <c r="U1366" s="615"/>
      <c r="V1366" s="615"/>
      <c r="W1366" s="615"/>
      <c r="X1366" s="615"/>
      <c r="Y1366" s="615"/>
      <c r="Z1366" s="615"/>
      <c r="AA1366" s="615"/>
      <c r="AB1366" s="615"/>
      <c r="AC1366" s="615"/>
      <c r="AD1366" s="615"/>
      <c r="AE1366" s="617"/>
    </row>
    <row r="1367" spans="19:31" x14ac:dyDescent="0.25">
      <c r="S1367" s="615"/>
      <c r="T1367" s="615"/>
      <c r="U1367" s="615"/>
      <c r="V1367" s="615"/>
      <c r="W1367" s="615"/>
      <c r="X1367" s="615"/>
      <c r="Y1367" s="615"/>
      <c r="Z1367" s="615"/>
      <c r="AA1367" s="615"/>
      <c r="AB1367" s="615"/>
      <c r="AC1367" s="615"/>
      <c r="AD1367" s="615"/>
      <c r="AE1367" s="617"/>
    </row>
    <row r="1368" spans="19:31" x14ac:dyDescent="0.25">
      <c r="S1368" s="615"/>
      <c r="T1368" s="615"/>
      <c r="U1368" s="615"/>
      <c r="V1368" s="615"/>
      <c r="W1368" s="615"/>
      <c r="X1368" s="615"/>
      <c r="Y1368" s="615"/>
      <c r="Z1368" s="615"/>
      <c r="AA1368" s="615"/>
      <c r="AB1368" s="615"/>
      <c r="AC1368" s="615"/>
      <c r="AD1368" s="615"/>
      <c r="AE1368" s="617"/>
    </row>
    <row r="1369" spans="19:31" x14ac:dyDescent="0.25">
      <c r="S1369" s="615"/>
      <c r="T1369" s="615"/>
      <c r="U1369" s="615"/>
      <c r="V1369" s="615"/>
      <c r="W1369" s="615"/>
      <c r="X1369" s="615"/>
      <c r="Y1369" s="615"/>
      <c r="Z1369" s="615"/>
      <c r="AA1369" s="615"/>
      <c r="AB1369" s="615"/>
      <c r="AC1369" s="615"/>
      <c r="AD1369" s="615"/>
      <c r="AE1369" s="617"/>
    </row>
    <row r="1370" spans="19:31" x14ac:dyDescent="0.25">
      <c r="S1370" s="615"/>
      <c r="T1370" s="615"/>
      <c r="U1370" s="615"/>
      <c r="V1370" s="615"/>
      <c r="W1370" s="615"/>
      <c r="X1370" s="615"/>
      <c r="Y1370" s="615"/>
      <c r="Z1370" s="615"/>
      <c r="AA1370" s="615"/>
      <c r="AB1370" s="615"/>
      <c r="AC1370" s="615"/>
      <c r="AD1370" s="615"/>
      <c r="AE1370" s="617"/>
    </row>
    <row r="1371" spans="19:31" x14ac:dyDescent="0.25">
      <c r="S1371" s="615"/>
      <c r="T1371" s="615"/>
      <c r="U1371" s="615"/>
      <c r="V1371" s="615"/>
      <c r="W1371" s="615"/>
      <c r="X1371" s="615"/>
      <c r="Y1371" s="615"/>
      <c r="Z1371" s="615"/>
      <c r="AA1371" s="615"/>
      <c r="AB1371" s="615"/>
      <c r="AC1371" s="615"/>
      <c r="AD1371" s="615"/>
      <c r="AE1371" s="617"/>
    </row>
    <row r="1372" spans="19:31" x14ac:dyDescent="0.25">
      <c r="S1372" s="615"/>
      <c r="T1372" s="615"/>
      <c r="U1372" s="615"/>
      <c r="V1372" s="615"/>
      <c r="W1372" s="615"/>
      <c r="X1372" s="615"/>
      <c r="Y1372" s="615"/>
      <c r="Z1372" s="615"/>
      <c r="AA1372" s="615"/>
      <c r="AB1372" s="615"/>
      <c r="AC1372" s="615"/>
      <c r="AD1372" s="615"/>
      <c r="AE1372" s="617"/>
    </row>
    <row r="1373" spans="19:31" x14ac:dyDescent="0.25">
      <c r="S1373" s="615"/>
      <c r="T1373" s="615"/>
      <c r="U1373" s="615"/>
      <c r="V1373" s="615"/>
      <c r="W1373" s="615"/>
      <c r="X1373" s="615"/>
      <c r="Y1373" s="615"/>
      <c r="Z1373" s="615"/>
      <c r="AA1373" s="615"/>
      <c r="AB1373" s="615"/>
      <c r="AC1373" s="615"/>
      <c r="AD1373" s="615"/>
      <c r="AE1373" s="617"/>
    </row>
    <row r="1374" spans="19:31" x14ac:dyDescent="0.25">
      <c r="S1374" s="615"/>
      <c r="T1374" s="615"/>
      <c r="U1374" s="615"/>
      <c r="V1374" s="615"/>
      <c r="W1374" s="615"/>
      <c r="X1374" s="615"/>
      <c r="Y1374" s="615"/>
      <c r="Z1374" s="615"/>
      <c r="AA1374" s="615"/>
      <c r="AB1374" s="615"/>
      <c r="AC1374" s="615"/>
      <c r="AD1374" s="615"/>
      <c r="AE1374" s="617"/>
    </row>
    <row r="1375" spans="19:31" x14ac:dyDescent="0.25">
      <c r="S1375" s="615"/>
      <c r="T1375" s="615"/>
      <c r="U1375" s="615"/>
      <c r="V1375" s="615"/>
      <c r="W1375" s="615"/>
      <c r="X1375" s="615"/>
      <c r="Y1375" s="615"/>
      <c r="Z1375" s="615"/>
      <c r="AA1375" s="615"/>
      <c r="AB1375" s="615"/>
      <c r="AC1375" s="615"/>
      <c r="AD1375" s="615"/>
      <c r="AE1375" s="617"/>
    </row>
    <row r="1376" spans="19:31" x14ac:dyDescent="0.25">
      <c r="S1376" s="615"/>
      <c r="T1376" s="615"/>
      <c r="U1376" s="615"/>
      <c r="V1376" s="615"/>
      <c r="W1376" s="615"/>
      <c r="X1376" s="615"/>
      <c r="Y1376" s="615"/>
      <c r="Z1376" s="615"/>
      <c r="AA1376" s="615"/>
      <c r="AB1376" s="615"/>
      <c r="AC1376" s="615"/>
      <c r="AD1376" s="615"/>
      <c r="AE1376" s="617"/>
    </row>
    <row r="1377" spans="19:31" x14ac:dyDescent="0.25">
      <c r="S1377" s="615"/>
      <c r="T1377" s="615"/>
      <c r="U1377" s="615"/>
      <c r="V1377" s="615"/>
      <c r="W1377" s="615"/>
      <c r="X1377" s="615"/>
      <c r="Y1377" s="615"/>
      <c r="Z1377" s="615"/>
      <c r="AA1377" s="615"/>
      <c r="AB1377" s="615"/>
      <c r="AC1377" s="615"/>
      <c r="AD1377" s="615"/>
      <c r="AE1377" s="617"/>
    </row>
    <row r="1378" spans="19:31" x14ac:dyDescent="0.25">
      <c r="S1378" s="615"/>
      <c r="T1378" s="615"/>
      <c r="U1378" s="615"/>
      <c r="V1378" s="615"/>
      <c r="W1378" s="615"/>
      <c r="X1378" s="615"/>
      <c r="Y1378" s="615"/>
      <c r="Z1378" s="615"/>
      <c r="AA1378" s="615"/>
      <c r="AB1378" s="615"/>
      <c r="AC1378" s="615"/>
      <c r="AD1378" s="615"/>
      <c r="AE1378" s="617"/>
    </row>
    <row r="1379" spans="19:31" x14ac:dyDescent="0.25">
      <c r="S1379" s="615"/>
      <c r="T1379" s="615"/>
      <c r="U1379" s="615"/>
      <c r="V1379" s="615"/>
      <c r="W1379" s="615"/>
      <c r="X1379" s="615"/>
      <c r="Y1379" s="615"/>
      <c r="Z1379" s="615"/>
      <c r="AA1379" s="615"/>
      <c r="AB1379" s="615"/>
      <c r="AC1379" s="615"/>
      <c r="AD1379" s="615"/>
      <c r="AE1379" s="617"/>
    </row>
    <row r="1380" spans="19:31" x14ac:dyDescent="0.25">
      <c r="S1380" s="615"/>
      <c r="T1380" s="615"/>
      <c r="U1380" s="615"/>
      <c r="V1380" s="615"/>
      <c r="W1380" s="615"/>
      <c r="X1380" s="615"/>
      <c r="Y1380" s="615"/>
      <c r="Z1380" s="615"/>
      <c r="AA1380" s="615"/>
      <c r="AB1380" s="615"/>
      <c r="AC1380" s="615"/>
      <c r="AD1380" s="615"/>
      <c r="AE1380" s="617"/>
    </row>
    <row r="1381" spans="19:31" x14ac:dyDescent="0.25">
      <c r="S1381" s="615"/>
      <c r="T1381" s="615"/>
      <c r="U1381" s="615"/>
      <c r="V1381" s="615"/>
      <c r="W1381" s="615"/>
      <c r="X1381" s="615"/>
      <c r="Y1381" s="615"/>
      <c r="Z1381" s="615"/>
      <c r="AA1381" s="615"/>
      <c r="AB1381" s="615"/>
      <c r="AC1381" s="615"/>
      <c r="AD1381" s="615"/>
      <c r="AE1381" s="617"/>
    </row>
    <row r="1382" spans="19:31" x14ac:dyDescent="0.25">
      <c r="S1382" s="615"/>
      <c r="T1382" s="615"/>
      <c r="U1382" s="615"/>
      <c r="V1382" s="615"/>
      <c r="W1382" s="615"/>
      <c r="X1382" s="615"/>
      <c r="Y1382" s="615"/>
      <c r="Z1382" s="615"/>
      <c r="AA1382" s="615"/>
      <c r="AB1382" s="615"/>
      <c r="AC1382" s="615"/>
      <c r="AD1382" s="615"/>
      <c r="AE1382" s="617"/>
    </row>
    <row r="1383" spans="19:31" x14ac:dyDescent="0.25">
      <c r="S1383" s="615"/>
      <c r="T1383" s="615"/>
      <c r="U1383" s="615"/>
      <c r="V1383" s="615"/>
      <c r="W1383" s="615"/>
      <c r="X1383" s="615"/>
      <c r="Y1383" s="615"/>
      <c r="Z1383" s="615"/>
      <c r="AA1383" s="615"/>
      <c r="AB1383" s="615"/>
      <c r="AC1383" s="615"/>
      <c r="AD1383" s="615"/>
      <c r="AE1383" s="617"/>
    </row>
    <row r="1384" spans="19:31" x14ac:dyDescent="0.25">
      <c r="S1384" s="615"/>
      <c r="T1384" s="615"/>
      <c r="U1384" s="615"/>
      <c r="V1384" s="615"/>
      <c r="W1384" s="615"/>
      <c r="X1384" s="615"/>
      <c r="Y1384" s="615"/>
      <c r="Z1384" s="615"/>
      <c r="AA1384" s="615"/>
      <c r="AB1384" s="615"/>
      <c r="AC1384" s="615"/>
      <c r="AD1384" s="615"/>
      <c r="AE1384" s="617"/>
    </row>
    <row r="1385" spans="19:31" x14ac:dyDescent="0.25">
      <c r="S1385" s="615"/>
      <c r="T1385" s="615"/>
      <c r="U1385" s="615"/>
      <c r="V1385" s="615"/>
      <c r="W1385" s="615"/>
      <c r="X1385" s="615"/>
      <c r="Y1385" s="615"/>
      <c r="Z1385" s="615"/>
      <c r="AA1385" s="615"/>
      <c r="AB1385" s="615"/>
      <c r="AC1385" s="615"/>
      <c r="AD1385" s="615"/>
      <c r="AE1385" s="617"/>
    </row>
    <row r="1386" spans="19:31" x14ac:dyDescent="0.25">
      <c r="S1386" s="615"/>
      <c r="T1386" s="615"/>
      <c r="U1386" s="615"/>
      <c r="V1386" s="615"/>
      <c r="W1386" s="615"/>
      <c r="X1386" s="615"/>
      <c r="Y1386" s="615"/>
      <c r="Z1386" s="615"/>
      <c r="AA1386" s="615"/>
      <c r="AB1386" s="615"/>
      <c r="AC1386" s="615"/>
      <c r="AD1386" s="615"/>
      <c r="AE1386" s="617"/>
    </row>
    <row r="1387" spans="19:31" x14ac:dyDescent="0.25">
      <c r="S1387" s="615"/>
      <c r="T1387" s="615"/>
      <c r="U1387" s="615"/>
      <c r="V1387" s="615"/>
      <c r="W1387" s="615"/>
      <c r="X1387" s="615"/>
      <c r="Y1387" s="615"/>
      <c r="Z1387" s="615"/>
      <c r="AA1387" s="615"/>
      <c r="AB1387" s="615"/>
      <c r="AC1387" s="615"/>
      <c r="AD1387" s="615"/>
      <c r="AE1387" s="617"/>
    </row>
    <row r="1388" spans="19:31" x14ac:dyDescent="0.25">
      <c r="S1388" s="615"/>
      <c r="T1388" s="615"/>
      <c r="U1388" s="615"/>
      <c r="V1388" s="615"/>
      <c r="W1388" s="615"/>
      <c r="X1388" s="615"/>
      <c r="Y1388" s="615"/>
      <c r="Z1388" s="615"/>
      <c r="AA1388" s="615"/>
      <c r="AB1388" s="615"/>
      <c r="AC1388" s="615"/>
      <c r="AD1388" s="615"/>
      <c r="AE1388" s="617"/>
    </row>
    <row r="1389" spans="19:31" x14ac:dyDescent="0.25">
      <c r="S1389" s="615"/>
      <c r="T1389" s="615"/>
      <c r="U1389" s="615"/>
      <c r="V1389" s="615"/>
      <c r="W1389" s="615"/>
      <c r="X1389" s="615"/>
      <c r="Y1389" s="615"/>
      <c r="Z1389" s="615"/>
      <c r="AA1389" s="615"/>
      <c r="AB1389" s="615"/>
      <c r="AC1389" s="615"/>
      <c r="AD1389" s="615"/>
      <c r="AE1389" s="617"/>
    </row>
    <row r="1390" spans="19:31" x14ac:dyDescent="0.25">
      <c r="S1390" s="615"/>
      <c r="T1390" s="615"/>
      <c r="U1390" s="615"/>
      <c r="V1390" s="615"/>
      <c r="W1390" s="615"/>
      <c r="X1390" s="615"/>
      <c r="Y1390" s="615"/>
      <c r="Z1390" s="615"/>
      <c r="AA1390" s="615"/>
      <c r="AB1390" s="615"/>
      <c r="AC1390" s="615"/>
      <c r="AD1390" s="615"/>
      <c r="AE1390" s="617"/>
    </row>
    <row r="1391" spans="19:31" x14ac:dyDescent="0.25">
      <c r="S1391" s="615"/>
      <c r="T1391" s="615"/>
      <c r="U1391" s="615"/>
      <c r="V1391" s="615"/>
      <c r="W1391" s="615"/>
      <c r="X1391" s="615"/>
      <c r="Y1391" s="615"/>
      <c r="Z1391" s="615"/>
      <c r="AA1391" s="615"/>
      <c r="AB1391" s="615"/>
      <c r="AC1391" s="615"/>
      <c r="AD1391" s="615"/>
      <c r="AE1391" s="617"/>
    </row>
    <row r="1392" spans="19:31" x14ac:dyDescent="0.25">
      <c r="S1392" s="615"/>
      <c r="T1392" s="615"/>
      <c r="U1392" s="615"/>
      <c r="V1392" s="615"/>
      <c r="W1392" s="615"/>
      <c r="X1392" s="615"/>
      <c r="Y1392" s="615"/>
      <c r="Z1392" s="615"/>
      <c r="AA1392" s="615"/>
      <c r="AB1392" s="615"/>
      <c r="AC1392" s="615"/>
      <c r="AD1392" s="615"/>
      <c r="AE1392" s="617"/>
    </row>
    <row r="1393" spans="19:31" x14ac:dyDescent="0.25">
      <c r="S1393" s="615"/>
      <c r="T1393" s="615"/>
      <c r="U1393" s="615"/>
      <c r="V1393" s="615"/>
      <c r="W1393" s="615"/>
      <c r="X1393" s="615"/>
      <c r="Y1393" s="615"/>
      <c r="Z1393" s="615"/>
      <c r="AA1393" s="615"/>
      <c r="AB1393" s="615"/>
      <c r="AC1393" s="615"/>
      <c r="AD1393" s="615"/>
      <c r="AE1393" s="617"/>
    </row>
    <row r="1394" spans="19:31" x14ac:dyDescent="0.25">
      <c r="S1394" s="615"/>
      <c r="T1394" s="615"/>
      <c r="U1394" s="615"/>
      <c r="V1394" s="615"/>
      <c r="W1394" s="615"/>
      <c r="X1394" s="615"/>
      <c r="Y1394" s="615"/>
      <c r="Z1394" s="615"/>
      <c r="AA1394" s="615"/>
      <c r="AB1394" s="615"/>
      <c r="AC1394" s="615"/>
      <c r="AD1394" s="615"/>
      <c r="AE1394" s="617"/>
    </row>
    <row r="1395" spans="19:31" x14ac:dyDescent="0.25">
      <c r="S1395" s="615"/>
      <c r="T1395" s="615"/>
      <c r="U1395" s="615"/>
      <c r="V1395" s="615"/>
      <c r="W1395" s="615"/>
      <c r="X1395" s="615"/>
      <c r="Y1395" s="615"/>
      <c r="Z1395" s="615"/>
      <c r="AA1395" s="615"/>
      <c r="AB1395" s="615"/>
      <c r="AC1395" s="615"/>
      <c r="AD1395" s="615"/>
      <c r="AE1395" s="617"/>
    </row>
    <row r="1396" spans="19:31" x14ac:dyDescent="0.25">
      <c r="S1396" s="615"/>
      <c r="T1396" s="615"/>
      <c r="U1396" s="615"/>
      <c r="V1396" s="615"/>
      <c r="W1396" s="615"/>
      <c r="X1396" s="615"/>
      <c r="Y1396" s="615"/>
      <c r="Z1396" s="615"/>
      <c r="AA1396" s="615"/>
      <c r="AB1396" s="615"/>
      <c r="AC1396" s="615"/>
      <c r="AD1396" s="615"/>
      <c r="AE1396" s="617"/>
    </row>
    <row r="1397" spans="19:31" x14ac:dyDescent="0.25">
      <c r="S1397" s="615"/>
      <c r="T1397" s="615"/>
      <c r="U1397" s="615"/>
      <c r="V1397" s="615"/>
      <c r="W1397" s="615"/>
      <c r="X1397" s="615"/>
      <c r="Y1397" s="615"/>
      <c r="Z1397" s="615"/>
      <c r="AA1397" s="615"/>
      <c r="AB1397" s="615"/>
      <c r="AC1397" s="615"/>
      <c r="AD1397" s="615"/>
      <c r="AE1397" s="617"/>
    </row>
    <row r="1398" spans="19:31" x14ac:dyDescent="0.25">
      <c r="S1398" s="615"/>
      <c r="T1398" s="615"/>
      <c r="U1398" s="615"/>
      <c r="V1398" s="615"/>
      <c r="W1398" s="615"/>
      <c r="X1398" s="615"/>
      <c r="Y1398" s="615"/>
      <c r="Z1398" s="615"/>
      <c r="AA1398" s="615"/>
      <c r="AB1398" s="615"/>
      <c r="AC1398" s="615"/>
      <c r="AD1398" s="615"/>
      <c r="AE1398" s="617"/>
    </row>
    <row r="1399" spans="19:31" x14ac:dyDescent="0.25">
      <c r="S1399" s="615"/>
      <c r="T1399" s="615"/>
      <c r="U1399" s="615"/>
      <c r="V1399" s="615"/>
      <c r="W1399" s="615"/>
      <c r="X1399" s="615"/>
      <c r="Y1399" s="615"/>
      <c r="Z1399" s="615"/>
      <c r="AA1399" s="615"/>
      <c r="AB1399" s="615"/>
      <c r="AC1399" s="615"/>
      <c r="AD1399" s="615"/>
      <c r="AE1399" s="617"/>
    </row>
    <row r="1400" spans="19:31" x14ac:dyDescent="0.25">
      <c r="S1400" s="615"/>
      <c r="T1400" s="615"/>
      <c r="U1400" s="615"/>
      <c r="V1400" s="615"/>
      <c r="W1400" s="615"/>
      <c r="X1400" s="615"/>
      <c r="Y1400" s="615"/>
      <c r="Z1400" s="615"/>
      <c r="AA1400" s="615"/>
      <c r="AB1400" s="615"/>
      <c r="AC1400" s="615"/>
      <c r="AD1400" s="615"/>
      <c r="AE1400" s="617"/>
    </row>
    <row r="1401" spans="19:31" x14ac:dyDescent="0.25">
      <c r="S1401" s="615"/>
      <c r="T1401" s="615"/>
      <c r="U1401" s="615"/>
      <c r="V1401" s="615"/>
      <c r="W1401" s="615"/>
      <c r="X1401" s="615"/>
      <c r="Y1401" s="615"/>
      <c r="Z1401" s="615"/>
      <c r="AA1401" s="615"/>
      <c r="AB1401" s="615"/>
      <c r="AC1401" s="615"/>
      <c r="AD1401" s="615"/>
      <c r="AE1401" s="617"/>
    </row>
    <row r="1402" spans="19:31" x14ac:dyDescent="0.25">
      <c r="S1402" s="615"/>
      <c r="T1402" s="615"/>
      <c r="U1402" s="615"/>
      <c r="V1402" s="615"/>
      <c r="W1402" s="615"/>
      <c r="X1402" s="615"/>
      <c r="Y1402" s="615"/>
      <c r="Z1402" s="615"/>
      <c r="AA1402" s="615"/>
      <c r="AB1402" s="615"/>
      <c r="AC1402" s="615"/>
      <c r="AD1402" s="615"/>
      <c r="AE1402" s="617"/>
    </row>
    <row r="1403" spans="19:31" x14ac:dyDescent="0.25">
      <c r="S1403" s="615"/>
      <c r="T1403" s="615"/>
      <c r="U1403" s="615"/>
      <c r="V1403" s="615"/>
      <c r="W1403" s="615"/>
      <c r="X1403" s="615"/>
      <c r="Y1403" s="615"/>
      <c r="Z1403" s="615"/>
      <c r="AA1403" s="615"/>
      <c r="AB1403" s="615"/>
      <c r="AC1403" s="615"/>
      <c r="AD1403" s="615"/>
      <c r="AE1403" s="617"/>
    </row>
    <row r="1404" spans="19:31" x14ac:dyDescent="0.25">
      <c r="S1404" s="615"/>
      <c r="T1404" s="615"/>
      <c r="U1404" s="615"/>
      <c r="V1404" s="615"/>
      <c r="W1404" s="615"/>
      <c r="X1404" s="615"/>
      <c r="Y1404" s="615"/>
      <c r="Z1404" s="615"/>
      <c r="AA1404" s="615"/>
      <c r="AB1404" s="615"/>
      <c r="AC1404" s="615"/>
      <c r="AD1404" s="615"/>
      <c r="AE1404" s="617"/>
    </row>
    <row r="1405" spans="19:31" x14ac:dyDescent="0.25">
      <c r="S1405" s="615"/>
      <c r="T1405" s="615"/>
      <c r="U1405" s="615"/>
      <c r="V1405" s="615"/>
      <c r="W1405" s="615"/>
      <c r="X1405" s="615"/>
      <c r="Y1405" s="615"/>
      <c r="Z1405" s="615"/>
      <c r="AA1405" s="615"/>
      <c r="AB1405" s="615"/>
      <c r="AC1405" s="615"/>
      <c r="AD1405" s="615"/>
      <c r="AE1405" s="617"/>
    </row>
    <row r="1406" spans="19:31" x14ac:dyDescent="0.25">
      <c r="S1406" s="615"/>
      <c r="T1406" s="615"/>
      <c r="U1406" s="615"/>
      <c r="V1406" s="615"/>
      <c r="W1406" s="615"/>
      <c r="X1406" s="615"/>
      <c r="Y1406" s="615"/>
      <c r="Z1406" s="615"/>
      <c r="AA1406" s="615"/>
      <c r="AB1406" s="615"/>
      <c r="AC1406" s="615"/>
      <c r="AD1406" s="615"/>
      <c r="AE1406" s="617"/>
    </row>
    <row r="1407" spans="19:31" x14ac:dyDescent="0.25">
      <c r="S1407" s="615"/>
      <c r="T1407" s="615"/>
      <c r="U1407" s="615"/>
      <c r="V1407" s="615"/>
      <c r="W1407" s="615"/>
      <c r="X1407" s="615"/>
      <c r="Y1407" s="615"/>
      <c r="Z1407" s="615"/>
      <c r="AA1407" s="615"/>
      <c r="AB1407" s="615"/>
      <c r="AC1407" s="615"/>
      <c r="AD1407" s="615"/>
      <c r="AE1407" s="617"/>
    </row>
    <row r="1408" spans="19:31" x14ac:dyDescent="0.25">
      <c r="S1408" s="615"/>
      <c r="T1408" s="615"/>
      <c r="U1408" s="615"/>
      <c r="V1408" s="615"/>
      <c r="W1408" s="615"/>
      <c r="X1408" s="615"/>
      <c r="Y1408" s="615"/>
      <c r="Z1408" s="615"/>
      <c r="AA1408" s="615"/>
      <c r="AB1408" s="615"/>
      <c r="AC1408" s="615"/>
      <c r="AD1408" s="615"/>
      <c r="AE1408" s="617"/>
    </row>
    <row r="1409" spans="19:31" x14ac:dyDescent="0.25">
      <c r="S1409" s="615"/>
      <c r="T1409" s="615"/>
      <c r="U1409" s="615"/>
      <c r="V1409" s="615"/>
      <c r="W1409" s="615"/>
      <c r="X1409" s="615"/>
      <c r="Y1409" s="615"/>
      <c r="Z1409" s="615"/>
      <c r="AA1409" s="615"/>
      <c r="AB1409" s="615"/>
      <c r="AC1409" s="615"/>
      <c r="AD1409" s="615"/>
      <c r="AE1409" s="617"/>
    </row>
    <row r="1410" spans="19:31" x14ac:dyDescent="0.25">
      <c r="S1410" s="615"/>
      <c r="T1410" s="615"/>
      <c r="U1410" s="615"/>
      <c r="V1410" s="615"/>
      <c r="W1410" s="615"/>
      <c r="X1410" s="615"/>
      <c r="Y1410" s="615"/>
      <c r="Z1410" s="615"/>
      <c r="AA1410" s="615"/>
      <c r="AB1410" s="615"/>
      <c r="AC1410" s="615"/>
      <c r="AD1410" s="615"/>
      <c r="AE1410" s="617"/>
    </row>
    <row r="1411" spans="19:31" x14ac:dyDescent="0.25">
      <c r="S1411" s="615"/>
      <c r="T1411" s="615"/>
      <c r="U1411" s="615"/>
      <c r="V1411" s="615"/>
      <c r="W1411" s="615"/>
      <c r="X1411" s="615"/>
      <c r="Y1411" s="615"/>
      <c r="Z1411" s="615"/>
      <c r="AA1411" s="615"/>
      <c r="AB1411" s="615"/>
      <c r="AC1411" s="615"/>
      <c r="AD1411" s="615"/>
      <c r="AE1411" s="617"/>
    </row>
    <row r="1412" spans="19:31" x14ac:dyDescent="0.25">
      <c r="S1412" s="615"/>
      <c r="T1412" s="615"/>
      <c r="U1412" s="615"/>
      <c r="V1412" s="615"/>
      <c r="W1412" s="615"/>
      <c r="X1412" s="615"/>
      <c r="Y1412" s="615"/>
      <c r="Z1412" s="615"/>
      <c r="AA1412" s="615"/>
      <c r="AB1412" s="615"/>
      <c r="AC1412" s="615"/>
      <c r="AD1412" s="615"/>
      <c r="AE1412" s="617"/>
    </row>
    <row r="1413" spans="19:31" x14ac:dyDescent="0.25">
      <c r="S1413" s="615"/>
      <c r="T1413" s="615"/>
      <c r="U1413" s="615"/>
      <c r="V1413" s="615"/>
      <c r="W1413" s="615"/>
      <c r="X1413" s="615"/>
      <c r="Y1413" s="615"/>
      <c r="Z1413" s="615"/>
      <c r="AA1413" s="615"/>
      <c r="AB1413" s="615"/>
      <c r="AC1413" s="615"/>
      <c r="AD1413" s="615"/>
      <c r="AE1413" s="617"/>
    </row>
    <row r="1414" spans="19:31" x14ac:dyDescent="0.25">
      <c r="S1414" s="615"/>
      <c r="T1414" s="615"/>
      <c r="U1414" s="615"/>
      <c r="V1414" s="615"/>
      <c r="W1414" s="615"/>
      <c r="X1414" s="615"/>
      <c r="Y1414" s="615"/>
      <c r="Z1414" s="615"/>
      <c r="AA1414" s="615"/>
      <c r="AB1414" s="615"/>
      <c r="AC1414" s="615"/>
      <c r="AD1414" s="615"/>
      <c r="AE1414" s="617"/>
    </row>
    <row r="1415" spans="19:31" x14ac:dyDescent="0.25">
      <c r="S1415" s="615"/>
      <c r="T1415" s="615"/>
      <c r="U1415" s="615"/>
      <c r="V1415" s="615"/>
      <c r="W1415" s="615"/>
      <c r="X1415" s="615"/>
      <c r="Y1415" s="615"/>
      <c r="Z1415" s="615"/>
      <c r="AA1415" s="615"/>
      <c r="AB1415" s="615"/>
      <c r="AC1415" s="615"/>
      <c r="AD1415" s="615"/>
      <c r="AE1415" s="617"/>
    </row>
    <row r="1416" spans="19:31" x14ac:dyDescent="0.25">
      <c r="S1416" s="615"/>
      <c r="T1416" s="615"/>
      <c r="U1416" s="615"/>
      <c r="V1416" s="615"/>
      <c r="W1416" s="615"/>
      <c r="X1416" s="615"/>
      <c r="Y1416" s="615"/>
      <c r="Z1416" s="615"/>
      <c r="AA1416" s="615"/>
      <c r="AB1416" s="615"/>
      <c r="AC1416" s="615"/>
      <c r="AD1416" s="615"/>
      <c r="AE1416" s="617"/>
    </row>
    <row r="1417" spans="19:31" x14ac:dyDescent="0.25">
      <c r="S1417" s="615"/>
      <c r="T1417" s="615"/>
      <c r="U1417" s="615"/>
      <c r="V1417" s="615"/>
      <c r="W1417" s="615"/>
      <c r="X1417" s="615"/>
      <c r="Y1417" s="615"/>
      <c r="Z1417" s="615"/>
      <c r="AA1417" s="615"/>
      <c r="AB1417" s="615"/>
      <c r="AC1417" s="615"/>
      <c r="AD1417" s="615"/>
      <c r="AE1417" s="617"/>
    </row>
    <row r="1418" spans="19:31" x14ac:dyDescent="0.25">
      <c r="S1418" s="615"/>
      <c r="T1418" s="615"/>
      <c r="U1418" s="615"/>
      <c r="V1418" s="615"/>
      <c r="W1418" s="615"/>
      <c r="X1418" s="615"/>
      <c r="Y1418" s="615"/>
      <c r="Z1418" s="615"/>
      <c r="AA1418" s="615"/>
      <c r="AB1418" s="615"/>
      <c r="AC1418" s="615"/>
      <c r="AD1418" s="615"/>
      <c r="AE1418" s="617"/>
    </row>
    <row r="1419" spans="19:31" x14ac:dyDescent="0.25">
      <c r="S1419" s="615"/>
      <c r="T1419" s="615"/>
      <c r="U1419" s="615"/>
      <c r="V1419" s="615"/>
      <c r="W1419" s="615"/>
      <c r="X1419" s="615"/>
      <c r="Y1419" s="615"/>
      <c r="Z1419" s="615"/>
      <c r="AA1419" s="615"/>
      <c r="AB1419" s="615"/>
      <c r="AC1419" s="615"/>
      <c r="AD1419" s="615"/>
      <c r="AE1419" s="617"/>
    </row>
    <row r="1420" spans="19:31" x14ac:dyDescent="0.25">
      <c r="S1420" s="615"/>
      <c r="T1420" s="615"/>
      <c r="U1420" s="615"/>
      <c r="V1420" s="615"/>
      <c r="W1420" s="615"/>
      <c r="X1420" s="615"/>
      <c r="Y1420" s="615"/>
      <c r="Z1420" s="615"/>
      <c r="AA1420" s="615"/>
      <c r="AB1420" s="615"/>
      <c r="AC1420" s="615"/>
      <c r="AD1420" s="615"/>
      <c r="AE1420" s="617"/>
    </row>
    <row r="1421" spans="19:31" x14ac:dyDescent="0.25">
      <c r="S1421" s="615"/>
      <c r="T1421" s="615"/>
      <c r="U1421" s="615"/>
      <c r="V1421" s="615"/>
      <c r="W1421" s="615"/>
      <c r="X1421" s="615"/>
      <c r="Y1421" s="615"/>
      <c r="Z1421" s="615"/>
      <c r="AA1421" s="615"/>
      <c r="AB1421" s="615"/>
      <c r="AC1421" s="615"/>
      <c r="AD1421" s="615"/>
      <c r="AE1421" s="617"/>
    </row>
    <row r="1422" spans="19:31" x14ac:dyDescent="0.25">
      <c r="S1422" s="615"/>
      <c r="T1422" s="615"/>
      <c r="U1422" s="615"/>
      <c r="V1422" s="615"/>
      <c r="W1422" s="615"/>
      <c r="X1422" s="615"/>
      <c r="Y1422" s="615"/>
      <c r="Z1422" s="615"/>
      <c r="AA1422" s="615"/>
      <c r="AB1422" s="615"/>
      <c r="AC1422" s="615"/>
      <c r="AD1422" s="615"/>
      <c r="AE1422" s="617"/>
    </row>
    <row r="1423" spans="19:31" x14ac:dyDescent="0.25">
      <c r="S1423" s="615"/>
      <c r="T1423" s="615"/>
      <c r="U1423" s="615"/>
      <c r="V1423" s="615"/>
      <c r="W1423" s="615"/>
      <c r="X1423" s="615"/>
      <c r="Y1423" s="615"/>
      <c r="Z1423" s="615"/>
      <c r="AA1423" s="615"/>
      <c r="AB1423" s="615"/>
      <c r="AC1423" s="615"/>
      <c r="AD1423" s="615"/>
      <c r="AE1423" s="617"/>
    </row>
    <row r="1424" spans="19:31" x14ac:dyDescent="0.25">
      <c r="S1424" s="615"/>
      <c r="T1424" s="615"/>
      <c r="U1424" s="615"/>
      <c r="V1424" s="615"/>
      <c r="W1424" s="615"/>
      <c r="X1424" s="615"/>
      <c r="Y1424" s="615"/>
      <c r="Z1424" s="615"/>
      <c r="AA1424" s="615"/>
      <c r="AB1424" s="615"/>
      <c r="AC1424" s="615"/>
      <c r="AD1424" s="615"/>
      <c r="AE1424" s="617"/>
    </row>
    <row r="1425" spans="19:31" x14ac:dyDescent="0.25">
      <c r="S1425" s="615"/>
      <c r="T1425" s="615"/>
      <c r="U1425" s="615"/>
      <c r="V1425" s="615"/>
      <c r="W1425" s="615"/>
      <c r="X1425" s="615"/>
      <c r="Y1425" s="615"/>
      <c r="Z1425" s="615"/>
      <c r="AA1425" s="615"/>
      <c r="AB1425" s="615"/>
      <c r="AC1425" s="615"/>
      <c r="AD1425" s="615"/>
      <c r="AE1425" s="617"/>
    </row>
    <row r="1426" spans="19:31" x14ac:dyDescent="0.25">
      <c r="S1426" s="615"/>
      <c r="T1426" s="615"/>
      <c r="U1426" s="615"/>
      <c r="V1426" s="615"/>
      <c r="W1426" s="615"/>
      <c r="X1426" s="615"/>
      <c r="Y1426" s="615"/>
      <c r="Z1426" s="615"/>
      <c r="AA1426" s="615"/>
      <c r="AB1426" s="615"/>
      <c r="AC1426" s="615"/>
      <c r="AD1426" s="615"/>
      <c r="AE1426" s="617"/>
    </row>
    <row r="1427" spans="19:31" x14ac:dyDescent="0.25">
      <c r="S1427" s="615"/>
      <c r="T1427" s="615"/>
      <c r="U1427" s="615"/>
      <c r="V1427" s="615"/>
      <c r="W1427" s="615"/>
      <c r="X1427" s="615"/>
      <c r="Y1427" s="615"/>
      <c r="Z1427" s="615"/>
      <c r="AA1427" s="615"/>
      <c r="AB1427" s="615"/>
      <c r="AC1427" s="615"/>
      <c r="AD1427" s="615"/>
      <c r="AE1427" s="617"/>
    </row>
    <row r="1428" spans="19:31" x14ac:dyDescent="0.25">
      <c r="S1428" s="615"/>
      <c r="T1428" s="615"/>
      <c r="U1428" s="615"/>
      <c r="V1428" s="615"/>
      <c r="W1428" s="615"/>
      <c r="X1428" s="615"/>
      <c r="Y1428" s="615"/>
      <c r="Z1428" s="615"/>
      <c r="AA1428" s="615"/>
      <c r="AB1428" s="615"/>
      <c r="AC1428" s="615"/>
      <c r="AD1428" s="615"/>
      <c r="AE1428" s="617"/>
    </row>
    <row r="1429" spans="19:31" x14ac:dyDescent="0.25">
      <c r="S1429" s="615"/>
      <c r="T1429" s="615"/>
      <c r="U1429" s="615"/>
      <c r="V1429" s="615"/>
      <c r="W1429" s="615"/>
      <c r="X1429" s="615"/>
      <c r="Y1429" s="615"/>
      <c r="Z1429" s="615"/>
      <c r="AA1429" s="615"/>
      <c r="AB1429" s="615"/>
      <c r="AC1429" s="615"/>
      <c r="AD1429" s="615"/>
      <c r="AE1429" s="617"/>
    </row>
    <row r="1430" spans="19:31" x14ac:dyDescent="0.25">
      <c r="S1430" s="615"/>
      <c r="T1430" s="615"/>
      <c r="U1430" s="615"/>
      <c r="V1430" s="615"/>
      <c r="W1430" s="615"/>
      <c r="X1430" s="615"/>
      <c r="Y1430" s="615"/>
      <c r="Z1430" s="615"/>
      <c r="AA1430" s="615"/>
      <c r="AB1430" s="615"/>
      <c r="AC1430" s="615"/>
      <c r="AD1430" s="615"/>
      <c r="AE1430" s="617"/>
    </row>
    <row r="1431" spans="19:31" x14ac:dyDescent="0.25">
      <c r="S1431" s="615"/>
      <c r="T1431" s="615"/>
      <c r="U1431" s="615"/>
      <c r="V1431" s="615"/>
      <c r="W1431" s="615"/>
      <c r="X1431" s="615"/>
      <c r="Y1431" s="615"/>
      <c r="Z1431" s="615"/>
      <c r="AA1431" s="615"/>
      <c r="AB1431" s="615"/>
      <c r="AC1431" s="615"/>
      <c r="AD1431" s="615"/>
      <c r="AE1431" s="617"/>
    </row>
    <row r="1432" spans="19:31" x14ac:dyDescent="0.25">
      <c r="S1432" s="615"/>
      <c r="T1432" s="615"/>
      <c r="U1432" s="615"/>
      <c r="V1432" s="615"/>
      <c r="W1432" s="615"/>
      <c r="X1432" s="615"/>
      <c r="Y1432" s="615"/>
      <c r="Z1432" s="615"/>
      <c r="AA1432" s="615"/>
      <c r="AB1432" s="615"/>
      <c r="AC1432" s="615"/>
      <c r="AD1432" s="615"/>
      <c r="AE1432" s="617"/>
    </row>
    <row r="1433" spans="19:31" x14ac:dyDescent="0.25">
      <c r="S1433" s="615"/>
      <c r="T1433" s="615"/>
      <c r="U1433" s="615"/>
      <c r="V1433" s="615"/>
      <c r="W1433" s="615"/>
      <c r="X1433" s="615"/>
      <c r="Y1433" s="615"/>
      <c r="Z1433" s="615"/>
      <c r="AA1433" s="615"/>
      <c r="AB1433" s="615"/>
      <c r="AC1433" s="615"/>
      <c r="AD1433" s="615"/>
      <c r="AE1433" s="617"/>
    </row>
    <row r="1434" spans="19:31" x14ac:dyDescent="0.25">
      <c r="S1434" s="615"/>
      <c r="T1434" s="615"/>
      <c r="U1434" s="615"/>
      <c r="V1434" s="615"/>
      <c r="W1434" s="615"/>
      <c r="X1434" s="615"/>
      <c r="Y1434" s="615"/>
      <c r="Z1434" s="615"/>
      <c r="AA1434" s="615"/>
      <c r="AB1434" s="615"/>
      <c r="AC1434" s="615"/>
      <c r="AD1434" s="615"/>
      <c r="AE1434" s="617"/>
    </row>
    <row r="1435" spans="19:31" x14ac:dyDescent="0.25">
      <c r="S1435" s="615"/>
      <c r="T1435" s="615"/>
      <c r="U1435" s="615"/>
      <c r="V1435" s="615"/>
      <c r="W1435" s="615"/>
      <c r="X1435" s="615"/>
      <c r="Y1435" s="615"/>
      <c r="Z1435" s="615"/>
      <c r="AA1435" s="615"/>
      <c r="AB1435" s="615"/>
      <c r="AC1435" s="615"/>
      <c r="AD1435" s="615"/>
      <c r="AE1435" s="617"/>
    </row>
    <row r="1436" spans="19:31" x14ac:dyDescent="0.25">
      <c r="S1436" s="615"/>
      <c r="T1436" s="615"/>
      <c r="U1436" s="615"/>
      <c r="V1436" s="615"/>
      <c r="W1436" s="615"/>
      <c r="X1436" s="615"/>
      <c r="Y1436" s="615"/>
      <c r="Z1436" s="615"/>
      <c r="AA1436" s="615"/>
      <c r="AB1436" s="615"/>
      <c r="AC1436" s="615"/>
      <c r="AD1436" s="615"/>
      <c r="AE1436" s="617"/>
    </row>
    <row r="1437" spans="19:31" x14ac:dyDescent="0.25">
      <c r="S1437" s="615"/>
      <c r="T1437" s="615"/>
      <c r="U1437" s="615"/>
      <c r="V1437" s="615"/>
      <c r="W1437" s="615"/>
      <c r="X1437" s="615"/>
      <c r="Y1437" s="615"/>
      <c r="Z1437" s="615"/>
      <c r="AA1437" s="615"/>
      <c r="AB1437" s="615"/>
      <c r="AC1437" s="615"/>
      <c r="AD1437" s="615"/>
      <c r="AE1437" s="617"/>
    </row>
    <row r="1438" spans="19:31" x14ac:dyDescent="0.25">
      <c r="S1438" s="615"/>
      <c r="T1438" s="615"/>
      <c r="U1438" s="615"/>
      <c r="V1438" s="615"/>
      <c r="W1438" s="615"/>
      <c r="X1438" s="615"/>
      <c r="Y1438" s="615"/>
      <c r="Z1438" s="615"/>
      <c r="AA1438" s="615"/>
      <c r="AB1438" s="615"/>
      <c r="AC1438" s="615"/>
      <c r="AD1438" s="615"/>
      <c r="AE1438" s="617"/>
    </row>
    <row r="1439" spans="19:31" x14ac:dyDescent="0.25">
      <c r="S1439" s="615"/>
      <c r="T1439" s="615"/>
      <c r="U1439" s="615"/>
      <c r="V1439" s="615"/>
      <c r="W1439" s="615"/>
      <c r="X1439" s="615"/>
      <c r="Y1439" s="615"/>
      <c r="Z1439" s="615"/>
      <c r="AA1439" s="615"/>
      <c r="AB1439" s="615"/>
      <c r="AC1439" s="615"/>
      <c r="AD1439" s="615"/>
      <c r="AE1439" s="617"/>
    </row>
    <row r="1440" spans="19:31" x14ac:dyDescent="0.25">
      <c r="S1440" s="615"/>
      <c r="T1440" s="615"/>
      <c r="U1440" s="615"/>
      <c r="V1440" s="615"/>
      <c r="W1440" s="615"/>
      <c r="X1440" s="615"/>
      <c r="Y1440" s="615"/>
      <c r="Z1440" s="615"/>
      <c r="AA1440" s="615"/>
      <c r="AB1440" s="615"/>
      <c r="AC1440" s="615"/>
      <c r="AD1440" s="615"/>
      <c r="AE1440" s="617"/>
    </row>
    <row r="1441" spans="19:31" x14ac:dyDescent="0.25">
      <c r="S1441" s="615"/>
      <c r="T1441" s="615"/>
      <c r="U1441" s="615"/>
      <c r="V1441" s="615"/>
      <c r="W1441" s="615"/>
      <c r="X1441" s="615"/>
      <c r="Y1441" s="615"/>
      <c r="Z1441" s="615"/>
      <c r="AA1441" s="615"/>
      <c r="AB1441" s="615"/>
      <c r="AC1441" s="615"/>
      <c r="AD1441" s="615"/>
      <c r="AE1441" s="617"/>
    </row>
    <row r="1442" spans="19:31" x14ac:dyDescent="0.25">
      <c r="S1442" s="615"/>
      <c r="T1442" s="615"/>
      <c r="U1442" s="615"/>
      <c r="V1442" s="615"/>
      <c r="W1442" s="615"/>
      <c r="X1442" s="615"/>
      <c r="Y1442" s="615"/>
      <c r="Z1442" s="615"/>
      <c r="AA1442" s="615"/>
      <c r="AB1442" s="615"/>
      <c r="AC1442" s="615"/>
      <c r="AD1442" s="615"/>
      <c r="AE1442" s="617"/>
    </row>
    <row r="1443" spans="19:31" x14ac:dyDescent="0.25">
      <c r="S1443" s="615"/>
      <c r="T1443" s="615"/>
      <c r="U1443" s="615"/>
      <c r="V1443" s="615"/>
      <c r="W1443" s="615"/>
      <c r="X1443" s="615"/>
      <c r="Y1443" s="615"/>
      <c r="Z1443" s="615"/>
      <c r="AA1443" s="615"/>
      <c r="AB1443" s="615"/>
      <c r="AC1443" s="615"/>
      <c r="AD1443" s="615"/>
      <c r="AE1443" s="617"/>
    </row>
    <row r="1444" spans="19:31" x14ac:dyDescent="0.25">
      <c r="S1444" s="615"/>
      <c r="T1444" s="615"/>
      <c r="U1444" s="615"/>
      <c r="V1444" s="615"/>
      <c r="W1444" s="615"/>
      <c r="X1444" s="615"/>
      <c r="Y1444" s="615"/>
      <c r="Z1444" s="615"/>
      <c r="AA1444" s="615"/>
      <c r="AB1444" s="615"/>
      <c r="AC1444" s="615"/>
      <c r="AD1444" s="615"/>
      <c r="AE1444" s="617"/>
    </row>
    <row r="1445" spans="19:31" x14ac:dyDescent="0.25">
      <c r="S1445" s="615"/>
      <c r="T1445" s="615"/>
      <c r="U1445" s="615"/>
      <c r="V1445" s="615"/>
      <c r="W1445" s="615"/>
      <c r="X1445" s="615"/>
      <c r="Y1445" s="615"/>
      <c r="Z1445" s="615"/>
      <c r="AA1445" s="615"/>
      <c r="AB1445" s="615"/>
      <c r="AC1445" s="615"/>
      <c r="AD1445" s="615"/>
      <c r="AE1445" s="617"/>
    </row>
    <row r="1446" spans="19:31" x14ac:dyDescent="0.25">
      <c r="S1446" s="615"/>
      <c r="T1446" s="615"/>
      <c r="U1446" s="615"/>
      <c r="V1446" s="615"/>
      <c r="W1446" s="615"/>
      <c r="X1446" s="615"/>
      <c r="Y1446" s="615"/>
      <c r="Z1446" s="615"/>
      <c r="AA1446" s="615"/>
      <c r="AB1446" s="615"/>
      <c r="AC1446" s="615"/>
      <c r="AD1446" s="615"/>
      <c r="AE1446" s="617"/>
    </row>
    <row r="1447" spans="19:31" x14ac:dyDescent="0.25">
      <c r="S1447" s="615"/>
      <c r="T1447" s="615"/>
      <c r="U1447" s="615"/>
      <c r="V1447" s="615"/>
      <c r="W1447" s="615"/>
      <c r="X1447" s="615"/>
      <c r="Y1447" s="615"/>
      <c r="Z1447" s="615"/>
      <c r="AA1447" s="615"/>
      <c r="AB1447" s="615"/>
      <c r="AC1447" s="615"/>
      <c r="AD1447" s="615"/>
      <c r="AE1447" s="617"/>
    </row>
    <row r="1448" spans="19:31" x14ac:dyDescent="0.25">
      <c r="S1448" s="615"/>
      <c r="T1448" s="615"/>
      <c r="U1448" s="615"/>
      <c r="V1448" s="615"/>
      <c r="W1448" s="615"/>
      <c r="X1448" s="615"/>
      <c r="Y1448" s="615"/>
      <c r="Z1448" s="615"/>
      <c r="AA1448" s="615"/>
      <c r="AB1448" s="615"/>
      <c r="AC1448" s="615"/>
      <c r="AD1448" s="615"/>
      <c r="AE1448" s="617"/>
    </row>
    <row r="1449" spans="19:31" x14ac:dyDescent="0.25">
      <c r="S1449" s="615"/>
      <c r="T1449" s="615"/>
      <c r="U1449" s="615"/>
      <c r="V1449" s="615"/>
      <c r="W1449" s="615"/>
      <c r="X1449" s="615"/>
      <c r="Y1449" s="615"/>
      <c r="Z1449" s="615"/>
      <c r="AA1449" s="615"/>
      <c r="AB1449" s="615"/>
      <c r="AC1449" s="615"/>
      <c r="AD1449" s="615"/>
      <c r="AE1449" s="617"/>
    </row>
    <row r="1450" spans="19:31" x14ac:dyDescent="0.25">
      <c r="S1450" s="615"/>
      <c r="T1450" s="615"/>
      <c r="U1450" s="615"/>
      <c r="V1450" s="615"/>
      <c r="W1450" s="615"/>
      <c r="X1450" s="615"/>
      <c r="Y1450" s="615"/>
      <c r="Z1450" s="615"/>
      <c r="AA1450" s="615"/>
      <c r="AB1450" s="615"/>
      <c r="AC1450" s="615"/>
      <c r="AD1450" s="615"/>
      <c r="AE1450" s="617"/>
    </row>
    <row r="1451" spans="19:31" x14ac:dyDescent="0.25">
      <c r="S1451" s="615"/>
      <c r="T1451" s="615"/>
      <c r="U1451" s="615"/>
      <c r="V1451" s="615"/>
      <c r="W1451" s="615"/>
      <c r="X1451" s="615"/>
      <c r="Y1451" s="615"/>
      <c r="Z1451" s="615"/>
      <c r="AA1451" s="615"/>
      <c r="AB1451" s="615"/>
      <c r="AC1451" s="615"/>
      <c r="AD1451" s="615"/>
      <c r="AE1451" s="617"/>
    </row>
    <row r="1452" spans="19:31" x14ac:dyDescent="0.25">
      <c r="S1452" s="615"/>
      <c r="T1452" s="615"/>
      <c r="U1452" s="615"/>
      <c r="V1452" s="615"/>
      <c r="W1452" s="615"/>
      <c r="X1452" s="615"/>
      <c r="Y1452" s="615"/>
      <c r="Z1452" s="615"/>
      <c r="AA1452" s="615"/>
      <c r="AB1452" s="615"/>
      <c r="AC1452" s="615"/>
      <c r="AD1452" s="615"/>
      <c r="AE1452" s="617"/>
    </row>
    <row r="1453" spans="19:31" x14ac:dyDescent="0.25">
      <c r="S1453" s="615"/>
      <c r="T1453" s="615"/>
      <c r="U1453" s="615"/>
      <c r="V1453" s="615"/>
      <c r="W1453" s="615"/>
      <c r="X1453" s="615"/>
      <c r="Y1453" s="615"/>
      <c r="Z1453" s="615"/>
      <c r="AA1453" s="615"/>
      <c r="AB1453" s="615"/>
      <c r="AC1453" s="615"/>
      <c r="AD1453" s="615"/>
      <c r="AE1453" s="617"/>
    </row>
    <row r="1454" spans="19:31" x14ac:dyDescent="0.25">
      <c r="S1454" s="615"/>
      <c r="T1454" s="615"/>
      <c r="U1454" s="615"/>
      <c r="V1454" s="615"/>
      <c r="W1454" s="615"/>
      <c r="X1454" s="615"/>
      <c r="Y1454" s="615"/>
      <c r="Z1454" s="615"/>
      <c r="AA1454" s="615"/>
      <c r="AB1454" s="615"/>
      <c r="AC1454" s="615"/>
      <c r="AD1454" s="615"/>
      <c r="AE1454" s="617"/>
    </row>
    <row r="1455" spans="19:31" x14ac:dyDescent="0.25">
      <c r="S1455" s="615"/>
      <c r="T1455" s="615"/>
      <c r="U1455" s="615"/>
      <c r="V1455" s="615"/>
      <c r="W1455" s="615"/>
      <c r="X1455" s="615"/>
      <c r="Y1455" s="615"/>
      <c r="Z1455" s="615"/>
      <c r="AA1455" s="615"/>
      <c r="AB1455" s="615"/>
      <c r="AC1455" s="615"/>
      <c r="AD1455" s="615"/>
      <c r="AE1455" s="617"/>
    </row>
    <row r="1456" spans="19:31" x14ac:dyDescent="0.25">
      <c r="S1456" s="615"/>
      <c r="T1456" s="615"/>
      <c r="U1456" s="615"/>
      <c r="V1456" s="615"/>
      <c r="W1456" s="615"/>
      <c r="X1456" s="615"/>
      <c r="Y1456" s="615"/>
      <c r="Z1456" s="615"/>
      <c r="AA1456" s="615"/>
      <c r="AB1456" s="615"/>
      <c r="AC1456" s="615"/>
      <c r="AD1456" s="615"/>
      <c r="AE1456" s="617"/>
    </row>
    <row r="1457" spans="19:31" x14ac:dyDescent="0.25">
      <c r="S1457" s="615"/>
      <c r="T1457" s="615"/>
      <c r="U1457" s="615"/>
      <c r="V1457" s="615"/>
      <c r="W1457" s="615"/>
      <c r="X1457" s="615"/>
      <c r="Y1457" s="615"/>
      <c r="Z1457" s="615"/>
      <c r="AA1457" s="615"/>
      <c r="AB1457" s="615"/>
      <c r="AC1457" s="615"/>
      <c r="AD1457" s="615"/>
      <c r="AE1457" s="617"/>
    </row>
    <row r="1458" spans="19:31" x14ac:dyDescent="0.25">
      <c r="S1458" s="615"/>
      <c r="T1458" s="615"/>
      <c r="U1458" s="615"/>
      <c r="V1458" s="615"/>
      <c r="W1458" s="615"/>
      <c r="X1458" s="615"/>
      <c r="Y1458" s="615"/>
      <c r="Z1458" s="615"/>
      <c r="AA1458" s="615"/>
      <c r="AB1458" s="615"/>
      <c r="AC1458" s="615"/>
      <c r="AD1458" s="615"/>
      <c r="AE1458" s="617"/>
    </row>
    <row r="1459" spans="19:31" x14ac:dyDescent="0.25">
      <c r="S1459" s="615"/>
      <c r="T1459" s="615"/>
      <c r="U1459" s="615"/>
      <c r="V1459" s="615"/>
      <c r="W1459" s="615"/>
      <c r="X1459" s="615"/>
      <c r="Y1459" s="615"/>
      <c r="Z1459" s="615"/>
      <c r="AA1459" s="615"/>
      <c r="AB1459" s="615"/>
      <c r="AC1459" s="615"/>
      <c r="AD1459" s="615"/>
      <c r="AE1459" s="617"/>
    </row>
    <row r="1460" spans="19:31" x14ac:dyDescent="0.25">
      <c r="S1460" s="615"/>
      <c r="T1460" s="615"/>
      <c r="U1460" s="615"/>
      <c r="V1460" s="615"/>
      <c r="W1460" s="615"/>
      <c r="X1460" s="615"/>
      <c r="Y1460" s="615"/>
      <c r="Z1460" s="615"/>
      <c r="AA1460" s="615"/>
      <c r="AB1460" s="615"/>
      <c r="AC1460" s="615"/>
      <c r="AD1460" s="615"/>
      <c r="AE1460" s="617"/>
    </row>
    <row r="1461" spans="19:31" x14ac:dyDescent="0.25">
      <c r="S1461" s="615"/>
      <c r="T1461" s="615"/>
      <c r="U1461" s="615"/>
      <c r="V1461" s="615"/>
      <c r="W1461" s="615"/>
      <c r="X1461" s="615"/>
      <c r="Y1461" s="615"/>
      <c r="Z1461" s="615"/>
      <c r="AA1461" s="615"/>
      <c r="AB1461" s="615"/>
      <c r="AC1461" s="615"/>
      <c r="AD1461" s="615"/>
      <c r="AE1461" s="617"/>
    </row>
    <row r="1462" spans="19:31" x14ac:dyDescent="0.25">
      <c r="S1462" s="615"/>
      <c r="T1462" s="615"/>
      <c r="U1462" s="615"/>
      <c r="V1462" s="615"/>
      <c r="W1462" s="615"/>
      <c r="X1462" s="615"/>
      <c r="Y1462" s="615"/>
      <c r="Z1462" s="615"/>
      <c r="AA1462" s="615"/>
      <c r="AB1462" s="615"/>
      <c r="AC1462" s="615"/>
      <c r="AD1462" s="615"/>
      <c r="AE1462" s="617"/>
    </row>
    <row r="1463" spans="19:31" x14ac:dyDescent="0.25">
      <c r="S1463" s="615"/>
      <c r="T1463" s="615"/>
      <c r="U1463" s="615"/>
      <c r="V1463" s="615"/>
      <c r="W1463" s="615"/>
      <c r="X1463" s="615"/>
      <c r="Y1463" s="615"/>
      <c r="Z1463" s="615"/>
      <c r="AA1463" s="615"/>
      <c r="AB1463" s="615"/>
      <c r="AC1463" s="615"/>
      <c r="AD1463" s="615"/>
      <c r="AE1463" s="617"/>
    </row>
    <row r="1464" spans="19:31" x14ac:dyDescent="0.25">
      <c r="S1464" s="615"/>
      <c r="T1464" s="615"/>
      <c r="U1464" s="615"/>
      <c r="V1464" s="615"/>
      <c r="W1464" s="615"/>
      <c r="X1464" s="615"/>
      <c r="Y1464" s="615"/>
      <c r="Z1464" s="615"/>
      <c r="AA1464" s="615"/>
      <c r="AB1464" s="615"/>
      <c r="AC1464" s="615"/>
      <c r="AD1464" s="615"/>
      <c r="AE1464" s="617"/>
    </row>
    <row r="1465" spans="19:31" x14ac:dyDescent="0.25">
      <c r="S1465" s="615"/>
      <c r="T1465" s="615"/>
      <c r="U1465" s="615"/>
      <c r="V1465" s="615"/>
      <c r="W1465" s="615"/>
      <c r="X1465" s="615"/>
      <c r="Y1465" s="615"/>
      <c r="Z1465" s="615"/>
      <c r="AA1465" s="615"/>
      <c r="AB1465" s="615"/>
      <c r="AC1465" s="615"/>
      <c r="AD1465" s="615"/>
      <c r="AE1465" s="617"/>
    </row>
    <row r="1466" spans="19:31" x14ac:dyDescent="0.25">
      <c r="S1466" s="615"/>
      <c r="T1466" s="615"/>
      <c r="U1466" s="615"/>
      <c r="V1466" s="615"/>
      <c r="W1466" s="615"/>
      <c r="X1466" s="615"/>
      <c r="Y1466" s="615"/>
      <c r="Z1466" s="615"/>
      <c r="AA1466" s="615"/>
      <c r="AB1466" s="615"/>
      <c r="AC1466" s="615"/>
      <c r="AD1466" s="615"/>
      <c r="AE1466" s="617"/>
    </row>
    <row r="1467" spans="19:31" x14ac:dyDescent="0.25">
      <c r="S1467" s="615"/>
      <c r="T1467" s="615"/>
      <c r="U1467" s="615"/>
      <c r="V1467" s="615"/>
      <c r="W1467" s="615"/>
      <c r="X1467" s="615"/>
      <c r="Y1467" s="615"/>
      <c r="Z1467" s="615"/>
      <c r="AA1467" s="615"/>
      <c r="AB1467" s="615"/>
      <c r="AC1467" s="615"/>
      <c r="AD1467" s="615"/>
      <c r="AE1467" s="617"/>
    </row>
    <row r="1468" spans="19:31" x14ac:dyDescent="0.25">
      <c r="S1468" s="615"/>
      <c r="T1468" s="615"/>
      <c r="U1468" s="615"/>
      <c r="V1468" s="615"/>
      <c r="W1468" s="615"/>
      <c r="X1468" s="615"/>
      <c r="Y1468" s="615"/>
      <c r="Z1468" s="615"/>
      <c r="AA1468" s="615"/>
      <c r="AB1468" s="615"/>
      <c r="AC1468" s="615"/>
      <c r="AD1468" s="615"/>
      <c r="AE1468" s="617"/>
    </row>
    <row r="1469" spans="19:31" x14ac:dyDescent="0.25">
      <c r="S1469" s="615"/>
      <c r="T1469" s="615"/>
      <c r="U1469" s="615"/>
      <c r="V1469" s="615"/>
      <c r="W1469" s="615"/>
      <c r="X1469" s="615"/>
      <c r="Y1469" s="615"/>
      <c r="Z1469" s="615"/>
      <c r="AA1469" s="615"/>
      <c r="AB1469" s="615"/>
      <c r="AC1469" s="615"/>
      <c r="AD1469" s="615"/>
      <c r="AE1469" s="617"/>
    </row>
    <row r="1470" spans="19:31" x14ac:dyDescent="0.25">
      <c r="S1470" s="615"/>
      <c r="T1470" s="615"/>
      <c r="U1470" s="615"/>
      <c r="V1470" s="615"/>
      <c r="W1470" s="615"/>
      <c r="X1470" s="615"/>
      <c r="Y1470" s="615"/>
      <c r="Z1470" s="615"/>
      <c r="AA1470" s="615"/>
      <c r="AB1470" s="615"/>
      <c r="AC1470" s="615"/>
      <c r="AD1470" s="615"/>
      <c r="AE1470" s="617"/>
    </row>
    <row r="1471" spans="19:31" x14ac:dyDescent="0.25">
      <c r="S1471" s="615"/>
      <c r="T1471" s="615"/>
      <c r="U1471" s="615"/>
      <c r="V1471" s="615"/>
      <c r="W1471" s="615"/>
      <c r="X1471" s="615"/>
      <c r="Y1471" s="615"/>
      <c r="Z1471" s="615"/>
      <c r="AA1471" s="615"/>
      <c r="AB1471" s="615"/>
      <c r="AC1471" s="615"/>
      <c r="AD1471" s="615"/>
      <c r="AE1471" s="617"/>
    </row>
    <row r="1472" spans="19:31" x14ac:dyDescent="0.25">
      <c r="S1472" s="615"/>
      <c r="T1472" s="615"/>
      <c r="U1472" s="615"/>
      <c r="V1472" s="615"/>
      <c r="W1472" s="615"/>
      <c r="X1472" s="615"/>
      <c r="Y1472" s="615"/>
      <c r="Z1472" s="615"/>
      <c r="AA1472" s="615"/>
      <c r="AB1472" s="615"/>
      <c r="AC1472" s="615"/>
      <c r="AD1472" s="615"/>
      <c r="AE1472" s="617"/>
    </row>
    <row r="1473" spans="19:31" x14ac:dyDescent="0.25">
      <c r="S1473" s="615"/>
      <c r="T1473" s="615"/>
      <c r="U1473" s="615"/>
      <c r="V1473" s="615"/>
      <c r="W1473" s="615"/>
      <c r="X1473" s="615"/>
      <c r="Y1473" s="615"/>
      <c r="Z1473" s="615"/>
      <c r="AA1473" s="615"/>
      <c r="AB1473" s="615"/>
      <c r="AC1473" s="615"/>
      <c r="AD1473" s="615"/>
      <c r="AE1473" s="617"/>
    </row>
    <row r="1474" spans="19:31" x14ac:dyDescent="0.25">
      <c r="S1474" s="615"/>
      <c r="T1474" s="615"/>
      <c r="U1474" s="615"/>
      <c r="V1474" s="615"/>
      <c r="W1474" s="615"/>
      <c r="X1474" s="615"/>
      <c r="Y1474" s="615"/>
      <c r="Z1474" s="615"/>
      <c r="AA1474" s="615"/>
      <c r="AB1474" s="615"/>
      <c r="AC1474" s="615"/>
      <c r="AD1474" s="615"/>
      <c r="AE1474" s="617"/>
    </row>
    <row r="1475" spans="19:31" x14ac:dyDescent="0.25">
      <c r="S1475" s="615"/>
      <c r="T1475" s="615"/>
      <c r="U1475" s="615"/>
      <c r="V1475" s="615"/>
      <c r="W1475" s="615"/>
      <c r="X1475" s="615"/>
      <c r="Y1475" s="615"/>
      <c r="Z1475" s="615"/>
      <c r="AA1475" s="615"/>
      <c r="AB1475" s="615"/>
      <c r="AC1475" s="615"/>
      <c r="AD1475" s="615"/>
      <c r="AE1475" s="617"/>
    </row>
    <row r="1476" spans="19:31" x14ac:dyDescent="0.25">
      <c r="S1476" s="615"/>
      <c r="T1476" s="615"/>
      <c r="U1476" s="615"/>
      <c r="V1476" s="615"/>
      <c r="W1476" s="615"/>
      <c r="X1476" s="615"/>
      <c r="Y1476" s="615"/>
      <c r="Z1476" s="615"/>
      <c r="AA1476" s="615"/>
      <c r="AB1476" s="615"/>
      <c r="AC1476" s="615"/>
      <c r="AD1476" s="615"/>
      <c r="AE1476" s="617"/>
    </row>
    <row r="1477" spans="19:31" x14ac:dyDescent="0.25">
      <c r="S1477" s="615"/>
      <c r="T1477" s="615"/>
      <c r="U1477" s="615"/>
      <c r="V1477" s="615"/>
      <c r="W1477" s="615"/>
      <c r="X1477" s="615"/>
      <c r="Y1477" s="615"/>
      <c r="Z1477" s="615"/>
      <c r="AA1477" s="615"/>
      <c r="AB1477" s="615"/>
      <c r="AC1477" s="615"/>
      <c r="AD1477" s="615"/>
      <c r="AE1477" s="617"/>
    </row>
    <row r="1478" spans="19:31" x14ac:dyDescent="0.25">
      <c r="S1478" s="615"/>
      <c r="T1478" s="615"/>
      <c r="U1478" s="615"/>
      <c r="V1478" s="615"/>
      <c r="W1478" s="615"/>
      <c r="X1478" s="615"/>
      <c r="Y1478" s="615"/>
      <c r="Z1478" s="615"/>
      <c r="AA1478" s="615"/>
      <c r="AB1478" s="615"/>
      <c r="AC1478" s="615"/>
      <c r="AD1478" s="615"/>
      <c r="AE1478" s="617"/>
    </row>
    <row r="1479" spans="19:31" x14ac:dyDescent="0.25">
      <c r="S1479" s="615"/>
      <c r="T1479" s="615"/>
      <c r="U1479" s="615"/>
      <c r="V1479" s="615"/>
      <c r="W1479" s="615"/>
      <c r="X1479" s="615"/>
      <c r="Y1479" s="615"/>
      <c r="Z1479" s="615"/>
      <c r="AA1479" s="615"/>
      <c r="AB1479" s="615"/>
      <c r="AC1479" s="615"/>
      <c r="AD1479" s="615"/>
      <c r="AE1479" s="617"/>
    </row>
    <row r="1480" spans="19:31" x14ac:dyDescent="0.25">
      <c r="S1480" s="615"/>
      <c r="T1480" s="615"/>
      <c r="U1480" s="615"/>
      <c r="V1480" s="615"/>
      <c r="W1480" s="615"/>
      <c r="X1480" s="615"/>
      <c r="Y1480" s="615"/>
      <c r="Z1480" s="615"/>
      <c r="AA1480" s="615"/>
      <c r="AB1480" s="615"/>
      <c r="AC1480" s="615"/>
      <c r="AD1480" s="615"/>
      <c r="AE1480" s="617"/>
    </row>
    <row r="1481" spans="19:31" x14ac:dyDescent="0.25">
      <c r="S1481" s="615"/>
      <c r="T1481" s="615"/>
      <c r="U1481" s="615"/>
      <c r="V1481" s="615"/>
      <c r="W1481" s="615"/>
      <c r="X1481" s="615"/>
      <c r="Y1481" s="615"/>
      <c r="Z1481" s="615"/>
      <c r="AA1481" s="615"/>
      <c r="AB1481" s="615"/>
      <c r="AC1481" s="615"/>
      <c r="AD1481" s="615"/>
      <c r="AE1481" s="617"/>
    </row>
    <row r="1482" spans="19:31" x14ac:dyDescent="0.25">
      <c r="S1482" s="615"/>
      <c r="T1482" s="615"/>
      <c r="U1482" s="615"/>
      <c r="V1482" s="615"/>
      <c r="W1482" s="615"/>
      <c r="X1482" s="615"/>
      <c r="Y1482" s="615"/>
      <c r="Z1482" s="615"/>
      <c r="AA1482" s="615"/>
      <c r="AB1482" s="615"/>
      <c r="AC1482" s="615"/>
      <c r="AD1482" s="615"/>
      <c r="AE1482" s="617"/>
    </row>
    <row r="1483" spans="19:31" x14ac:dyDescent="0.25">
      <c r="S1483" s="615"/>
      <c r="T1483" s="615"/>
      <c r="U1483" s="615"/>
      <c r="V1483" s="615"/>
      <c r="W1483" s="615"/>
      <c r="X1483" s="615"/>
      <c r="Y1483" s="615"/>
      <c r="Z1483" s="615"/>
      <c r="AA1483" s="615"/>
      <c r="AB1483" s="615"/>
      <c r="AC1483" s="615"/>
      <c r="AD1483" s="615"/>
      <c r="AE1483" s="617"/>
    </row>
    <row r="1484" spans="19:31" x14ac:dyDescent="0.25">
      <c r="S1484" s="615"/>
      <c r="T1484" s="615"/>
      <c r="U1484" s="615"/>
      <c r="V1484" s="615"/>
      <c r="W1484" s="615"/>
      <c r="X1484" s="615"/>
      <c r="Y1484" s="615"/>
      <c r="Z1484" s="615"/>
      <c r="AA1484" s="615"/>
      <c r="AB1484" s="615"/>
      <c r="AC1484" s="615"/>
      <c r="AD1484" s="615"/>
      <c r="AE1484" s="617"/>
    </row>
    <row r="1485" spans="19:31" x14ac:dyDescent="0.25">
      <c r="S1485" s="615"/>
      <c r="T1485" s="615"/>
      <c r="U1485" s="615"/>
      <c r="V1485" s="615"/>
      <c r="W1485" s="615"/>
      <c r="X1485" s="615"/>
      <c r="Y1485" s="615"/>
      <c r="Z1485" s="615"/>
      <c r="AA1485" s="615"/>
      <c r="AB1485" s="615"/>
      <c r="AC1485" s="615"/>
      <c r="AD1485" s="615"/>
      <c r="AE1485" s="617"/>
    </row>
    <row r="1486" spans="19:31" x14ac:dyDescent="0.25">
      <c r="S1486" s="615"/>
      <c r="T1486" s="615"/>
      <c r="U1486" s="615"/>
      <c r="V1486" s="615"/>
      <c r="W1486" s="615"/>
      <c r="X1486" s="615"/>
      <c r="Y1486" s="615"/>
      <c r="Z1486" s="615"/>
      <c r="AA1486" s="615"/>
      <c r="AB1486" s="615"/>
      <c r="AC1486" s="615"/>
      <c r="AD1486" s="615"/>
      <c r="AE1486" s="617"/>
    </row>
    <row r="1487" spans="19:31" x14ac:dyDescent="0.25">
      <c r="S1487" s="615"/>
      <c r="T1487" s="615"/>
      <c r="U1487" s="615"/>
      <c r="V1487" s="615"/>
      <c r="W1487" s="615"/>
      <c r="X1487" s="615"/>
      <c r="Y1487" s="615"/>
      <c r="Z1487" s="615"/>
      <c r="AA1487" s="615"/>
      <c r="AB1487" s="615"/>
      <c r="AC1487" s="615"/>
      <c r="AD1487" s="615"/>
      <c r="AE1487" s="617"/>
    </row>
    <row r="1488" spans="19:31" x14ac:dyDescent="0.25">
      <c r="S1488" s="615"/>
      <c r="T1488" s="615"/>
      <c r="U1488" s="615"/>
      <c r="V1488" s="615"/>
      <c r="W1488" s="615"/>
      <c r="X1488" s="615"/>
      <c r="Y1488" s="615"/>
      <c r="Z1488" s="615"/>
      <c r="AA1488" s="615"/>
      <c r="AB1488" s="615"/>
      <c r="AC1488" s="615"/>
      <c r="AD1488" s="615"/>
      <c r="AE1488" s="617"/>
    </row>
    <row r="1489" spans="19:31" x14ac:dyDescent="0.25">
      <c r="S1489" s="615"/>
      <c r="T1489" s="615"/>
      <c r="U1489" s="615"/>
      <c r="V1489" s="615"/>
      <c r="W1489" s="615"/>
      <c r="X1489" s="615"/>
      <c r="Y1489" s="615"/>
      <c r="Z1489" s="615"/>
      <c r="AA1489" s="615"/>
      <c r="AB1489" s="615"/>
      <c r="AC1489" s="615"/>
      <c r="AD1489" s="615"/>
      <c r="AE1489" s="617"/>
    </row>
    <row r="1490" spans="19:31" x14ac:dyDescent="0.25">
      <c r="S1490" s="615"/>
      <c r="T1490" s="615"/>
      <c r="U1490" s="615"/>
      <c r="V1490" s="615"/>
      <c r="W1490" s="615"/>
      <c r="X1490" s="615"/>
      <c r="Y1490" s="615"/>
      <c r="Z1490" s="615"/>
      <c r="AA1490" s="615"/>
      <c r="AB1490" s="615"/>
      <c r="AC1490" s="615"/>
      <c r="AD1490" s="615"/>
      <c r="AE1490" s="617"/>
    </row>
    <row r="1491" spans="19:31" x14ac:dyDescent="0.25">
      <c r="S1491" s="615"/>
      <c r="T1491" s="615"/>
      <c r="U1491" s="615"/>
      <c r="V1491" s="615"/>
      <c r="W1491" s="615"/>
      <c r="X1491" s="615"/>
      <c r="Y1491" s="615"/>
      <c r="Z1491" s="615"/>
      <c r="AA1491" s="615"/>
      <c r="AB1491" s="615"/>
      <c r="AC1491" s="615"/>
      <c r="AD1491" s="615"/>
      <c r="AE1491" s="617"/>
    </row>
    <row r="1492" spans="19:31" x14ac:dyDescent="0.25">
      <c r="S1492" s="615"/>
      <c r="T1492" s="615"/>
      <c r="U1492" s="615"/>
      <c r="V1492" s="615"/>
      <c r="W1492" s="615"/>
      <c r="X1492" s="615"/>
      <c r="Y1492" s="615"/>
      <c r="Z1492" s="615"/>
      <c r="AA1492" s="615"/>
      <c r="AB1492" s="615"/>
      <c r="AC1492" s="615"/>
      <c r="AD1492" s="615"/>
      <c r="AE1492" s="617"/>
    </row>
    <row r="1493" spans="19:31" x14ac:dyDescent="0.25">
      <c r="S1493" s="615"/>
      <c r="T1493" s="615"/>
      <c r="U1493" s="615"/>
      <c r="V1493" s="615"/>
      <c r="W1493" s="615"/>
      <c r="X1493" s="615"/>
      <c r="Y1493" s="615"/>
      <c r="Z1493" s="615"/>
      <c r="AA1493" s="615"/>
      <c r="AB1493" s="615"/>
      <c r="AC1493" s="615"/>
      <c r="AD1493" s="615"/>
      <c r="AE1493" s="617"/>
    </row>
    <row r="1494" spans="19:31" x14ac:dyDescent="0.25">
      <c r="S1494" s="615"/>
      <c r="T1494" s="615"/>
      <c r="U1494" s="615"/>
      <c r="V1494" s="615"/>
      <c r="W1494" s="615"/>
      <c r="X1494" s="615"/>
      <c r="Y1494" s="615"/>
      <c r="Z1494" s="615"/>
      <c r="AA1494" s="615"/>
      <c r="AB1494" s="615"/>
      <c r="AC1494" s="615"/>
      <c r="AD1494" s="615"/>
      <c r="AE1494" s="617"/>
    </row>
    <row r="1495" spans="19:31" x14ac:dyDescent="0.25">
      <c r="S1495" s="615"/>
      <c r="T1495" s="615"/>
      <c r="U1495" s="615"/>
      <c r="V1495" s="615"/>
      <c r="W1495" s="615"/>
      <c r="X1495" s="615"/>
      <c r="Y1495" s="615"/>
      <c r="Z1495" s="615"/>
      <c r="AA1495" s="615"/>
      <c r="AB1495" s="615"/>
      <c r="AC1495" s="615"/>
      <c r="AD1495" s="615"/>
      <c r="AE1495" s="617"/>
    </row>
    <row r="1496" spans="19:31" x14ac:dyDescent="0.25">
      <c r="S1496" s="615"/>
      <c r="T1496" s="615"/>
      <c r="U1496" s="615"/>
      <c r="V1496" s="615"/>
      <c r="W1496" s="615"/>
      <c r="X1496" s="615"/>
      <c r="Y1496" s="615"/>
      <c r="Z1496" s="615"/>
      <c r="AA1496" s="615"/>
      <c r="AB1496" s="615"/>
      <c r="AC1496" s="615"/>
      <c r="AD1496" s="615"/>
      <c r="AE1496" s="617"/>
    </row>
    <row r="1497" spans="19:31" x14ac:dyDescent="0.25">
      <c r="S1497" s="615"/>
      <c r="T1497" s="615"/>
      <c r="U1497" s="615"/>
      <c r="V1497" s="615"/>
      <c r="W1497" s="615"/>
      <c r="X1497" s="615"/>
      <c r="Y1497" s="615"/>
      <c r="Z1497" s="615"/>
      <c r="AA1497" s="615"/>
      <c r="AB1497" s="615"/>
      <c r="AC1497" s="615"/>
      <c r="AD1497" s="615"/>
      <c r="AE1497" s="617"/>
    </row>
    <row r="1498" spans="19:31" x14ac:dyDescent="0.25">
      <c r="S1498" s="615"/>
      <c r="T1498" s="615"/>
      <c r="U1498" s="615"/>
      <c r="V1498" s="615"/>
      <c r="W1498" s="615"/>
      <c r="X1498" s="615"/>
      <c r="Y1498" s="615"/>
      <c r="Z1498" s="615"/>
      <c r="AA1498" s="615"/>
      <c r="AB1498" s="615"/>
      <c r="AC1498" s="615"/>
      <c r="AD1498" s="615"/>
      <c r="AE1498" s="617"/>
    </row>
    <row r="1499" spans="19:31" x14ac:dyDescent="0.25">
      <c r="S1499" s="615"/>
      <c r="T1499" s="615"/>
      <c r="U1499" s="615"/>
      <c r="V1499" s="615"/>
      <c r="W1499" s="615"/>
      <c r="X1499" s="615"/>
      <c r="Y1499" s="615"/>
      <c r="Z1499" s="615"/>
      <c r="AA1499" s="615"/>
      <c r="AB1499" s="615"/>
      <c r="AC1499" s="615"/>
      <c r="AD1499" s="615"/>
      <c r="AE1499" s="617"/>
    </row>
    <row r="1500" spans="19:31" x14ac:dyDescent="0.25">
      <c r="S1500" s="615"/>
      <c r="T1500" s="615"/>
      <c r="U1500" s="615"/>
      <c r="V1500" s="615"/>
      <c r="W1500" s="615"/>
      <c r="X1500" s="615"/>
      <c r="Y1500" s="615"/>
      <c r="Z1500" s="615"/>
      <c r="AA1500" s="615"/>
      <c r="AB1500" s="615"/>
      <c r="AC1500" s="615"/>
      <c r="AD1500" s="615"/>
      <c r="AE1500" s="617"/>
    </row>
    <row r="1501" spans="19:31" x14ac:dyDescent="0.25">
      <c r="S1501" s="615"/>
      <c r="T1501" s="615"/>
      <c r="U1501" s="615"/>
      <c r="V1501" s="615"/>
      <c r="W1501" s="615"/>
      <c r="X1501" s="615"/>
      <c r="Y1501" s="615"/>
      <c r="Z1501" s="615"/>
      <c r="AA1501" s="615"/>
      <c r="AB1501" s="615"/>
      <c r="AC1501" s="615"/>
      <c r="AD1501" s="615"/>
      <c r="AE1501" s="617"/>
    </row>
    <row r="1502" spans="19:31" x14ac:dyDescent="0.25">
      <c r="S1502" s="615"/>
      <c r="T1502" s="615"/>
      <c r="U1502" s="615"/>
      <c r="V1502" s="615"/>
      <c r="W1502" s="615"/>
      <c r="X1502" s="615"/>
      <c r="Y1502" s="615"/>
      <c r="Z1502" s="615"/>
      <c r="AA1502" s="615"/>
      <c r="AB1502" s="615"/>
      <c r="AC1502" s="615"/>
      <c r="AD1502" s="615"/>
      <c r="AE1502" s="617"/>
    </row>
    <row r="1503" spans="19:31" x14ac:dyDescent="0.25">
      <c r="S1503" s="615"/>
      <c r="T1503" s="615"/>
      <c r="U1503" s="615"/>
      <c r="V1503" s="615"/>
      <c r="W1503" s="615"/>
      <c r="X1503" s="615"/>
      <c r="Y1503" s="615"/>
      <c r="Z1503" s="615"/>
      <c r="AA1503" s="615"/>
      <c r="AB1503" s="615"/>
      <c r="AC1503" s="615"/>
      <c r="AD1503" s="615"/>
      <c r="AE1503" s="617"/>
    </row>
    <row r="1504" spans="19:31" x14ac:dyDescent="0.25">
      <c r="S1504" s="615"/>
      <c r="T1504" s="615"/>
      <c r="U1504" s="615"/>
      <c r="V1504" s="615"/>
      <c r="W1504" s="615"/>
      <c r="X1504" s="615"/>
      <c r="Y1504" s="615"/>
      <c r="Z1504" s="615"/>
      <c r="AA1504" s="615"/>
      <c r="AB1504" s="615"/>
      <c r="AC1504" s="615"/>
      <c r="AD1504" s="615"/>
      <c r="AE1504" s="617"/>
    </row>
    <row r="1505" spans="19:31" x14ac:dyDescent="0.25">
      <c r="S1505" s="615"/>
      <c r="T1505" s="615"/>
      <c r="U1505" s="615"/>
      <c r="V1505" s="615"/>
      <c r="W1505" s="615"/>
      <c r="X1505" s="615"/>
      <c r="Y1505" s="615"/>
      <c r="Z1505" s="615"/>
      <c r="AA1505" s="615"/>
      <c r="AB1505" s="615"/>
      <c r="AC1505" s="615"/>
      <c r="AD1505" s="615"/>
      <c r="AE1505" s="617"/>
    </row>
    <row r="1506" spans="19:31" x14ac:dyDescent="0.25">
      <c r="S1506" s="615"/>
      <c r="T1506" s="615"/>
      <c r="U1506" s="615"/>
      <c r="V1506" s="615"/>
      <c r="W1506" s="615"/>
      <c r="X1506" s="615"/>
      <c r="Y1506" s="615"/>
      <c r="Z1506" s="615"/>
      <c r="AA1506" s="615"/>
      <c r="AB1506" s="615"/>
      <c r="AC1506" s="615"/>
      <c r="AD1506" s="615"/>
      <c r="AE1506" s="617"/>
    </row>
    <row r="1507" spans="19:31" x14ac:dyDescent="0.25">
      <c r="S1507" s="615"/>
      <c r="T1507" s="615"/>
      <c r="U1507" s="615"/>
      <c r="V1507" s="615"/>
      <c r="W1507" s="615"/>
      <c r="X1507" s="615"/>
      <c r="Y1507" s="615"/>
      <c r="Z1507" s="615"/>
      <c r="AA1507" s="615"/>
      <c r="AB1507" s="615"/>
      <c r="AC1507" s="615"/>
      <c r="AD1507" s="615"/>
      <c r="AE1507" s="617"/>
    </row>
    <row r="1508" spans="19:31" x14ac:dyDescent="0.25">
      <c r="S1508" s="615"/>
      <c r="T1508" s="615"/>
      <c r="U1508" s="615"/>
      <c r="V1508" s="615"/>
      <c r="W1508" s="615"/>
      <c r="X1508" s="615"/>
      <c r="Y1508" s="615"/>
      <c r="Z1508" s="615"/>
      <c r="AA1508" s="615"/>
      <c r="AB1508" s="615"/>
      <c r="AC1508" s="615"/>
      <c r="AD1508" s="615"/>
      <c r="AE1508" s="617"/>
    </row>
    <row r="1509" spans="19:31" x14ac:dyDescent="0.25">
      <c r="S1509" s="615"/>
      <c r="T1509" s="615"/>
      <c r="U1509" s="615"/>
      <c r="V1509" s="615"/>
      <c r="W1509" s="615"/>
      <c r="X1509" s="615"/>
      <c r="Y1509" s="615"/>
      <c r="Z1509" s="615"/>
      <c r="AA1509" s="615"/>
      <c r="AB1509" s="615"/>
      <c r="AC1509" s="615"/>
      <c r="AD1509" s="615"/>
      <c r="AE1509" s="617"/>
    </row>
    <row r="1510" spans="19:31" x14ac:dyDescent="0.25">
      <c r="S1510" s="615"/>
      <c r="T1510" s="615"/>
      <c r="U1510" s="615"/>
      <c r="V1510" s="615"/>
      <c r="W1510" s="615"/>
      <c r="X1510" s="615"/>
      <c r="Y1510" s="615"/>
      <c r="Z1510" s="615"/>
      <c r="AA1510" s="615"/>
      <c r="AB1510" s="615"/>
      <c r="AC1510" s="615"/>
      <c r="AD1510" s="615"/>
      <c r="AE1510" s="617"/>
    </row>
    <row r="1511" spans="19:31" x14ac:dyDescent="0.25">
      <c r="S1511" s="615"/>
      <c r="T1511" s="615"/>
      <c r="U1511" s="615"/>
      <c r="V1511" s="615"/>
      <c r="W1511" s="615"/>
      <c r="X1511" s="615"/>
      <c r="Y1511" s="615"/>
      <c r="Z1511" s="615"/>
      <c r="AA1511" s="615"/>
      <c r="AB1511" s="615"/>
      <c r="AC1511" s="615"/>
      <c r="AD1511" s="615"/>
      <c r="AE1511" s="617"/>
    </row>
    <row r="1512" spans="19:31" x14ac:dyDescent="0.25">
      <c r="S1512" s="615"/>
      <c r="T1512" s="615"/>
      <c r="U1512" s="615"/>
      <c r="V1512" s="615"/>
      <c r="W1512" s="615"/>
      <c r="X1512" s="615"/>
      <c r="Y1512" s="615"/>
      <c r="Z1512" s="615"/>
      <c r="AA1512" s="615"/>
      <c r="AB1512" s="615"/>
      <c r="AC1512" s="615"/>
      <c r="AD1512" s="615"/>
      <c r="AE1512" s="617"/>
    </row>
    <row r="1513" spans="19:31" x14ac:dyDescent="0.25">
      <c r="S1513" s="615"/>
      <c r="T1513" s="615"/>
      <c r="U1513" s="615"/>
      <c r="V1513" s="615"/>
      <c r="W1513" s="615"/>
      <c r="X1513" s="615"/>
      <c r="Y1513" s="615"/>
      <c r="Z1513" s="615"/>
      <c r="AA1513" s="615"/>
      <c r="AB1513" s="615"/>
      <c r="AC1513" s="615"/>
      <c r="AD1513" s="615"/>
      <c r="AE1513" s="617"/>
    </row>
    <row r="1514" spans="19:31" x14ac:dyDescent="0.25">
      <c r="S1514" s="615"/>
      <c r="T1514" s="615"/>
      <c r="U1514" s="615"/>
      <c r="V1514" s="615"/>
      <c r="W1514" s="615"/>
      <c r="X1514" s="615"/>
      <c r="Y1514" s="615"/>
      <c r="Z1514" s="615"/>
      <c r="AA1514" s="615"/>
      <c r="AB1514" s="615"/>
      <c r="AC1514" s="615"/>
      <c r="AD1514" s="615"/>
      <c r="AE1514" s="617"/>
    </row>
    <row r="1515" spans="19:31" x14ac:dyDescent="0.25">
      <c r="S1515" s="615"/>
      <c r="T1515" s="615"/>
      <c r="U1515" s="615"/>
      <c r="V1515" s="615"/>
      <c r="W1515" s="615"/>
      <c r="X1515" s="615"/>
      <c r="Y1515" s="615"/>
      <c r="Z1515" s="615"/>
      <c r="AA1515" s="615"/>
      <c r="AB1515" s="615"/>
      <c r="AC1515" s="615"/>
      <c r="AD1515" s="615"/>
      <c r="AE1515" s="617"/>
    </row>
    <row r="1516" spans="19:31" x14ac:dyDescent="0.25">
      <c r="S1516" s="615"/>
      <c r="T1516" s="615"/>
      <c r="U1516" s="615"/>
      <c r="V1516" s="615"/>
      <c r="W1516" s="615"/>
      <c r="X1516" s="615"/>
      <c r="Y1516" s="615"/>
      <c r="Z1516" s="615"/>
      <c r="AA1516" s="615"/>
      <c r="AB1516" s="615"/>
      <c r="AC1516" s="615"/>
      <c r="AD1516" s="615"/>
      <c r="AE1516" s="617"/>
    </row>
    <row r="1517" spans="19:31" x14ac:dyDescent="0.25">
      <c r="S1517" s="615"/>
      <c r="T1517" s="615"/>
      <c r="U1517" s="615"/>
      <c r="V1517" s="615"/>
      <c r="W1517" s="615"/>
      <c r="X1517" s="615"/>
      <c r="Y1517" s="615"/>
      <c r="Z1517" s="615"/>
      <c r="AA1517" s="615"/>
      <c r="AB1517" s="615"/>
      <c r="AC1517" s="615"/>
      <c r="AD1517" s="615"/>
      <c r="AE1517" s="617"/>
    </row>
    <row r="1518" spans="19:31" x14ac:dyDescent="0.25">
      <c r="S1518" s="615"/>
      <c r="T1518" s="615"/>
      <c r="U1518" s="615"/>
      <c r="V1518" s="615"/>
      <c r="W1518" s="615"/>
      <c r="X1518" s="615"/>
      <c r="Y1518" s="615"/>
      <c r="Z1518" s="615"/>
      <c r="AA1518" s="615"/>
      <c r="AB1518" s="615"/>
      <c r="AC1518" s="615"/>
      <c r="AD1518" s="615"/>
      <c r="AE1518" s="617"/>
    </row>
    <row r="1519" spans="19:31" x14ac:dyDescent="0.25">
      <c r="S1519" s="615"/>
      <c r="T1519" s="615"/>
      <c r="U1519" s="615"/>
      <c r="V1519" s="615"/>
      <c r="W1519" s="615"/>
      <c r="X1519" s="615"/>
      <c r="Y1519" s="615"/>
      <c r="Z1519" s="615"/>
      <c r="AA1519" s="615"/>
      <c r="AB1519" s="615"/>
      <c r="AC1519" s="615"/>
      <c r="AD1519" s="615"/>
      <c r="AE1519" s="617"/>
    </row>
    <row r="1520" spans="19:31" x14ac:dyDescent="0.25">
      <c r="S1520" s="615"/>
      <c r="T1520" s="615"/>
      <c r="U1520" s="615"/>
      <c r="V1520" s="615"/>
      <c r="W1520" s="615"/>
      <c r="X1520" s="615"/>
      <c r="Y1520" s="615"/>
      <c r="Z1520" s="615"/>
      <c r="AA1520" s="615"/>
      <c r="AB1520" s="615"/>
      <c r="AC1520" s="615"/>
      <c r="AD1520" s="615"/>
      <c r="AE1520" s="617"/>
    </row>
    <row r="1521" spans="19:31" x14ac:dyDescent="0.25">
      <c r="S1521" s="615"/>
      <c r="T1521" s="615"/>
      <c r="U1521" s="615"/>
      <c r="V1521" s="615"/>
      <c r="W1521" s="615"/>
      <c r="X1521" s="615"/>
      <c r="Y1521" s="615"/>
      <c r="Z1521" s="615"/>
      <c r="AA1521" s="615"/>
      <c r="AB1521" s="615"/>
      <c r="AC1521" s="615"/>
      <c r="AD1521" s="615"/>
      <c r="AE1521" s="617"/>
    </row>
    <row r="1522" spans="19:31" x14ac:dyDescent="0.25">
      <c r="S1522" s="615"/>
      <c r="T1522" s="615"/>
      <c r="U1522" s="615"/>
      <c r="V1522" s="615"/>
      <c r="W1522" s="615"/>
      <c r="X1522" s="615"/>
      <c r="Y1522" s="615"/>
      <c r="Z1522" s="615"/>
      <c r="AA1522" s="615"/>
      <c r="AB1522" s="615"/>
      <c r="AC1522" s="615"/>
      <c r="AD1522" s="615"/>
      <c r="AE1522" s="617"/>
    </row>
    <row r="1523" spans="19:31" x14ac:dyDescent="0.25">
      <c r="S1523" s="615"/>
      <c r="T1523" s="615"/>
      <c r="U1523" s="615"/>
      <c r="V1523" s="615"/>
      <c r="W1523" s="615"/>
      <c r="X1523" s="615"/>
      <c r="Y1523" s="615"/>
      <c r="Z1523" s="615"/>
      <c r="AA1523" s="615"/>
      <c r="AB1523" s="615"/>
      <c r="AC1523" s="615"/>
      <c r="AD1523" s="615"/>
      <c r="AE1523" s="617"/>
    </row>
    <row r="1524" spans="19:31" x14ac:dyDescent="0.25">
      <c r="S1524" s="615"/>
      <c r="T1524" s="615"/>
      <c r="U1524" s="615"/>
      <c r="V1524" s="615"/>
      <c r="W1524" s="615"/>
      <c r="X1524" s="615"/>
      <c r="Y1524" s="615"/>
      <c r="Z1524" s="615"/>
      <c r="AA1524" s="615"/>
      <c r="AB1524" s="615"/>
      <c r="AC1524" s="615"/>
      <c r="AD1524" s="615"/>
      <c r="AE1524" s="617"/>
    </row>
    <row r="1525" spans="19:31" x14ac:dyDescent="0.25">
      <c r="S1525" s="615"/>
      <c r="T1525" s="615"/>
      <c r="U1525" s="615"/>
      <c r="V1525" s="615"/>
      <c r="W1525" s="615"/>
      <c r="X1525" s="615"/>
      <c r="Y1525" s="615"/>
      <c r="Z1525" s="615"/>
      <c r="AA1525" s="615"/>
      <c r="AB1525" s="615"/>
      <c r="AC1525" s="615"/>
      <c r="AD1525" s="615"/>
      <c r="AE1525" s="617"/>
    </row>
    <row r="1526" spans="19:31" x14ac:dyDescent="0.25">
      <c r="S1526" s="615"/>
      <c r="T1526" s="615"/>
      <c r="U1526" s="615"/>
      <c r="V1526" s="615"/>
      <c r="W1526" s="615"/>
      <c r="X1526" s="615"/>
      <c r="Y1526" s="615"/>
      <c r="Z1526" s="615"/>
      <c r="AA1526" s="615"/>
      <c r="AB1526" s="615"/>
      <c r="AC1526" s="615"/>
      <c r="AD1526" s="615"/>
      <c r="AE1526" s="617"/>
    </row>
    <row r="1527" spans="19:31" x14ac:dyDescent="0.25">
      <c r="S1527" s="615"/>
      <c r="T1527" s="615"/>
      <c r="U1527" s="615"/>
      <c r="V1527" s="615"/>
      <c r="W1527" s="615"/>
      <c r="X1527" s="615"/>
      <c r="Y1527" s="615"/>
      <c r="Z1527" s="615"/>
      <c r="AA1527" s="615"/>
      <c r="AB1527" s="615"/>
      <c r="AC1527" s="615"/>
      <c r="AD1527" s="615"/>
      <c r="AE1527" s="617"/>
    </row>
    <row r="1528" spans="19:31" x14ac:dyDescent="0.25">
      <c r="S1528" s="615"/>
      <c r="T1528" s="615"/>
      <c r="U1528" s="615"/>
      <c r="V1528" s="615"/>
      <c r="W1528" s="615"/>
      <c r="X1528" s="615"/>
      <c r="Y1528" s="615"/>
      <c r="Z1528" s="615"/>
      <c r="AA1528" s="615"/>
      <c r="AB1528" s="615"/>
      <c r="AC1528" s="615"/>
      <c r="AD1528" s="615"/>
      <c r="AE1528" s="617"/>
    </row>
    <row r="1529" spans="19:31" x14ac:dyDescent="0.25">
      <c r="S1529" s="615"/>
      <c r="T1529" s="615"/>
      <c r="U1529" s="615"/>
      <c r="V1529" s="615"/>
      <c r="W1529" s="615"/>
      <c r="X1529" s="615"/>
      <c r="Y1529" s="615"/>
      <c r="Z1529" s="615"/>
      <c r="AA1529" s="615"/>
      <c r="AB1529" s="615"/>
      <c r="AC1529" s="615"/>
      <c r="AD1529" s="615"/>
      <c r="AE1529" s="617"/>
    </row>
    <row r="1530" spans="19:31" x14ac:dyDescent="0.25">
      <c r="S1530" s="615"/>
      <c r="T1530" s="615"/>
      <c r="U1530" s="615"/>
      <c r="V1530" s="615"/>
      <c r="W1530" s="615"/>
      <c r="X1530" s="615"/>
      <c r="Y1530" s="615"/>
      <c r="Z1530" s="615"/>
      <c r="AA1530" s="615"/>
      <c r="AB1530" s="615"/>
      <c r="AC1530" s="615"/>
      <c r="AD1530" s="615"/>
      <c r="AE1530" s="617"/>
    </row>
    <row r="1531" spans="19:31" x14ac:dyDescent="0.25">
      <c r="S1531" s="615"/>
      <c r="T1531" s="615"/>
      <c r="U1531" s="615"/>
      <c r="V1531" s="615"/>
      <c r="W1531" s="615"/>
      <c r="X1531" s="615"/>
      <c r="Y1531" s="615"/>
      <c r="Z1531" s="615"/>
      <c r="AA1531" s="615"/>
      <c r="AB1531" s="615"/>
      <c r="AC1531" s="615"/>
      <c r="AD1531" s="615"/>
      <c r="AE1531" s="617"/>
    </row>
    <row r="1532" spans="19:31" x14ac:dyDescent="0.25">
      <c r="S1532" s="615"/>
      <c r="T1532" s="615"/>
      <c r="U1532" s="615"/>
      <c r="V1532" s="615"/>
      <c r="W1532" s="615"/>
      <c r="X1532" s="615"/>
      <c r="Y1532" s="615"/>
      <c r="Z1532" s="615"/>
      <c r="AA1532" s="615"/>
      <c r="AB1532" s="615"/>
      <c r="AC1532" s="615"/>
      <c r="AD1532" s="615"/>
      <c r="AE1532" s="617"/>
    </row>
    <row r="1533" spans="19:31" x14ac:dyDescent="0.25">
      <c r="S1533" s="615"/>
      <c r="T1533" s="615"/>
      <c r="U1533" s="615"/>
      <c r="V1533" s="615"/>
      <c r="W1533" s="615"/>
      <c r="X1533" s="615"/>
      <c r="Y1533" s="615"/>
      <c r="Z1533" s="615"/>
      <c r="AA1533" s="615"/>
      <c r="AB1533" s="615"/>
      <c r="AC1533" s="615"/>
      <c r="AD1533" s="615"/>
      <c r="AE1533" s="617"/>
    </row>
    <row r="1534" spans="19:31" x14ac:dyDescent="0.25">
      <c r="S1534" s="615"/>
      <c r="T1534" s="615"/>
      <c r="U1534" s="615"/>
      <c r="V1534" s="615"/>
      <c r="W1534" s="615"/>
      <c r="X1534" s="615"/>
      <c r="Y1534" s="615"/>
      <c r="Z1534" s="615"/>
      <c r="AA1534" s="615"/>
      <c r="AB1534" s="615"/>
      <c r="AC1534" s="615"/>
      <c r="AD1534" s="615"/>
      <c r="AE1534" s="617"/>
    </row>
    <row r="1535" spans="19:31" x14ac:dyDescent="0.25">
      <c r="S1535" s="615"/>
      <c r="T1535" s="615"/>
      <c r="U1535" s="615"/>
      <c r="V1535" s="615"/>
      <c r="W1535" s="615"/>
      <c r="X1535" s="615"/>
      <c r="Y1535" s="615"/>
      <c r="Z1535" s="615"/>
      <c r="AA1535" s="615"/>
      <c r="AB1535" s="615"/>
      <c r="AC1535" s="615"/>
      <c r="AD1535" s="615"/>
      <c r="AE1535" s="617"/>
    </row>
    <row r="1536" spans="19:31" x14ac:dyDescent="0.25">
      <c r="S1536" s="615"/>
      <c r="T1536" s="615"/>
      <c r="U1536" s="615"/>
      <c r="V1536" s="615"/>
      <c r="W1536" s="615"/>
      <c r="X1536" s="615"/>
      <c r="Y1536" s="615"/>
      <c r="Z1536" s="615"/>
      <c r="AA1536" s="615"/>
      <c r="AB1536" s="615"/>
      <c r="AC1536" s="615"/>
      <c r="AD1536" s="615"/>
      <c r="AE1536" s="617"/>
    </row>
    <row r="1537" spans="19:31" x14ac:dyDescent="0.25">
      <c r="S1537" s="615"/>
      <c r="T1537" s="615"/>
      <c r="U1537" s="615"/>
      <c r="V1537" s="615"/>
      <c r="W1537" s="615"/>
      <c r="X1537" s="615"/>
      <c r="Y1537" s="615"/>
      <c r="Z1537" s="615"/>
      <c r="AA1537" s="615"/>
      <c r="AB1537" s="615"/>
      <c r="AC1537" s="615"/>
      <c r="AD1537" s="615"/>
      <c r="AE1537" s="617"/>
    </row>
    <row r="1538" spans="19:31" x14ac:dyDescent="0.25">
      <c r="S1538" s="615"/>
      <c r="T1538" s="615"/>
      <c r="U1538" s="615"/>
      <c r="V1538" s="615"/>
      <c r="W1538" s="615"/>
      <c r="X1538" s="615"/>
      <c r="Y1538" s="615"/>
      <c r="Z1538" s="615"/>
      <c r="AA1538" s="615"/>
      <c r="AB1538" s="615"/>
      <c r="AC1538" s="615"/>
      <c r="AD1538" s="615"/>
      <c r="AE1538" s="617"/>
    </row>
    <row r="1539" spans="19:31" x14ac:dyDescent="0.25">
      <c r="S1539" s="615"/>
      <c r="T1539" s="615"/>
      <c r="U1539" s="615"/>
      <c r="V1539" s="615"/>
      <c r="W1539" s="615"/>
      <c r="X1539" s="615"/>
      <c r="Y1539" s="615"/>
      <c r="Z1539" s="615"/>
      <c r="AA1539" s="615"/>
      <c r="AB1539" s="615"/>
      <c r="AC1539" s="615"/>
      <c r="AD1539" s="615"/>
      <c r="AE1539" s="617"/>
    </row>
    <row r="1540" spans="19:31" x14ac:dyDescent="0.25">
      <c r="S1540" s="615"/>
      <c r="T1540" s="615"/>
      <c r="U1540" s="615"/>
      <c r="V1540" s="615"/>
      <c r="W1540" s="615"/>
      <c r="X1540" s="615"/>
      <c r="Y1540" s="615"/>
      <c r="Z1540" s="615"/>
      <c r="AA1540" s="615"/>
      <c r="AB1540" s="615"/>
      <c r="AC1540" s="615"/>
      <c r="AD1540" s="615"/>
      <c r="AE1540" s="617"/>
    </row>
    <row r="1541" spans="19:31" x14ac:dyDescent="0.25">
      <c r="S1541" s="615"/>
      <c r="T1541" s="615"/>
      <c r="U1541" s="615"/>
      <c r="V1541" s="615"/>
      <c r="W1541" s="615"/>
      <c r="X1541" s="615"/>
      <c r="Y1541" s="615"/>
      <c r="Z1541" s="615"/>
      <c r="AA1541" s="615"/>
      <c r="AB1541" s="615"/>
      <c r="AC1541" s="615"/>
      <c r="AD1541" s="615"/>
      <c r="AE1541" s="617"/>
    </row>
    <row r="1542" spans="19:31" x14ac:dyDescent="0.25">
      <c r="S1542" s="615"/>
      <c r="T1542" s="615"/>
      <c r="U1542" s="615"/>
      <c r="V1542" s="615"/>
      <c r="W1542" s="615"/>
      <c r="X1542" s="615"/>
      <c r="Y1542" s="615"/>
      <c r="Z1542" s="615"/>
      <c r="AA1542" s="615"/>
      <c r="AB1542" s="615"/>
      <c r="AC1542" s="615"/>
      <c r="AD1542" s="615"/>
      <c r="AE1542" s="617"/>
    </row>
    <row r="1543" spans="19:31" x14ac:dyDescent="0.25">
      <c r="S1543" s="615"/>
      <c r="T1543" s="615"/>
      <c r="U1543" s="615"/>
      <c r="V1543" s="615"/>
      <c r="W1543" s="615"/>
      <c r="X1543" s="615"/>
      <c r="Y1543" s="615"/>
      <c r="Z1543" s="615"/>
      <c r="AA1543" s="615"/>
      <c r="AB1543" s="615"/>
      <c r="AC1543" s="615"/>
      <c r="AD1543" s="615"/>
      <c r="AE1543" s="617"/>
    </row>
    <row r="1544" spans="19:31" x14ac:dyDescent="0.25">
      <c r="S1544" s="615"/>
      <c r="T1544" s="615"/>
      <c r="U1544" s="615"/>
      <c r="V1544" s="615"/>
      <c r="W1544" s="615"/>
      <c r="X1544" s="615"/>
      <c r="Y1544" s="615"/>
      <c r="Z1544" s="615"/>
      <c r="AA1544" s="615"/>
      <c r="AB1544" s="615"/>
      <c r="AC1544" s="615"/>
      <c r="AD1544" s="615"/>
      <c r="AE1544" s="617"/>
    </row>
    <row r="1545" spans="19:31" x14ac:dyDescent="0.25">
      <c r="S1545" s="615"/>
      <c r="T1545" s="615"/>
      <c r="U1545" s="615"/>
      <c r="V1545" s="615"/>
      <c r="W1545" s="615"/>
      <c r="X1545" s="615"/>
      <c r="Y1545" s="615"/>
      <c r="Z1545" s="615"/>
      <c r="AA1545" s="615"/>
      <c r="AB1545" s="615"/>
      <c r="AC1545" s="615"/>
      <c r="AD1545" s="615"/>
      <c r="AE1545" s="617"/>
    </row>
    <row r="1546" spans="19:31" x14ac:dyDescent="0.25">
      <c r="S1546" s="615"/>
      <c r="T1546" s="615"/>
      <c r="U1546" s="615"/>
      <c r="V1546" s="615"/>
      <c r="W1546" s="615"/>
      <c r="X1546" s="615"/>
      <c r="Y1546" s="615"/>
      <c r="Z1546" s="615"/>
      <c r="AA1546" s="615"/>
      <c r="AB1546" s="615"/>
      <c r="AC1546" s="615"/>
      <c r="AD1546" s="615"/>
      <c r="AE1546" s="617"/>
    </row>
    <row r="1547" spans="19:31" x14ac:dyDescent="0.25">
      <c r="S1547" s="615"/>
      <c r="T1547" s="615"/>
      <c r="U1547" s="615"/>
      <c r="V1547" s="615"/>
      <c r="W1547" s="615"/>
      <c r="X1547" s="615"/>
      <c r="Y1547" s="615"/>
      <c r="Z1547" s="615"/>
      <c r="AA1547" s="615"/>
      <c r="AB1547" s="615"/>
      <c r="AC1547" s="615"/>
      <c r="AD1547" s="615"/>
      <c r="AE1547" s="617"/>
    </row>
    <row r="1548" spans="19:31" x14ac:dyDescent="0.25">
      <c r="S1548" s="615"/>
      <c r="T1548" s="615"/>
      <c r="U1548" s="615"/>
      <c r="V1548" s="615"/>
      <c r="W1548" s="615"/>
      <c r="X1548" s="615"/>
      <c r="Y1548" s="615"/>
      <c r="Z1548" s="615"/>
      <c r="AA1548" s="615"/>
      <c r="AB1548" s="615"/>
      <c r="AC1548" s="615"/>
      <c r="AD1548" s="615"/>
      <c r="AE1548" s="617"/>
    </row>
    <row r="1549" spans="19:31" x14ac:dyDescent="0.25">
      <c r="S1549" s="615"/>
      <c r="T1549" s="615"/>
      <c r="U1549" s="615"/>
      <c r="V1549" s="615"/>
      <c r="W1549" s="615"/>
      <c r="X1549" s="615"/>
      <c r="Y1549" s="615"/>
      <c r="Z1549" s="615"/>
      <c r="AA1549" s="615"/>
      <c r="AB1549" s="615"/>
      <c r="AC1549" s="615"/>
      <c r="AD1549" s="615"/>
      <c r="AE1549" s="617"/>
    </row>
    <row r="1550" spans="19:31" x14ac:dyDescent="0.25">
      <c r="S1550" s="615"/>
      <c r="T1550" s="615"/>
      <c r="U1550" s="615"/>
      <c r="V1550" s="615"/>
      <c r="W1550" s="615"/>
      <c r="X1550" s="615"/>
      <c r="Y1550" s="615"/>
      <c r="Z1550" s="615"/>
      <c r="AA1550" s="615"/>
      <c r="AB1550" s="615"/>
      <c r="AC1550" s="615"/>
      <c r="AD1550" s="615"/>
      <c r="AE1550" s="617"/>
    </row>
    <row r="1551" spans="19:31" x14ac:dyDescent="0.25">
      <c r="S1551" s="615"/>
      <c r="T1551" s="615"/>
      <c r="U1551" s="615"/>
      <c r="V1551" s="615"/>
      <c r="W1551" s="615"/>
      <c r="X1551" s="615"/>
      <c r="Y1551" s="615"/>
      <c r="Z1551" s="615"/>
      <c r="AA1551" s="615"/>
      <c r="AB1551" s="615"/>
      <c r="AC1551" s="615"/>
      <c r="AD1551" s="615"/>
      <c r="AE1551" s="617"/>
    </row>
    <row r="1552" spans="19:31" x14ac:dyDescent="0.25">
      <c r="S1552" s="615"/>
      <c r="T1552" s="615"/>
      <c r="U1552" s="615"/>
      <c r="V1552" s="615"/>
      <c r="W1552" s="615"/>
      <c r="X1552" s="615"/>
      <c r="Y1552" s="615"/>
      <c r="Z1552" s="615"/>
      <c r="AA1552" s="615"/>
      <c r="AB1552" s="615"/>
      <c r="AC1552" s="615"/>
      <c r="AD1552" s="615"/>
      <c r="AE1552" s="617"/>
    </row>
    <row r="1553" spans="19:31" x14ac:dyDescent="0.25">
      <c r="S1553" s="615"/>
      <c r="T1553" s="615"/>
      <c r="U1553" s="615"/>
      <c r="V1553" s="615"/>
      <c r="W1553" s="615"/>
      <c r="X1553" s="615"/>
      <c r="Y1553" s="615"/>
      <c r="Z1553" s="615"/>
      <c r="AA1553" s="615"/>
      <c r="AB1553" s="615"/>
      <c r="AC1553" s="615"/>
      <c r="AD1553" s="615"/>
      <c r="AE1553" s="617"/>
    </row>
    <row r="1554" spans="19:31" x14ac:dyDescent="0.25">
      <c r="S1554" s="615"/>
      <c r="T1554" s="615"/>
      <c r="U1554" s="615"/>
      <c r="V1554" s="615"/>
      <c r="W1554" s="615"/>
      <c r="X1554" s="615"/>
      <c r="Y1554" s="615"/>
      <c r="Z1554" s="615"/>
      <c r="AA1554" s="615"/>
      <c r="AB1554" s="615"/>
      <c r="AC1554" s="615"/>
      <c r="AD1554" s="615"/>
      <c r="AE1554" s="617"/>
    </row>
    <row r="1555" spans="19:31" x14ac:dyDescent="0.25">
      <c r="S1555" s="615"/>
      <c r="T1555" s="615"/>
      <c r="U1555" s="615"/>
      <c r="V1555" s="615"/>
      <c r="W1555" s="615"/>
      <c r="X1555" s="615"/>
      <c r="Y1555" s="615"/>
      <c r="Z1555" s="615"/>
      <c r="AA1555" s="615"/>
      <c r="AB1555" s="615"/>
      <c r="AC1555" s="615"/>
      <c r="AD1555" s="615"/>
      <c r="AE1555" s="617"/>
    </row>
    <row r="1556" spans="19:31" x14ac:dyDescent="0.25">
      <c r="S1556" s="615"/>
      <c r="T1556" s="615"/>
      <c r="U1556" s="615"/>
      <c r="V1556" s="615"/>
      <c r="W1556" s="615"/>
      <c r="X1556" s="615"/>
      <c r="Y1556" s="615"/>
      <c r="Z1556" s="615"/>
      <c r="AA1556" s="615"/>
      <c r="AB1556" s="615"/>
      <c r="AC1556" s="615"/>
      <c r="AD1556" s="615"/>
      <c r="AE1556" s="617"/>
    </row>
    <row r="1557" spans="19:31" x14ac:dyDescent="0.25">
      <c r="S1557" s="615"/>
      <c r="T1557" s="615"/>
      <c r="U1557" s="615"/>
      <c r="V1557" s="615"/>
      <c r="W1557" s="615"/>
      <c r="X1557" s="615"/>
      <c r="Y1557" s="615"/>
      <c r="Z1557" s="615"/>
      <c r="AA1557" s="615"/>
      <c r="AB1557" s="615"/>
      <c r="AC1557" s="615"/>
      <c r="AD1557" s="615"/>
      <c r="AE1557" s="617"/>
    </row>
    <row r="1558" spans="19:31" x14ac:dyDescent="0.25">
      <c r="S1558" s="615"/>
      <c r="T1558" s="615"/>
      <c r="U1558" s="615"/>
      <c r="V1558" s="615"/>
      <c r="W1558" s="615"/>
      <c r="X1558" s="615"/>
      <c r="Y1558" s="615"/>
      <c r="Z1558" s="615"/>
      <c r="AA1558" s="615"/>
      <c r="AB1558" s="615"/>
      <c r="AC1558" s="615"/>
      <c r="AD1558" s="615"/>
      <c r="AE1558" s="617"/>
    </row>
    <row r="1559" spans="19:31" x14ac:dyDescent="0.25">
      <c r="S1559" s="615"/>
      <c r="T1559" s="615"/>
      <c r="U1559" s="615"/>
      <c r="V1559" s="615"/>
      <c r="W1559" s="615"/>
      <c r="X1559" s="615"/>
      <c r="Y1559" s="615"/>
      <c r="Z1559" s="615"/>
      <c r="AA1559" s="615"/>
      <c r="AB1559" s="615"/>
      <c r="AC1559" s="615"/>
      <c r="AD1559" s="615"/>
      <c r="AE1559" s="617"/>
    </row>
    <row r="1560" spans="19:31" x14ac:dyDescent="0.25">
      <c r="S1560" s="615"/>
      <c r="T1560" s="615"/>
      <c r="U1560" s="615"/>
      <c r="V1560" s="615"/>
      <c r="W1560" s="615"/>
      <c r="X1560" s="615"/>
      <c r="Y1560" s="615"/>
      <c r="Z1560" s="615"/>
      <c r="AA1560" s="615"/>
      <c r="AB1560" s="615"/>
      <c r="AC1560" s="615"/>
      <c r="AD1560" s="615"/>
      <c r="AE1560" s="617"/>
    </row>
    <row r="1561" spans="19:31" x14ac:dyDescent="0.25">
      <c r="S1561" s="615"/>
      <c r="T1561" s="615"/>
      <c r="U1561" s="615"/>
      <c r="V1561" s="615"/>
      <c r="W1561" s="615"/>
      <c r="X1561" s="615"/>
      <c r="Y1561" s="615"/>
      <c r="Z1561" s="615"/>
      <c r="AA1561" s="615"/>
      <c r="AB1561" s="615"/>
      <c r="AC1561" s="615"/>
      <c r="AD1561" s="615"/>
      <c r="AE1561" s="617"/>
    </row>
    <row r="1562" spans="19:31" x14ac:dyDescent="0.25">
      <c r="S1562" s="615"/>
      <c r="T1562" s="615"/>
      <c r="U1562" s="615"/>
      <c r="V1562" s="615"/>
      <c r="W1562" s="615"/>
      <c r="X1562" s="615"/>
      <c r="Y1562" s="615"/>
      <c r="Z1562" s="615"/>
      <c r="AA1562" s="615"/>
      <c r="AB1562" s="615"/>
      <c r="AC1562" s="615"/>
      <c r="AD1562" s="615"/>
      <c r="AE1562" s="617"/>
    </row>
    <row r="1563" spans="19:31" x14ac:dyDescent="0.25">
      <c r="S1563" s="615"/>
      <c r="T1563" s="615"/>
      <c r="U1563" s="615"/>
      <c r="V1563" s="615"/>
      <c r="W1563" s="615"/>
      <c r="X1563" s="615"/>
      <c r="Y1563" s="615"/>
      <c r="Z1563" s="615"/>
      <c r="AA1563" s="615"/>
      <c r="AB1563" s="615"/>
      <c r="AC1563" s="615"/>
      <c r="AD1563" s="615"/>
      <c r="AE1563" s="617"/>
    </row>
    <row r="1564" spans="19:31" x14ac:dyDescent="0.25">
      <c r="S1564" s="615"/>
      <c r="T1564" s="615"/>
      <c r="U1564" s="615"/>
      <c r="V1564" s="615"/>
      <c r="W1564" s="615"/>
      <c r="X1564" s="615"/>
      <c r="Y1564" s="615"/>
      <c r="Z1564" s="615"/>
      <c r="AA1564" s="615"/>
      <c r="AB1564" s="615"/>
      <c r="AC1564" s="615"/>
      <c r="AD1564" s="615"/>
      <c r="AE1564" s="617"/>
    </row>
    <row r="1565" spans="19:31" x14ac:dyDescent="0.25">
      <c r="S1565" s="615"/>
      <c r="T1565" s="615"/>
      <c r="U1565" s="615"/>
      <c r="V1565" s="615"/>
      <c r="W1565" s="615"/>
      <c r="X1565" s="615"/>
      <c r="Y1565" s="615"/>
      <c r="Z1565" s="615"/>
      <c r="AA1565" s="615"/>
      <c r="AB1565" s="615"/>
      <c r="AC1565" s="615"/>
      <c r="AD1565" s="615"/>
      <c r="AE1565" s="617"/>
    </row>
    <row r="1566" spans="19:31" x14ac:dyDescent="0.25">
      <c r="S1566" s="615"/>
      <c r="T1566" s="615"/>
      <c r="U1566" s="615"/>
      <c r="V1566" s="615"/>
      <c r="W1566" s="615"/>
      <c r="X1566" s="615"/>
      <c r="Y1566" s="615"/>
      <c r="Z1566" s="615"/>
      <c r="AA1566" s="615"/>
      <c r="AB1566" s="615"/>
      <c r="AC1566" s="615"/>
      <c r="AD1566" s="615"/>
      <c r="AE1566" s="617"/>
    </row>
    <row r="1567" spans="19:31" x14ac:dyDescent="0.25">
      <c r="S1567" s="615"/>
      <c r="T1567" s="615"/>
      <c r="U1567" s="615"/>
      <c r="V1567" s="615"/>
      <c r="W1567" s="615"/>
      <c r="X1567" s="615"/>
      <c r="Y1567" s="615"/>
      <c r="Z1567" s="615"/>
      <c r="AA1567" s="615"/>
      <c r="AB1567" s="615"/>
      <c r="AC1567" s="615"/>
      <c r="AD1567" s="615"/>
      <c r="AE1567" s="617"/>
    </row>
    <row r="1568" spans="19:31" x14ac:dyDescent="0.25">
      <c r="S1568" s="615"/>
      <c r="T1568" s="615"/>
      <c r="U1568" s="615"/>
      <c r="V1568" s="615"/>
      <c r="W1568" s="615"/>
      <c r="X1568" s="615"/>
      <c r="Y1568" s="615"/>
      <c r="Z1568" s="615"/>
      <c r="AA1568" s="615"/>
      <c r="AB1568" s="615"/>
      <c r="AC1568" s="615"/>
      <c r="AD1568" s="615"/>
      <c r="AE1568" s="617"/>
    </row>
    <row r="1569" spans="19:31" x14ac:dyDescent="0.25">
      <c r="S1569" s="615"/>
      <c r="T1569" s="615"/>
      <c r="U1569" s="615"/>
      <c r="V1569" s="615"/>
      <c r="W1569" s="615"/>
      <c r="X1569" s="615"/>
      <c r="Y1569" s="615"/>
      <c r="Z1569" s="615"/>
      <c r="AA1569" s="615"/>
      <c r="AB1569" s="615"/>
      <c r="AC1569" s="615"/>
      <c r="AD1569" s="615"/>
      <c r="AE1569" s="617"/>
    </row>
    <row r="1570" spans="19:31" x14ac:dyDescent="0.25">
      <c r="S1570" s="615"/>
      <c r="T1570" s="615"/>
      <c r="U1570" s="615"/>
      <c r="V1570" s="615"/>
      <c r="W1570" s="615"/>
      <c r="X1570" s="615"/>
      <c r="Y1570" s="615"/>
      <c r="Z1570" s="615"/>
      <c r="AA1570" s="615"/>
      <c r="AB1570" s="615"/>
      <c r="AC1570" s="615"/>
      <c r="AD1570" s="615"/>
      <c r="AE1570" s="617"/>
    </row>
    <row r="1571" spans="19:31" x14ac:dyDescent="0.25">
      <c r="S1571" s="615"/>
      <c r="T1571" s="615"/>
      <c r="U1571" s="615"/>
      <c r="V1571" s="615"/>
      <c r="W1571" s="615"/>
      <c r="X1571" s="615"/>
      <c r="Y1571" s="615"/>
      <c r="Z1571" s="615"/>
      <c r="AA1571" s="615"/>
      <c r="AB1571" s="615"/>
      <c r="AC1571" s="615"/>
      <c r="AD1571" s="615"/>
      <c r="AE1571" s="617"/>
    </row>
    <row r="1572" spans="19:31" x14ac:dyDescent="0.25">
      <c r="S1572" s="615"/>
      <c r="T1572" s="615"/>
      <c r="U1572" s="615"/>
      <c r="V1572" s="615"/>
      <c r="W1572" s="615"/>
      <c r="X1572" s="615"/>
      <c r="Y1572" s="615"/>
      <c r="Z1572" s="615"/>
      <c r="AA1572" s="615"/>
      <c r="AB1572" s="615"/>
      <c r="AC1572" s="615"/>
      <c r="AD1572" s="615"/>
      <c r="AE1572" s="617"/>
    </row>
    <row r="1573" spans="19:31" x14ac:dyDescent="0.25">
      <c r="S1573" s="615"/>
      <c r="T1573" s="615"/>
      <c r="U1573" s="615"/>
      <c r="V1573" s="615"/>
      <c r="W1573" s="615"/>
      <c r="X1573" s="615"/>
      <c r="Y1573" s="615"/>
      <c r="Z1573" s="615"/>
      <c r="AA1573" s="615"/>
      <c r="AB1573" s="615"/>
      <c r="AC1573" s="615"/>
      <c r="AD1573" s="615"/>
      <c r="AE1573" s="617"/>
    </row>
    <row r="1574" spans="19:31" x14ac:dyDescent="0.25">
      <c r="S1574" s="615"/>
      <c r="T1574" s="615"/>
      <c r="U1574" s="615"/>
      <c r="V1574" s="615"/>
      <c r="W1574" s="615"/>
      <c r="X1574" s="615"/>
      <c r="Y1574" s="615"/>
      <c r="Z1574" s="615"/>
      <c r="AA1574" s="615"/>
      <c r="AB1574" s="615"/>
      <c r="AC1574" s="615"/>
      <c r="AD1574" s="615"/>
      <c r="AE1574" s="617"/>
    </row>
    <row r="1575" spans="19:31" x14ac:dyDescent="0.25">
      <c r="S1575" s="615"/>
      <c r="T1575" s="615"/>
      <c r="U1575" s="615"/>
      <c r="V1575" s="615"/>
      <c r="W1575" s="615"/>
      <c r="X1575" s="615"/>
      <c r="Y1575" s="615"/>
      <c r="Z1575" s="615"/>
      <c r="AA1575" s="615"/>
      <c r="AB1575" s="615"/>
      <c r="AC1575" s="615"/>
      <c r="AD1575" s="615"/>
      <c r="AE1575" s="617"/>
    </row>
    <row r="1576" spans="19:31" x14ac:dyDescent="0.25">
      <c r="S1576" s="615"/>
      <c r="T1576" s="615"/>
      <c r="U1576" s="615"/>
      <c r="V1576" s="615"/>
      <c r="W1576" s="615"/>
      <c r="X1576" s="615"/>
      <c r="Y1576" s="615"/>
      <c r="Z1576" s="615"/>
      <c r="AA1576" s="615"/>
      <c r="AB1576" s="615"/>
      <c r="AC1576" s="615"/>
      <c r="AD1576" s="615"/>
      <c r="AE1576" s="617"/>
    </row>
    <row r="1577" spans="19:31" x14ac:dyDescent="0.25">
      <c r="S1577" s="615"/>
      <c r="T1577" s="615"/>
      <c r="U1577" s="615"/>
      <c r="V1577" s="615"/>
      <c r="W1577" s="615"/>
      <c r="X1577" s="615"/>
      <c r="Y1577" s="615"/>
      <c r="Z1577" s="615"/>
      <c r="AA1577" s="615"/>
      <c r="AB1577" s="615"/>
      <c r="AC1577" s="615"/>
      <c r="AD1577" s="615"/>
      <c r="AE1577" s="617"/>
    </row>
    <row r="1578" spans="19:31" x14ac:dyDescent="0.25">
      <c r="S1578" s="615"/>
      <c r="T1578" s="615"/>
      <c r="U1578" s="615"/>
      <c r="V1578" s="615"/>
      <c r="W1578" s="615"/>
      <c r="X1578" s="615"/>
      <c r="Y1578" s="615"/>
      <c r="Z1578" s="615"/>
      <c r="AA1578" s="615"/>
      <c r="AB1578" s="615"/>
      <c r="AC1578" s="615"/>
      <c r="AD1578" s="615"/>
      <c r="AE1578" s="617"/>
    </row>
    <row r="1579" spans="19:31" x14ac:dyDescent="0.25">
      <c r="S1579" s="615"/>
      <c r="T1579" s="615"/>
      <c r="U1579" s="615"/>
      <c r="V1579" s="615"/>
      <c r="W1579" s="615"/>
      <c r="X1579" s="615"/>
      <c r="Y1579" s="615"/>
      <c r="Z1579" s="615"/>
      <c r="AA1579" s="615"/>
      <c r="AB1579" s="615"/>
      <c r="AC1579" s="615"/>
      <c r="AD1579" s="615"/>
      <c r="AE1579" s="617"/>
    </row>
    <row r="1580" spans="19:31" x14ac:dyDescent="0.25">
      <c r="S1580" s="615"/>
      <c r="T1580" s="615"/>
      <c r="U1580" s="615"/>
      <c r="V1580" s="615"/>
      <c r="W1580" s="615"/>
      <c r="X1580" s="615"/>
      <c r="Y1580" s="615"/>
      <c r="Z1580" s="615"/>
      <c r="AA1580" s="615"/>
      <c r="AB1580" s="615"/>
      <c r="AC1580" s="615"/>
      <c r="AD1580" s="615"/>
      <c r="AE1580" s="617"/>
    </row>
    <row r="1581" spans="19:31" x14ac:dyDescent="0.25">
      <c r="S1581" s="615"/>
      <c r="T1581" s="615"/>
      <c r="U1581" s="615"/>
      <c r="V1581" s="615"/>
      <c r="W1581" s="615"/>
      <c r="X1581" s="615"/>
      <c r="Y1581" s="615"/>
      <c r="Z1581" s="615"/>
      <c r="AA1581" s="615"/>
      <c r="AB1581" s="615"/>
      <c r="AC1581" s="615"/>
      <c r="AD1581" s="615"/>
      <c r="AE1581" s="617"/>
    </row>
    <row r="1582" spans="19:31" x14ac:dyDescent="0.25">
      <c r="S1582" s="615"/>
      <c r="T1582" s="615"/>
      <c r="U1582" s="615"/>
      <c r="V1582" s="615"/>
      <c r="W1582" s="615"/>
      <c r="X1582" s="615"/>
      <c r="Y1582" s="615"/>
      <c r="Z1582" s="615"/>
      <c r="AA1582" s="615"/>
      <c r="AB1582" s="615"/>
      <c r="AC1582" s="615"/>
      <c r="AD1582" s="615"/>
      <c r="AE1582" s="617"/>
    </row>
    <row r="1583" spans="19:31" x14ac:dyDescent="0.25">
      <c r="S1583" s="615"/>
      <c r="T1583" s="615"/>
      <c r="U1583" s="615"/>
      <c r="V1583" s="615"/>
      <c r="W1583" s="615"/>
      <c r="X1583" s="615"/>
      <c r="Y1583" s="615"/>
      <c r="Z1583" s="615"/>
      <c r="AA1583" s="615"/>
      <c r="AB1583" s="615"/>
      <c r="AC1583" s="615"/>
      <c r="AD1583" s="615"/>
      <c r="AE1583" s="617"/>
    </row>
    <row r="1584" spans="19:31" x14ac:dyDescent="0.25">
      <c r="S1584" s="615"/>
      <c r="T1584" s="615"/>
      <c r="U1584" s="615"/>
      <c r="V1584" s="615"/>
      <c r="W1584" s="615"/>
      <c r="X1584" s="615"/>
      <c r="Y1584" s="615"/>
      <c r="Z1584" s="615"/>
      <c r="AA1584" s="615"/>
      <c r="AB1584" s="615"/>
      <c r="AC1584" s="615"/>
      <c r="AD1584" s="615"/>
      <c r="AE1584" s="617"/>
    </row>
    <row r="1585" spans="19:31" x14ac:dyDescent="0.25">
      <c r="S1585" s="615"/>
      <c r="T1585" s="615"/>
      <c r="U1585" s="615"/>
      <c r="V1585" s="615"/>
      <c r="W1585" s="615"/>
      <c r="X1585" s="615"/>
      <c r="Y1585" s="615"/>
      <c r="Z1585" s="615"/>
      <c r="AA1585" s="615"/>
      <c r="AB1585" s="615"/>
      <c r="AC1585" s="615"/>
      <c r="AD1585" s="615"/>
      <c r="AE1585" s="617"/>
    </row>
    <row r="1586" spans="19:31" x14ac:dyDescent="0.25">
      <c r="S1586" s="615"/>
      <c r="T1586" s="615"/>
      <c r="U1586" s="615"/>
      <c r="V1586" s="615"/>
      <c r="W1586" s="615"/>
      <c r="X1586" s="615"/>
      <c r="Y1586" s="615"/>
      <c r="Z1586" s="615"/>
      <c r="AA1586" s="615"/>
      <c r="AB1586" s="615"/>
      <c r="AC1586" s="615"/>
      <c r="AD1586" s="615"/>
      <c r="AE1586" s="617"/>
    </row>
    <row r="1587" spans="19:31" x14ac:dyDescent="0.25">
      <c r="S1587" s="615"/>
      <c r="T1587" s="615"/>
      <c r="U1587" s="615"/>
      <c r="V1587" s="615"/>
      <c r="W1587" s="615"/>
      <c r="X1587" s="615"/>
      <c r="Y1587" s="615"/>
      <c r="Z1587" s="615"/>
      <c r="AA1587" s="615"/>
      <c r="AB1587" s="615"/>
      <c r="AC1587" s="615"/>
      <c r="AD1587" s="615"/>
      <c r="AE1587" s="617"/>
    </row>
    <row r="1588" spans="19:31" x14ac:dyDescent="0.25">
      <c r="S1588" s="615"/>
      <c r="T1588" s="615"/>
      <c r="U1588" s="615"/>
      <c r="V1588" s="615"/>
      <c r="W1588" s="615"/>
      <c r="X1588" s="615"/>
      <c r="Y1588" s="615"/>
      <c r="Z1588" s="615"/>
      <c r="AA1588" s="615"/>
      <c r="AB1588" s="615"/>
      <c r="AC1588" s="615"/>
      <c r="AD1588" s="615"/>
      <c r="AE1588" s="617"/>
    </row>
    <row r="1589" spans="19:31" x14ac:dyDescent="0.25">
      <c r="S1589" s="615"/>
      <c r="T1589" s="615"/>
      <c r="U1589" s="615"/>
      <c r="V1589" s="615"/>
      <c r="W1589" s="615"/>
      <c r="X1589" s="615"/>
      <c r="Y1589" s="615"/>
      <c r="Z1589" s="615"/>
      <c r="AA1589" s="615"/>
      <c r="AB1589" s="615"/>
      <c r="AC1589" s="615"/>
      <c r="AD1589" s="615"/>
      <c r="AE1589" s="617"/>
    </row>
    <row r="1590" spans="19:31" x14ac:dyDescent="0.25">
      <c r="S1590" s="615"/>
      <c r="T1590" s="615"/>
      <c r="U1590" s="615"/>
      <c r="V1590" s="615"/>
      <c r="W1590" s="615"/>
      <c r="X1590" s="615"/>
      <c r="Y1590" s="615"/>
      <c r="Z1590" s="615"/>
      <c r="AA1590" s="615"/>
      <c r="AB1590" s="615"/>
      <c r="AC1590" s="615"/>
      <c r="AD1590" s="615"/>
      <c r="AE1590" s="617"/>
    </row>
    <row r="1591" spans="19:31" x14ac:dyDescent="0.25">
      <c r="S1591" s="615"/>
      <c r="T1591" s="615"/>
      <c r="U1591" s="615"/>
      <c r="V1591" s="615"/>
      <c r="W1591" s="615"/>
      <c r="X1591" s="615"/>
      <c r="Y1591" s="615"/>
      <c r="Z1591" s="615"/>
      <c r="AA1591" s="615"/>
      <c r="AB1591" s="615"/>
      <c r="AC1591" s="615"/>
      <c r="AD1591" s="615"/>
      <c r="AE1591" s="617"/>
    </row>
    <row r="1592" spans="19:31" x14ac:dyDescent="0.25">
      <c r="S1592" s="615"/>
      <c r="T1592" s="615"/>
      <c r="U1592" s="615"/>
      <c r="V1592" s="615"/>
      <c r="W1592" s="615"/>
      <c r="X1592" s="615"/>
      <c r="Y1592" s="615"/>
      <c r="Z1592" s="615"/>
      <c r="AA1592" s="615"/>
      <c r="AB1592" s="615"/>
      <c r="AC1592" s="615"/>
      <c r="AD1592" s="615"/>
      <c r="AE1592" s="617"/>
    </row>
    <row r="1593" spans="19:31" x14ac:dyDescent="0.25">
      <c r="S1593" s="615"/>
      <c r="T1593" s="615"/>
      <c r="U1593" s="615"/>
      <c r="V1593" s="615"/>
      <c r="W1593" s="615"/>
      <c r="X1593" s="615"/>
      <c r="Y1593" s="615"/>
      <c r="Z1593" s="615"/>
      <c r="AA1593" s="615"/>
      <c r="AB1593" s="615"/>
      <c r="AC1593" s="615"/>
      <c r="AD1593" s="615"/>
      <c r="AE1593" s="617"/>
    </row>
    <row r="1594" spans="19:31" x14ac:dyDescent="0.25">
      <c r="S1594" s="615"/>
      <c r="T1594" s="615"/>
      <c r="U1594" s="615"/>
      <c r="V1594" s="615"/>
      <c r="W1594" s="615"/>
      <c r="X1594" s="615"/>
      <c r="Y1594" s="615"/>
      <c r="Z1594" s="615"/>
      <c r="AA1594" s="615"/>
      <c r="AB1594" s="615"/>
      <c r="AC1594" s="615"/>
      <c r="AD1594" s="615"/>
      <c r="AE1594" s="617"/>
    </row>
    <row r="1595" spans="19:31" x14ac:dyDescent="0.25">
      <c r="S1595" s="615"/>
      <c r="T1595" s="615"/>
      <c r="U1595" s="615"/>
      <c r="V1595" s="615"/>
      <c r="W1595" s="615"/>
      <c r="X1595" s="615"/>
      <c r="Y1595" s="615"/>
      <c r="Z1595" s="615"/>
      <c r="AA1595" s="615"/>
      <c r="AB1595" s="615"/>
      <c r="AC1595" s="615"/>
      <c r="AD1595" s="615"/>
      <c r="AE1595" s="617"/>
    </row>
    <row r="1596" spans="19:31" x14ac:dyDescent="0.25">
      <c r="S1596" s="615"/>
      <c r="T1596" s="615"/>
      <c r="U1596" s="615"/>
      <c r="V1596" s="615"/>
      <c r="W1596" s="615"/>
      <c r="X1596" s="615"/>
      <c r="Y1596" s="615"/>
      <c r="Z1596" s="615"/>
      <c r="AA1596" s="615"/>
      <c r="AB1596" s="615"/>
      <c r="AC1596" s="615"/>
      <c r="AD1596" s="615"/>
      <c r="AE1596" s="617"/>
    </row>
    <row r="1597" spans="19:31" x14ac:dyDescent="0.25">
      <c r="S1597" s="615"/>
      <c r="T1597" s="615"/>
      <c r="U1597" s="615"/>
      <c r="V1597" s="615"/>
      <c r="W1597" s="615"/>
      <c r="X1597" s="615"/>
      <c r="Y1597" s="615"/>
      <c r="Z1597" s="615"/>
      <c r="AA1597" s="615"/>
      <c r="AB1597" s="615"/>
      <c r="AC1597" s="615"/>
      <c r="AD1597" s="615"/>
      <c r="AE1597" s="617"/>
    </row>
    <row r="1598" spans="19:31" x14ac:dyDescent="0.25">
      <c r="S1598" s="615"/>
      <c r="T1598" s="615"/>
      <c r="U1598" s="615"/>
      <c r="V1598" s="615"/>
      <c r="W1598" s="615"/>
      <c r="X1598" s="615"/>
      <c r="Y1598" s="615"/>
      <c r="Z1598" s="615"/>
      <c r="AA1598" s="615"/>
      <c r="AB1598" s="615"/>
      <c r="AC1598" s="615"/>
      <c r="AD1598" s="615"/>
      <c r="AE1598" s="617"/>
    </row>
    <row r="1599" spans="19:31" x14ac:dyDescent="0.25">
      <c r="S1599" s="615"/>
      <c r="T1599" s="615"/>
      <c r="U1599" s="615"/>
      <c r="V1599" s="615"/>
      <c r="W1599" s="615"/>
      <c r="X1599" s="615"/>
      <c r="Y1599" s="615"/>
      <c r="Z1599" s="615"/>
      <c r="AA1599" s="615"/>
      <c r="AB1599" s="615"/>
      <c r="AC1599" s="615"/>
      <c r="AD1599" s="615"/>
      <c r="AE1599" s="617"/>
    </row>
    <row r="1600" spans="19:31" x14ac:dyDescent="0.25">
      <c r="S1600" s="615"/>
      <c r="T1600" s="615"/>
      <c r="U1600" s="615"/>
      <c r="V1600" s="615"/>
      <c r="W1600" s="615"/>
      <c r="X1600" s="615"/>
      <c r="Y1600" s="615"/>
      <c r="Z1600" s="615"/>
      <c r="AA1600" s="615"/>
      <c r="AB1600" s="615"/>
      <c r="AC1600" s="615"/>
      <c r="AD1600" s="615"/>
      <c r="AE1600" s="617"/>
    </row>
    <row r="1601" spans="19:31" x14ac:dyDescent="0.25">
      <c r="S1601" s="615"/>
      <c r="T1601" s="615"/>
      <c r="U1601" s="615"/>
      <c r="V1601" s="615"/>
      <c r="W1601" s="615"/>
      <c r="X1601" s="615"/>
      <c r="Y1601" s="615"/>
      <c r="Z1601" s="615"/>
      <c r="AA1601" s="615"/>
      <c r="AB1601" s="615"/>
      <c r="AC1601" s="615"/>
      <c r="AD1601" s="615"/>
      <c r="AE1601" s="617"/>
    </row>
    <row r="1602" spans="19:31" x14ac:dyDescent="0.25">
      <c r="S1602" s="615"/>
      <c r="T1602" s="615"/>
      <c r="U1602" s="615"/>
      <c r="V1602" s="615"/>
      <c r="W1602" s="615"/>
      <c r="X1602" s="615"/>
      <c r="Y1602" s="615"/>
      <c r="Z1602" s="615"/>
      <c r="AA1602" s="615"/>
      <c r="AB1602" s="615"/>
      <c r="AC1602" s="615"/>
      <c r="AD1602" s="615"/>
      <c r="AE1602" s="617"/>
    </row>
    <row r="1603" spans="19:31" x14ac:dyDescent="0.25">
      <c r="S1603" s="615"/>
      <c r="T1603" s="615"/>
      <c r="U1603" s="615"/>
      <c r="V1603" s="615"/>
      <c r="W1603" s="615"/>
      <c r="X1603" s="615"/>
      <c r="Y1603" s="615"/>
      <c r="Z1603" s="615"/>
      <c r="AA1603" s="615"/>
      <c r="AB1603" s="615"/>
      <c r="AC1603" s="615"/>
      <c r="AD1603" s="615"/>
      <c r="AE1603" s="617"/>
    </row>
    <row r="1604" spans="19:31" x14ac:dyDescent="0.25">
      <c r="S1604" s="615"/>
      <c r="T1604" s="615"/>
      <c r="U1604" s="615"/>
      <c r="V1604" s="615"/>
      <c r="W1604" s="615"/>
      <c r="X1604" s="615"/>
      <c r="Y1604" s="615"/>
      <c r="Z1604" s="615"/>
      <c r="AA1604" s="615"/>
      <c r="AB1604" s="615"/>
      <c r="AC1604" s="615"/>
      <c r="AD1604" s="615"/>
      <c r="AE1604" s="617"/>
    </row>
    <row r="1605" spans="19:31" x14ac:dyDescent="0.25">
      <c r="S1605" s="615"/>
      <c r="T1605" s="615"/>
      <c r="U1605" s="615"/>
      <c r="V1605" s="615"/>
      <c r="W1605" s="615"/>
      <c r="X1605" s="615"/>
      <c r="Y1605" s="615"/>
      <c r="Z1605" s="615"/>
      <c r="AA1605" s="615"/>
      <c r="AB1605" s="615"/>
      <c r="AC1605" s="615"/>
      <c r="AD1605" s="615"/>
      <c r="AE1605" s="617"/>
    </row>
    <row r="1606" spans="19:31" x14ac:dyDescent="0.25">
      <c r="S1606" s="615"/>
      <c r="T1606" s="615"/>
      <c r="U1606" s="615"/>
      <c r="V1606" s="615"/>
      <c r="W1606" s="615"/>
      <c r="X1606" s="615"/>
      <c r="Y1606" s="615"/>
      <c r="Z1606" s="615"/>
      <c r="AA1606" s="615"/>
      <c r="AB1606" s="615"/>
      <c r="AC1606" s="615"/>
      <c r="AD1606" s="615"/>
      <c r="AE1606" s="617"/>
    </row>
    <row r="1607" spans="19:31" x14ac:dyDescent="0.25">
      <c r="S1607" s="615"/>
      <c r="T1607" s="615"/>
      <c r="U1607" s="615"/>
      <c r="V1607" s="615"/>
      <c r="W1607" s="615"/>
      <c r="X1607" s="615"/>
      <c r="Y1607" s="615"/>
      <c r="Z1607" s="615"/>
      <c r="AA1607" s="615"/>
      <c r="AB1607" s="615"/>
      <c r="AC1607" s="615"/>
      <c r="AD1607" s="615"/>
      <c r="AE1607" s="617"/>
    </row>
    <row r="1608" spans="19:31" x14ac:dyDescent="0.25">
      <c r="S1608" s="615"/>
      <c r="T1608" s="615"/>
      <c r="U1608" s="615"/>
      <c r="V1608" s="615"/>
      <c r="W1608" s="615"/>
      <c r="X1608" s="615"/>
      <c r="Y1608" s="615"/>
      <c r="Z1608" s="615"/>
      <c r="AA1608" s="615"/>
      <c r="AB1608" s="615"/>
      <c r="AC1608" s="615"/>
      <c r="AD1608" s="615"/>
      <c r="AE1608" s="617"/>
    </row>
    <row r="1609" spans="19:31" x14ac:dyDescent="0.25">
      <c r="S1609" s="615"/>
      <c r="T1609" s="615"/>
      <c r="U1609" s="615"/>
      <c r="V1609" s="615"/>
      <c r="W1609" s="615"/>
      <c r="X1609" s="615"/>
      <c r="Y1609" s="615"/>
      <c r="Z1609" s="615"/>
      <c r="AA1609" s="615"/>
      <c r="AB1609" s="615"/>
      <c r="AC1609" s="615"/>
      <c r="AD1609" s="615"/>
      <c r="AE1609" s="617"/>
    </row>
    <row r="1610" spans="19:31" x14ac:dyDescent="0.25">
      <c r="S1610" s="615"/>
      <c r="T1610" s="615"/>
      <c r="U1610" s="615"/>
      <c r="V1610" s="615"/>
      <c r="W1610" s="615"/>
      <c r="X1610" s="615"/>
      <c r="Y1610" s="615"/>
      <c r="Z1610" s="615"/>
      <c r="AA1610" s="615"/>
      <c r="AB1610" s="615"/>
      <c r="AC1610" s="615"/>
      <c r="AD1610" s="615"/>
      <c r="AE1610" s="617"/>
    </row>
    <row r="1611" spans="19:31" x14ac:dyDescent="0.25">
      <c r="S1611" s="615"/>
      <c r="T1611" s="615"/>
      <c r="U1611" s="615"/>
      <c r="V1611" s="615"/>
      <c r="W1611" s="615"/>
      <c r="X1611" s="615"/>
      <c r="Y1611" s="615"/>
      <c r="Z1611" s="615"/>
      <c r="AA1611" s="615"/>
      <c r="AB1611" s="615"/>
      <c r="AC1611" s="615"/>
      <c r="AD1611" s="615"/>
      <c r="AE1611" s="617"/>
    </row>
    <row r="1612" spans="19:31" x14ac:dyDescent="0.25">
      <c r="S1612" s="615"/>
      <c r="T1612" s="615"/>
      <c r="U1612" s="615"/>
      <c r="V1612" s="615"/>
      <c r="W1612" s="615"/>
      <c r="X1612" s="615"/>
      <c r="Y1612" s="615"/>
      <c r="Z1612" s="615"/>
      <c r="AA1612" s="615"/>
      <c r="AB1612" s="615"/>
      <c r="AC1612" s="615"/>
      <c r="AD1612" s="615"/>
      <c r="AE1612" s="617"/>
    </row>
    <row r="1613" spans="19:31" x14ac:dyDescent="0.25">
      <c r="S1613" s="615"/>
      <c r="T1613" s="615"/>
      <c r="U1613" s="615"/>
      <c r="V1613" s="615"/>
      <c r="W1613" s="615"/>
      <c r="X1613" s="615"/>
      <c r="Y1613" s="615"/>
      <c r="Z1613" s="615"/>
      <c r="AA1613" s="615"/>
      <c r="AB1613" s="615"/>
      <c r="AC1613" s="615"/>
      <c r="AD1613" s="615"/>
      <c r="AE1613" s="617"/>
    </row>
    <row r="1614" spans="19:31" x14ac:dyDescent="0.25">
      <c r="S1614" s="615"/>
      <c r="T1614" s="615"/>
      <c r="U1614" s="615"/>
      <c r="V1614" s="615"/>
      <c r="W1614" s="615"/>
      <c r="X1614" s="615"/>
      <c r="Y1614" s="615"/>
      <c r="Z1614" s="615"/>
      <c r="AA1614" s="615"/>
      <c r="AB1614" s="615"/>
      <c r="AC1614" s="615"/>
      <c r="AD1614" s="615"/>
      <c r="AE1614" s="617"/>
    </row>
    <row r="1615" spans="19:31" x14ac:dyDescent="0.25">
      <c r="S1615" s="615"/>
      <c r="T1615" s="615"/>
      <c r="U1615" s="615"/>
      <c r="V1615" s="615"/>
      <c r="W1615" s="615"/>
      <c r="X1615" s="615"/>
      <c r="Y1615" s="615"/>
      <c r="Z1615" s="615"/>
      <c r="AA1615" s="615"/>
      <c r="AB1615" s="615"/>
      <c r="AC1615" s="615"/>
      <c r="AD1615" s="615"/>
      <c r="AE1615" s="617"/>
    </row>
    <row r="1616" spans="19:31" x14ac:dyDescent="0.25">
      <c r="S1616" s="615"/>
      <c r="T1616" s="615"/>
      <c r="U1616" s="615"/>
      <c r="V1616" s="615"/>
      <c r="W1616" s="615"/>
      <c r="X1616" s="615"/>
      <c r="Y1616" s="615"/>
      <c r="Z1616" s="615"/>
      <c r="AA1616" s="615"/>
      <c r="AB1616" s="615"/>
      <c r="AC1616" s="615"/>
      <c r="AD1616" s="615"/>
      <c r="AE1616" s="617"/>
    </row>
    <row r="1617" spans="19:31" x14ac:dyDescent="0.25">
      <c r="S1617" s="615"/>
      <c r="T1617" s="615"/>
      <c r="U1617" s="615"/>
      <c r="V1617" s="615"/>
      <c r="W1617" s="615"/>
      <c r="X1617" s="615"/>
      <c r="Y1617" s="615"/>
      <c r="Z1617" s="615"/>
      <c r="AA1617" s="615"/>
      <c r="AB1617" s="615"/>
      <c r="AC1617" s="615"/>
      <c r="AD1617" s="615"/>
      <c r="AE1617" s="617"/>
    </row>
    <row r="1618" spans="19:31" x14ac:dyDescent="0.25">
      <c r="S1618" s="615"/>
      <c r="T1618" s="615"/>
      <c r="U1618" s="615"/>
      <c r="V1618" s="615"/>
      <c r="W1618" s="615"/>
      <c r="X1618" s="615"/>
      <c r="Y1618" s="615"/>
      <c r="Z1618" s="615"/>
      <c r="AA1618" s="615"/>
      <c r="AB1618" s="615"/>
      <c r="AC1618" s="615"/>
      <c r="AD1618" s="615"/>
      <c r="AE1618" s="617"/>
    </row>
  </sheetData>
  <mergeCells count="187">
    <mergeCell ref="A1:D3"/>
    <mergeCell ref="E1:AZ1"/>
    <mergeCell ref="E2:AZ2"/>
    <mergeCell ref="E3:AE3"/>
    <mergeCell ref="AF3:AZ3"/>
    <mergeCell ref="A4:D4"/>
    <mergeCell ref="E4:AZ4"/>
    <mergeCell ref="A5:D5"/>
    <mergeCell ref="E5:AZ5"/>
    <mergeCell ref="A6:D6"/>
    <mergeCell ref="E6:AZ6"/>
    <mergeCell ref="A7:AZ7"/>
    <mergeCell ref="A8:F8"/>
    <mergeCell ref="G8:T8"/>
    <mergeCell ref="U8:AG8"/>
    <mergeCell ref="AH8:AL8"/>
    <mergeCell ref="AM8:AN8"/>
    <mergeCell ref="AP8:AY8"/>
    <mergeCell ref="AZ8:AZ9"/>
    <mergeCell ref="A10:A15"/>
    <mergeCell ref="B10:B15"/>
    <mergeCell ref="C10:C15"/>
    <mergeCell ref="T10:T15"/>
    <mergeCell ref="AG10:AG15"/>
    <mergeCell ref="AH10:AH15"/>
    <mergeCell ref="AI10:AI15"/>
    <mergeCell ref="AJ10:AJ15"/>
    <mergeCell ref="AW10:AW15"/>
    <mergeCell ref="AX10:AX15"/>
    <mergeCell ref="AY10:AY15"/>
    <mergeCell ref="AZ10:AZ15"/>
    <mergeCell ref="A16:A21"/>
    <mergeCell ref="B16:B21"/>
    <mergeCell ref="C16:C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Y16:AY21"/>
    <mergeCell ref="AZ16:AZ21"/>
    <mergeCell ref="A22:A27"/>
    <mergeCell ref="B22:B27"/>
    <mergeCell ref="C22:C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I22:AI27"/>
    <mergeCell ref="AJ22:AJ27"/>
    <mergeCell ref="AK22:AK27"/>
    <mergeCell ref="AL22:AL27"/>
    <mergeCell ref="AM22:AM27"/>
    <mergeCell ref="AN22:AN27"/>
    <mergeCell ref="AV16:AV21"/>
    <mergeCell ref="AW16:AW21"/>
    <mergeCell ref="AX16:AX21"/>
    <mergeCell ref="AU22:AU27"/>
    <mergeCell ref="AV22:AV27"/>
    <mergeCell ref="AW22:AW27"/>
    <mergeCell ref="AX22:AX27"/>
    <mergeCell ref="AY22:AY27"/>
    <mergeCell ref="AZ22:AZ27"/>
    <mergeCell ref="AO22:AO27"/>
    <mergeCell ref="AP22:AP27"/>
    <mergeCell ref="AQ22:AQ27"/>
    <mergeCell ref="AR22:AR27"/>
    <mergeCell ref="AS22:AS27"/>
    <mergeCell ref="AT22:AT27"/>
    <mergeCell ref="AI28:AI31"/>
    <mergeCell ref="AJ28:AJ31"/>
    <mergeCell ref="AK28:AK31"/>
    <mergeCell ref="AL28:AL31"/>
    <mergeCell ref="AM28:AM31"/>
    <mergeCell ref="AN28:AN31"/>
    <mergeCell ref="A28:A43"/>
    <mergeCell ref="B28:B43"/>
    <mergeCell ref="C28:C31"/>
    <mergeCell ref="T28:T31"/>
    <mergeCell ref="AG28:AG31"/>
    <mergeCell ref="AH28:AH31"/>
    <mergeCell ref="C32:C35"/>
    <mergeCell ref="T32:T35"/>
    <mergeCell ref="AG32:AG35"/>
    <mergeCell ref="AH32:AH35"/>
    <mergeCell ref="AU28:AU31"/>
    <mergeCell ref="AV28:AV31"/>
    <mergeCell ref="AW28:AW31"/>
    <mergeCell ref="AX28:AX31"/>
    <mergeCell ref="AY28:AY31"/>
    <mergeCell ref="AZ28:AZ31"/>
    <mergeCell ref="AO28:AO31"/>
    <mergeCell ref="AP28:AP31"/>
    <mergeCell ref="AQ28:AQ31"/>
    <mergeCell ref="AR28:AR31"/>
    <mergeCell ref="AS28:AS31"/>
    <mergeCell ref="AT28:AT31"/>
    <mergeCell ref="AZ32:AZ35"/>
    <mergeCell ref="AO32:AO35"/>
    <mergeCell ref="AP32:AP35"/>
    <mergeCell ref="AQ32:AQ35"/>
    <mergeCell ref="AR32:AR35"/>
    <mergeCell ref="AS32:AS35"/>
    <mergeCell ref="AT32:AT35"/>
    <mergeCell ref="AI32:AI35"/>
    <mergeCell ref="AJ32:AJ35"/>
    <mergeCell ref="AK32:AK35"/>
    <mergeCell ref="AL32:AL35"/>
    <mergeCell ref="AM32:AM35"/>
    <mergeCell ref="AN32:AN35"/>
    <mergeCell ref="AG36:AG39"/>
    <mergeCell ref="AH36:AH39"/>
    <mergeCell ref="AI36:AI39"/>
    <mergeCell ref="AJ36:AJ39"/>
    <mergeCell ref="AU32:AU35"/>
    <mergeCell ref="AV32:AV35"/>
    <mergeCell ref="AW32:AW35"/>
    <mergeCell ref="AX32:AX35"/>
    <mergeCell ref="AY32:AY35"/>
    <mergeCell ref="AW36:AW39"/>
    <mergeCell ref="AX36:AX39"/>
    <mergeCell ref="AY36:AY39"/>
    <mergeCell ref="AZ36:AZ39"/>
    <mergeCell ref="C40:C43"/>
    <mergeCell ref="T40:T43"/>
    <mergeCell ref="AG40:AG43"/>
    <mergeCell ref="AH40:AH43"/>
    <mergeCell ref="AI40:AI43"/>
    <mergeCell ref="AJ40:AJ43"/>
    <mergeCell ref="AQ36:AQ39"/>
    <mergeCell ref="AR36:AR39"/>
    <mergeCell ref="AS36:AS39"/>
    <mergeCell ref="AT36:AT39"/>
    <mergeCell ref="AU36:AU39"/>
    <mergeCell ref="AV36:AV39"/>
    <mergeCell ref="AK36:AK39"/>
    <mergeCell ref="AL36:AL39"/>
    <mergeCell ref="AM36:AM39"/>
    <mergeCell ref="AN36:AN39"/>
    <mergeCell ref="AO36:AO39"/>
    <mergeCell ref="AP36:AP39"/>
    <mergeCell ref="C36:C39"/>
    <mergeCell ref="T36:T39"/>
    <mergeCell ref="AZ40:AZ43"/>
    <mergeCell ref="A44:C47"/>
    <mergeCell ref="A48:C50"/>
    <mergeCell ref="AQ40:AQ43"/>
    <mergeCell ref="AR40:AR43"/>
    <mergeCell ref="AS40:AS43"/>
    <mergeCell ref="AT40:AT43"/>
    <mergeCell ref="AU40:AU43"/>
    <mergeCell ref="AV40:AV43"/>
    <mergeCell ref="AK40:AK43"/>
    <mergeCell ref="AL40:AL43"/>
    <mergeCell ref="AM40:AM43"/>
    <mergeCell ref="AN40:AN43"/>
    <mergeCell ref="AO40:AO43"/>
    <mergeCell ref="AP40:AP43"/>
    <mergeCell ref="B53:D53"/>
    <mergeCell ref="E53:S53"/>
    <mergeCell ref="B54:D54"/>
    <mergeCell ref="E54:S54"/>
    <mergeCell ref="B55:D55"/>
    <mergeCell ref="E55:S55"/>
    <mergeCell ref="AW40:AW43"/>
    <mergeCell ref="AX40:AX43"/>
    <mergeCell ref="AY40:AY4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136"/>
  </cols>
  <sheetData>
    <row r="1" spans="1:14" ht="30" x14ac:dyDescent="0.25">
      <c r="A1" s="943"/>
      <c r="B1" s="1064"/>
      <c r="C1" s="1068" t="s">
        <v>46</v>
      </c>
      <c r="D1" s="1069"/>
      <c r="E1" s="1069"/>
      <c r="F1" s="1069"/>
      <c r="G1" s="1069"/>
      <c r="H1" s="1069"/>
      <c r="I1" s="1069"/>
      <c r="J1" s="1069"/>
      <c r="K1" s="1069"/>
      <c r="L1" s="1069"/>
      <c r="M1" s="1069"/>
      <c r="N1" s="1070"/>
    </row>
    <row r="2" spans="1:14" ht="18.75" thickBot="1" x14ac:dyDescent="0.3">
      <c r="A2" s="945"/>
      <c r="B2" s="1065"/>
      <c r="C2" s="1071" t="s">
        <v>231</v>
      </c>
      <c r="D2" s="1072"/>
      <c r="E2" s="1072"/>
      <c r="F2" s="1072"/>
      <c r="G2" s="1072"/>
      <c r="H2" s="1073"/>
      <c r="I2" s="1073"/>
      <c r="J2" s="1073"/>
      <c r="K2" s="1073"/>
      <c r="L2" s="1073"/>
      <c r="M2" s="1073"/>
      <c r="N2" s="1074"/>
    </row>
    <row r="3" spans="1:14" ht="27" thickBot="1" x14ac:dyDescent="0.45">
      <c r="A3" s="1066"/>
      <c r="B3" s="1067"/>
      <c r="C3" s="1075" t="s">
        <v>47</v>
      </c>
      <c r="D3" s="1076"/>
      <c r="E3" s="1076"/>
      <c r="F3" s="1076"/>
      <c r="G3" s="1076"/>
      <c r="H3" s="1077" t="s">
        <v>157</v>
      </c>
      <c r="I3" s="1078"/>
      <c r="J3" s="1078"/>
      <c r="K3" s="1078"/>
      <c r="L3" s="1078"/>
      <c r="M3" s="1078"/>
      <c r="N3" s="1079"/>
    </row>
    <row r="4" spans="1:14" ht="15.75" thickBot="1" x14ac:dyDescent="0.3">
      <c r="A4" s="1080" t="s">
        <v>0</v>
      </c>
      <c r="B4" s="1081"/>
      <c r="C4" s="1082" t="s">
        <v>135</v>
      </c>
      <c r="D4" s="1082"/>
      <c r="E4" s="1082"/>
      <c r="F4" s="1082"/>
      <c r="G4" s="1082"/>
      <c r="H4" s="1082"/>
      <c r="I4" s="1082"/>
      <c r="J4" s="1082"/>
      <c r="K4" s="1082"/>
      <c r="L4" s="1082"/>
      <c r="M4" s="1082"/>
      <c r="N4" s="1083"/>
    </row>
    <row r="5" spans="1:14" ht="15.75" thickBot="1" x14ac:dyDescent="0.3">
      <c r="A5" s="1054" t="s">
        <v>2</v>
      </c>
      <c r="B5" s="1055"/>
      <c r="C5" s="1056" t="s">
        <v>137</v>
      </c>
      <c r="D5" s="1056"/>
      <c r="E5" s="1056"/>
      <c r="F5" s="1056"/>
      <c r="G5" s="1056"/>
      <c r="H5" s="1056"/>
      <c r="I5" s="1056"/>
      <c r="J5" s="1056"/>
      <c r="K5" s="1056"/>
      <c r="L5" s="1056"/>
      <c r="M5" s="1056"/>
      <c r="N5" s="1057"/>
    </row>
    <row r="6" spans="1:14" ht="15.75" thickBot="1" x14ac:dyDescent="0.3"/>
    <row r="7" spans="1:14" ht="20.25" x14ac:dyDescent="0.25">
      <c r="A7" s="1014" t="s">
        <v>232</v>
      </c>
      <c r="B7" s="1015"/>
      <c r="C7" s="1015"/>
      <c r="D7" s="1015"/>
      <c r="E7" s="1015"/>
      <c r="F7" s="1015"/>
      <c r="G7" s="1015"/>
      <c r="H7" s="1016"/>
    </row>
    <row r="8" spans="1:14" ht="26.25" thickBot="1" x14ac:dyDescent="0.3">
      <c r="A8" s="126" t="s">
        <v>87</v>
      </c>
      <c r="B8" s="127" t="s">
        <v>233</v>
      </c>
      <c r="C8" s="127" t="s">
        <v>234</v>
      </c>
      <c r="D8" s="127" t="s">
        <v>235</v>
      </c>
      <c r="E8" s="127" t="s">
        <v>236</v>
      </c>
      <c r="F8" s="127" t="s">
        <v>237</v>
      </c>
      <c r="G8" s="127" t="s">
        <v>238</v>
      </c>
      <c r="H8" s="128" t="s">
        <v>239</v>
      </c>
    </row>
    <row r="9" spans="1:14" x14ac:dyDescent="0.25">
      <c r="A9" s="1034" t="s">
        <v>240</v>
      </c>
      <c r="B9" s="129" t="s">
        <v>320</v>
      </c>
      <c r="C9" s="130">
        <v>1709485448</v>
      </c>
      <c r="D9" s="130">
        <v>1709485448</v>
      </c>
      <c r="E9" s="1049">
        <f>+[5]INVERSIÓN!J36</f>
        <v>15250000</v>
      </c>
      <c r="F9" s="1058">
        <f>+E9</f>
        <v>15250000</v>
      </c>
      <c r="G9" s="1061"/>
      <c r="H9" s="1061"/>
    </row>
    <row r="10" spans="1:14" x14ac:dyDescent="0.25">
      <c r="A10" s="1035"/>
      <c r="B10" s="116" t="s">
        <v>321</v>
      </c>
      <c r="C10" s="117">
        <v>295362955</v>
      </c>
      <c r="D10" s="117">
        <v>295362955</v>
      </c>
      <c r="E10" s="1050"/>
      <c r="F10" s="1059"/>
      <c r="G10" s="1062"/>
      <c r="H10" s="1062"/>
    </row>
    <row r="11" spans="1:14" x14ac:dyDescent="0.25">
      <c r="A11" s="1035"/>
      <c r="B11" s="116" t="s">
        <v>322</v>
      </c>
      <c r="C11" s="117">
        <v>1241705000</v>
      </c>
      <c r="D11" s="117">
        <v>1241705000</v>
      </c>
      <c r="E11" s="1050"/>
      <c r="F11" s="1059"/>
      <c r="G11" s="1062"/>
      <c r="H11" s="1062"/>
    </row>
    <row r="12" spans="1:14" x14ac:dyDescent="0.25">
      <c r="A12" s="1035"/>
      <c r="B12" s="116" t="s">
        <v>323</v>
      </c>
      <c r="C12" s="117">
        <v>106931000</v>
      </c>
      <c r="D12" s="117">
        <v>106931000</v>
      </c>
      <c r="E12" s="1050"/>
      <c r="F12" s="1059"/>
      <c r="G12" s="1062"/>
      <c r="H12" s="1062"/>
    </row>
    <row r="13" spans="1:14" ht="15.75" thickBot="1" x14ac:dyDescent="0.3">
      <c r="A13" s="1048"/>
      <c r="B13" s="131" t="s">
        <v>324</v>
      </c>
      <c r="C13" s="132">
        <v>565789625</v>
      </c>
      <c r="D13" s="132">
        <v>565789625</v>
      </c>
      <c r="E13" s="1051"/>
      <c r="F13" s="1060"/>
      <c r="G13" s="1063"/>
      <c r="H13" s="1063"/>
    </row>
    <row r="14" spans="1:14" x14ac:dyDescent="0.25">
      <c r="A14" s="1034" t="s">
        <v>241</v>
      </c>
      <c r="B14" s="129" t="s">
        <v>320</v>
      </c>
      <c r="C14" s="130">
        <v>1709485448</v>
      </c>
      <c r="D14" s="130">
        <v>1709485448</v>
      </c>
      <c r="E14" s="1049">
        <f>+[5]INVERSIÓN!L36</f>
        <v>741070000</v>
      </c>
      <c r="F14" s="1049">
        <f>+E14</f>
        <v>741070000</v>
      </c>
      <c r="G14" s="1038"/>
      <c r="H14" s="1040"/>
    </row>
    <row r="15" spans="1:14" x14ac:dyDescent="0.25">
      <c r="A15" s="1035"/>
      <c r="B15" s="116" t="s">
        <v>321</v>
      </c>
      <c r="C15" s="117">
        <v>295362955</v>
      </c>
      <c r="D15" s="117">
        <v>295362955</v>
      </c>
      <c r="E15" s="1050"/>
      <c r="F15" s="1050"/>
      <c r="G15" s="1039"/>
      <c r="H15" s="1041"/>
    </row>
    <row r="16" spans="1:14" x14ac:dyDescent="0.25">
      <c r="A16" s="1035"/>
      <c r="B16" s="116" t="s">
        <v>322</v>
      </c>
      <c r="C16" s="117">
        <v>1241705000</v>
      </c>
      <c r="D16" s="117">
        <v>1241705000</v>
      </c>
      <c r="E16" s="1050"/>
      <c r="F16" s="1050"/>
      <c r="G16" s="1039"/>
      <c r="H16" s="1041"/>
    </row>
    <row r="17" spans="1:15" x14ac:dyDescent="0.25">
      <c r="A17" s="1035"/>
      <c r="B17" s="116" t="s">
        <v>323</v>
      </c>
      <c r="C17" s="117">
        <v>106931000</v>
      </c>
      <c r="D17" s="117">
        <v>106931000</v>
      </c>
      <c r="E17" s="1050"/>
      <c r="F17" s="1050"/>
      <c r="G17" s="1039"/>
      <c r="H17" s="1041"/>
    </row>
    <row r="18" spans="1:15" ht="15.75" thickBot="1" x14ac:dyDescent="0.3">
      <c r="A18" s="1048"/>
      <c r="B18" s="131" t="s">
        <v>324</v>
      </c>
      <c r="C18" s="132">
        <v>565789625</v>
      </c>
      <c r="D18" s="132">
        <v>565789625</v>
      </c>
      <c r="E18" s="1051"/>
      <c r="F18" s="1051"/>
      <c r="G18" s="1052"/>
      <c r="H18" s="1053"/>
    </row>
    <row r="19" spans="1:15" x14ac:dyDescent="0.25">
      <c r="A19" s="1034" t="s">
        <v>242</v>
      </c>
      <c r="B19" s="129" t="s">
        <v>320</v>
      </c>
      <c r="C19" s="130">
        <v>1709485448</v>
      </c>
      <c r="D19" s="130">
        <v>1709485448</v>
      </c>
      <c r="E19" s="1049">
        <f>+[5]INVERSIÓN!N36</f>
        <v>786690347</v>
      </c>
      <c r="F19" s="1049">
        <f>+E19</f>
        <v>786690347</v>
      </c>
      <c r="G19" s="1038"/>
      <c r="H19" s="1040"/>
    </row>
    <row r="20" spans="1:15" x14ac:dyDescent="0.25">
      <c r="A20" s="1035"/>
      <c r="B20" s="116" t="s">
        <v>321</v>
      </c>
      <c r="C20" s="117">
        <v>295362955</v>
      </c>
      <c r="D20" s="117">
        <v>295362955</v>
      </c>
      <c r="E20" s="1050"/>
      <c r="F20" s="1050"/>
      <c r="G20" s="1039"/>
      <c r="H20" s="1041"/>
    </row>
    <row r="21" spans="1:15" x14ac:dyDescent="0.25">
      <c r="A21" s="1035"/>
      <c r="B21" s="116" t="s">
        <v>322</v>
      </c>
      <c r="C21" s="117">
        <v>1241705000</v>
      </c>
      <c r="D21" s="117">
        <v>1241705000</v>
      </c>
      <c r="E21" s="1050"/>
      <c r="F21" s="1050"/>
      <c r="G21" s="1039"/>
      <c r="H21" s="1041"/>
    </row>
    <row r="22" spans="1:15" x14ac:dyDescent="0.25">
      <c r="A22" s="1035"/>
      <c r="B22" s="116" t="s">
        <v>323</v>
      </c>
      <c r="C22" s="117">
        <v>106931000</v>
      </c>
      <c r="D22" s="117">
        <v>106931000</v>
      </c>
      <c r="E22" s="1050"/>
      <c r="F22" s="1050"/>
      <c r="G22" s="1039"/>
      <c r="H22" s="1041"/>
    </row>
    <row r="23" spans="1:15" ht="15.75" thickBot="1" x14ac:dyDescent="0.3">
      <c r="A23" s="1048"/>
      <c r="B23" s="131" t="s">
        <v>324</v>
      </c>
      <c r="C23" s="132">
        <v>565789625</v>
      </c>
      <c r="D23" s="132">
        <v>565789625</v>
      </c>
      <c r="E23" s="1051"/>
      <c r="F23" s="1051"/>
      <c r="G23" s="1052"/>
      <c r="H23" s="1053"/>
    </row>
    <row r="24" spans="1:15" x14ac:dyDescent="0.25">
      <c r="A24" s="1034" t="s">
        <v>243</v>
      </c>
      <c r="B24" s="129" t="s">
        <v>320</v>
      </c>
      <c r="C24" s="130">
        <v>1709485448</v>
      </c>
      <c r="D24" s="130">
        <v>1709485448</v>
      </c>
      <c r="E24" s="1036">
        <f>+[5]INVERSIÓN!P36</f>
        <v>793469102</v>
      </c>
      <c r="F24" s="1036">
        <f>+[5]INVERSIÓN!P36</f>
        <v>793469102</v>
      </c>
      <c r="G24" s="1038"/>
      <c r="H24" s="1040"/>
    </row>
    <row r="25" spans="1:15" x14ac:dyDescent="0.25">
      <c r="A25" s="1035"/>
      <c r="B25" s="116" t="s">
        <v>321</v>
      </c>
      <c r="C25" s="117">
        <v>295362955</v>
      </c>
      <c r="D25" s="117">
        <v>295362955</v>
      </c>
      <c r="E25" s="1037"/>
      <c r="F25" s="1037"/>
      <c r="G25" s="1039"/>
      <c r="H25" s="1041"/>
    </row>
    <row r="26" spans="1:15" x14ac:dyDescent="0.25">
      <c r="A26" s="1035"/>
      <c r="B26" s="116" t="s">
        <v>322</v>
      </c>
      <c r="C26" s="117">
        <v>1241705000</v>
      </c>
      <c r="D26" s="117">
        <v>1241705000</v>
      </c>
      <c r="E26" s="1037"/>
      <c r="F26" s="1037"/>
      <c r="G26" s="1039"/>
      <c r="H26" s="1041"/>
    </row>
    <row r="27" spans="1:15" x14ac:dyDescent="0.25">
      <c r="A27" s="1035"/>
      <c r="B27" s="116" t="s">
        <v>323</v>
      </c>
      <c r="C27" s="117">
        <v>106931000</v>
      </c>
      <c r="D27" s="117">
        <v>106931000</v>
      </c>
      <c r="E27" s="1037"/>
      <c r="F27" s="1037"/>
      <c r="G27" s="1039"/>
      <c r="H27" s="1041"/>
    </row>
    <row r="28" spans="1:15" ht="15.75" thickBot="1" x14ac:dyDescent="0.3">
      <c r="A28" s="1035"/>
      <c r="B28" s="167" t="s">
        <v>324</v>
      </c>
      <c r="C28" s="166">
        <v>565789625</v>
      </c>
      <c r="D28" s="166">
        <v>565789625</v>
      </c>
      <c r="E28" s="1037"/>
      <c r="F28" s="1037"/>
      <c r="G28" s="1039"/>
      <c r="H28" s="1041"/>
    </row>
    <row r="29" spans="1:15" s="1" customFormat="1" x14ac:dyDescent="0.25">
      <c r="A29" s="1020" t="s">
        <v>244</v>
      </c>
      <c r="B29" s="227" t="s">
        <v>320</v>
      </c>
      <c r="C29" s="228">
        <v>1709485448</v>
      </c>
      <c r="D29" s="228">
        <v>1709485448</v>
      </c>
      <c r="E29" s="1026">
        <v>874824904</v>
      </c>
      <c r="F29" s="1026">
        <v>874824904</v>
      </c>
      <c r="G29" s="1042"/>
      <c r="H29" s="1045"/>
      <c r="O29" s="5"/>
    </row>
    <row r="30" spans="1:15" s="1" customFormat="1" x14ac:dyDescent="0.25">
      <c r="A30" s="1021"/>
      <c r="B30" s="229" t="s">
        <v>321</v>
      </c>
      <c r="C30" s="230">
        <v>295362955</v>
      </c>
      <c r="D30" s="230">
        <v>295362955</v>
      </c>
      <c r="E30" s="1027"/>
      <c r="F30" s="1027"/>
      <c r="G30" s="1043"/>
      <c r="H30" s="1046"/>
      <c r="O30" s="5"/>
    </row>
    <row r="31" spans="1:15" s="1" customFormat="1" x14ac:dyDescent="0.25">
      <c r="A31" s="1021"/>
      <c r="B31" s="229" t="s">
        <v>322</v>
      </c>
      <c r="C31" s="230">
        <v>1241705000</v>
      </c>
      <c r="D31" s="230">
        <v>1241705000</v>
      </c>
      <c r="E31" s="1027"/>
      <c r="F31" s="1027"/>
      <c r="G31" s="1043"/>
      <c r="H31" s="1046"/>
      <c r="O31" s="5"/>
    </row>
    <row r="32" spans="1:15" s="1" customFormat="1" x14ac:dyDescent="0.25">
      <c r="A32" s="1021"/>
      <c r="B32" s="229" t="s">
        <v>323</v>
      </c>
      <c r="C32" s="230">
        <v>106931000</v>
      </c>
      <c r="D32" s="230">
        <v>106931000</v>
      </c>
      <c r="E32" s="1027"/>
      <c r="F32" s="1027"/>
      <c r="G32" s="1043"/>
      <c r="H32" s="1046"/>
      <c r="O32" s="5"/>
    </row>
    <row r="33" spans="1:15" s="1" customFormat="1" ht="15.75" thickBot="1" x14ac:dyDescent="0.3">
      <c r="A33" s="1022"/>
      <c r="B33" s="231" t="s">
        <v>324</v>
      </c>
      <c r="C33" s="232">
        <v>565789625</v>
      </c>
      <c r="D33" s="233">
        <v>565789625</v>
      </c>
      <c r="E33" s="1028"/>
      <c r="F33" s="1028"/>
      <c r="G33" s="1044"/>
      <c r="H33" s="1047"/>
      <c r="O33" s="5"/>
    </row>
    <row r="34" spans="1:15" s="1" customFormat="1" x14ac:dyDescent="0.25">
      <c r="A34" s="1020" t="s">
        <v>245</v>
      </c>
      <c r="B34" s="227" t="s">
        <v>320</v>
      </c>
      <c r="C34" s="288">
        <v>1709485448</v>
      </c>
      <c r="D34" s="289">
        <v>1369505401</v>
      </c>
      <c r="E34" s="1023">
        <f>E276+E285+E294+E303</f>
        <v>3537554981</v>
      </c>
      <c r="F34" s="1026">
        <v>675702343</v>
      </c>
      <c r="G34" s="1029">
        <f>+F34</f>
        <v>675702343</v>
      </c>
      <c r="H34" s="1031"/>
      <c r="O34" s="5"/>
    </row>
    <row r="35" spans="1:15" s="1" customFormat="1" x14ac:dyDescent="0.25">
      <c r="A35" s="1021"/>
      <c r="B35" s="229" t="s">
        <v>321</v>
      </c>
      <c r="C35" s="290">
        <v>295362955</v>
      </c>
      <c r="D35" s="291">
        <v>295362955</v>
      </c>
      <c r="E35" s="1024"/>
      <c r="F35" s="1027"/>
      <c r="G35" s="700"/>
      <c r="H35" s="1032"/>
      <c r="O35" s="5"/>
    </row>
    <row r="36" spans="1:15" s="1" customFormat="1" x14ac:dyDescent="0.25">
      <c r="A36" s="1021"/>
      <c r="B36" s="229" t="s">
        <v>322</v>
      </c>
      <c r="C36" s="290">
        <v>1241705000</v>
      </c>
      <c r="D36" s="291">
        <v>1199966000</v>
      </c>
      <c r="E36" s="1024"/>
      <c r="F36" s="1027"/>
      <c r="G36" s="700"/>
      <c r="H36" s="1032"/>
      <c r="O36" s="5"/>
    </row>
    <row r="37" spans="1:15" s="1" customFormat="1" x14ac:dyDescent="0.25">
      <c r="A37" s="1021"/>
      <c r="B37" s="229" t="s">
        <v>323</v>
      </c>
      <c r="C37" s="290">
        <v>106931000</v>
      </c>
      <c r="D37" s="291">
        <v>106931000</v>
      </c>
      <c r="E37" s="1024"/>
      <c r="F37" s="1027"/>
      <c r="G37" s="700"/>
      <c r="H37" s="1032"/>
      <c r="O37" s="5"/>
    </row>
    <row r="38" spans="1:15" s="1" customFormat="1" ht="15.75" thickBot="1" x14ac:dyDescent="0.3">
      <c r="A38" s="1022"/>
      <c r="B38" s="231" t="s">
        <v>324</v>
      </c>
      <c r="C38" s="292">
        <v>565789625</v>
      </c>
      <c r="D38" s="293">
        <v>565789625</v>
      </c>
      <c r="E38" s="1025"/>
      <c r="F38" s="1028"/>
      <c r="G38" s="1030"/>
      <c r="H38" s="1033"/>
      <c r="O38" s="5"/>
    </row>
    <row r="39" spans="1:15" s="1" customFormat="1" ht="15.75" thickBot="1" x14ac:dyDescent="0.3">
      <c r="O39" s="5"/>
    </row>
    <row r="40" spans="1:15" ht="20.25" x14ac:dyDescent="0.25">
      <c r="A40" s="1014" t="s">
        <v>246</v>
      </c>
      <c r="B40" s="1015"/>
      <c r="C40" s="1015"/>
      <c r="D40" s="1015"/>
      <c r="E40" s="1015"/>
      <c r="F40" s="1015"/>
      <c r="G40" s="1015"/>
      <c r="H40" s="1016"/>
    </row>
    <row r="41" spans="1:15" ht="26.25" thickBot="1" x14ac:dyDescent="0.3">
      <c r="A41" s="126" t="s">
        <v>88</v>
      </c>
      <c r="B41" s="127" t="s">
        <v>233</v>
      </c>
      <c r="C41" s="127" t="s">
        <v>234</v>
      </c>
      <c r="D41" s="127" t="s">
        <v>235</v>
      </c>
      <c r="E41" s="127" t="s">
        <v>236</v>
      </c>
      <c r="F41" s="127" t="s">
        <v>237</v>
      </c>
      <c r="G41" s="127" t="s">
        <v>238</v>
      </c>
      <c r="H41" s="128" t="s">
        <v>239</v>
      </c>
    </row>
    <row r="42" spans="1:15" x14ac:dyDescent="0.25">
      <c r="A42" s="974" t="s">
        <v>247</v>
      </c>
      <c r="B42" s="294" t="s">
        <v>391</v>
      </c>
      <c r="C42" s="286">
        <v>2373758000</v>
      </c>
      <c r="D42" s="286">
        <v>2373758000</v>
      </c>
      <c r="E42" s="971">
        <v>0</v>
      </c>
      <c r="F42" s="971">
        <v>0</v>
      </c>
      <c r="G42" s="977"/>
      <c r="H42" s="980"/>
    </row>
    <row r="43" spans="1:15" x14ac:dyDescent="0.25">
      <c r="A43" s="975"/>
      <c r="B43" s="295" t="s">
        <v>392</v>
      </c>
      <c r="C43" s="285">
        <v>5500000000</v>
      </c>
      <c r="D43" s="285">
        <v>5500000000</v>
      </c>
      <c r="E43" s="972"/>
      <c r="F43" s="972"/>
      <c r="G43" s="978"/>
      <c r="H43" s="981"/>
    </row>
    <row r="44" spans="1:15" x14ac:dyDescent="0.25">
      <c r="A44" s="975"/>
      <c r="B44" s="295" t="s">
        <v>393</v>
      </c>
      <c r="C44" s="285">
        <v>13435346000</v>
      </c>
      <c r="D44" s="285">
        <v>13435346000</v>
      </c>
      <c r="E44" s="972"/>
      <c r="F44" s="972"/>
      <c r="G44" s="978"/>
      <c r="H44" s="981"/>
    </row>
    <row r="45" spans="1:15" x14ac:dyDescent="0.25">
      <c r="A45" s="975"/>
      <c r="B45" s="295" t="s">
        <v>394</v>
      </c>
      <c r="C45" s="285">
        <v>3186932000</v>
      </c>
      <c r="D45" s="285">
        <v>3186932000</v>
      </c>
      <c r="E45" s="972"/>
      <c r="F45" s="972"/>
      <c r="G45" s="978"/>
      <c r="H45" s="981"/>
    </row>
    <row r="46" spans="1:15" x14ac:dyDescent="0.25">
      <c r="A46" s="975"/>
      <c r="B46" s="295" t="s">
        <v>395</v>
      </c>
      <c r="C46" s="285">
        <v>103930000</v>
      </c>
      <c r="D46" s="285">
        <v>103930000</v>
      </c>
      <c r="E46" s="972"/>
      <c r="F46" s="972"/>
      <c r="G46" s="978"/>
      <c r="H46" s="981"/>
    </row>
    <row r="47" spans="1:15" x14ac:dyDescent="0.25">
      <c r="A47" s="975"/>
      <c r="B47" s="295" t="s">
        <v>396</v>
      </c>
      <c r="C47" s="285">
        <f>304104000+35002000</f>
        <v>339106000</v>
      </c>
      <c r="D47" s="285">
        <f>304104000+35002000</f>
        <v>339106000</v>
      </c>
      <c r="E47" s="972"/>
      <c r="F47" s="972"/>
      <c r="G47" s="978"/>
      <c r="H47" s="981"/>
    </row>
    <row r="48" spans="1:15" x14ac:dyDescent="0.25">
      <c r="A48" s="975"/>
      <c r="B48" s="295" t="s">
        <v>397</v>
      </c>
      <c r="C48" s="285">
        <v>119254000</v>
      </c>
      <c r="D48" s="285">
        <v>119254000</v>
      </c>
      <c r="E48" s="972"/>
      <c r="F48" s="972"/>
      <c r="G48" s="978"/>
      <c r="H48" s="981"/>
    </row>
    <row r="49" spans="1:8" ht="15.75" thickBot="1" x14ac:dyDescent="0.3">
      <c r="A49" s="976"/>
      <c r="B49" s="296" t="s">
        <v>398</v>
      </c>
      <c r="C49" s="287">
        <v>298778000</v>
      </c>
      <c r="D49" s="287">
        <v>298778000</v>
      </c>
      <c r="E49" s="973"/>
      <c r="F49" s="973"/>
      <c r="G49" s="979"/>
      <c r="H49" s="982"/>
    </row>
    <row r="50" spans="1:8" x14ac:dyDescent="0.25">
      <c r="A50" s="97" t="s">
        <v>248</v>
      </c>
      <c r="B50" s="94"/>
      <c r="C50" s="94"/>
      <c r="D50" s="94"/>
      <c r="E50" s="94"/>
      <c r="F50" s="94"/>
      <c r="G50" s="94"/>
      <c r="H50" s="95" t="e">
        <f t="shared" ref="H50:H60" si="0">G50/E50</f>
        <v>#DIV/0!</v>
      </c>
    </row>
    <row r="51" spans="1:8" x14ac:dyDescent="0.25">
      <c r="A51" s="97" t="s">
        <v>249</v>
      </c>
      <c r="B51" s="94"/>
      <c r="C51" s="94"/>
      <c r="D51" s="94"/>
      <c r="E51" s="94"/>
      <c r="F51" s="94"/>
      <c r="G51" s="94"/>
      <c r="H51" s="95" t="e">
        <f t="shared" si="0"/>
        <v>#DIV/0!</v>
      </c>
    </row>
    <row r="52" spans="1:8" x14ac:dyDescent="0.25">
      <c r="A52" s="97" t="s">
        <v>250</v>
      </c>
      <c r="B52" s="94"/>
      <c r="C52" s="94"/>
      <c r="D52" s="94"/>
      <c r="E52" s="94"/>
      <c r="F52" s="94"/>
      <c r="G52" s="94"/>
      <c r="H52" s="95" t="e">
        <f t="shared" si="0"/>
        <v>#DIV/0!</v>
      </c>
    </row>
    <row r="53" spans="1:8" x14ac:dyDescent="0.25">
      <c r="A53" s="97" t="s">
        <v>251</v>
      </c>
      <c r="B53" s="94"/>
      <c r="C53" s="94"/>
      <c r="D53" s="94"/>
      <c r="E53" s="94"/>
      <c r="F53" s="94"/>
      <c r="G53" s="94"/>
      <c r="H53" s="95" t="e">
        <f t="shared" si="0"/>
        <v>#DIV/0!</v>
      </c>
    </row>
    <row r="54" spans="1:8" x14ac:dyDescent="0.25">
      <c r="A54" s="97" t="s">
        <v>252</v>
      </c>
      <c r="B54" s="94"/>
      <c r="C54" s="94"/>
      <c r="D54" s="94"/>
      <c r="E54" s="94"/>
      <c r="F54" s="94"/>
      <c r="G54" s="94"/>
      <c r="H54" s="95" t="e">
        <f t="shared" si="0"/>
        <v>#DIV/0!</v>
      </c>
    </row>
    <row r="55" spans="1:8" x14ac:dyDescent="0.25">
      <c r="A55" s="97" t="s">
        <v>240</v>
      </c>
      <c r="B55" s="94"/>
      <c r="C55" s="94"/>
      <c r="D55" s="94"/>
      <c r="E55" s="94"/>
      <c r="F55" s="94"/>
      <c r="G55" s="94"/>
      <c r="H55" s="95" t="e">
        <f t="shared" si="0"/>
        <v>#DIV/0!</v>
      </c>
    </row>
    <row r="56" spans="1:8" x14ac:dyDescent="0.25">
      <c r="A56" s="97" t="s">
        <v>241</v>
      </c>
      <c r="B56" s="94"/>
      <c r="C56" s="94"/>
      <c r="D56" s="94"/>
      <c r="E56" s="94"/>
      <c r="F56" s="94"/>
      <c r="G56" s="94"/>
      <c r="H56" s="95" t="e">
        <f t="shared" si="0"/>
        <v>#DIV/0!</v>
      </c>
    </row>
    <row r="57" spans="1:8" x14ac:dyDescent="0.25">
      <c r="A57" s="97" t="s">
        <v>242</v>
      </c>
      <c r="B57" s="94"/>
      <c r="C57" s="94"/>
      <c r="D57" s="94"/>
      <c r="E57" s="94"/>
      <c r="F57" s="94"/>
      <c r="G57" s="94"/>
      <c r="H57" s="95" t="e">
        <f t="shared" si="0"/>
        <v>#DIV/0!</v>
      </c>
    </row>
    <row r="58" spans="1:8" x14ac:dyDescent="0.25">
      <c r="A58" s="97" t="s">
        <v>243</v>
      </c>
      <c r="B58" s="94"/>
      <c r="C58" s="94"/>
      <c r="D58" s="94"/>
      <c r="E58" s="94"/>
      <c r="F58" s="94"/>
      <c r="G58" s="94"/>
      <c r="H58" s="95" t="e">
        <f t="shared" si="0"/>
        <v>#DIV/0!</v>
      </c>
    </row>
    <row r="59" spans="1:8" x14ac:dyDescent="0.25">
      <c r="A59" s="97" t="s">
        <v>244</v>
      </c>
      <c r="B59" s="94"/>
      <c r="C59" s="94"/>
      <c r="D59" s="94"/>
      <c r="E59" s="94"/>
      <c r="F59" s="94"/>
      <c r="G59" s="94"/>
      <c r="H59" s="95" t="e">
        <f t="shared" si="0"/>
        <v>#DIV/0!</v>
      </c>
    </row>
    <row r="60" spans="1:8" ht="15.75" thickBot="1" x14ac:dyDescent="0.3">
      <c r="A60" s="98" t="s">
        <v>245</v>
      </c>
      <c r="B60" s="96"/>
      <c r="C60" s="96"/>
      <c r="D60" s="96"/>
      <c r="E60" s="96"/>
      <c r="F60" s="96"/>
      <c r="G60" s="96"/>
      <c r="H60" s="95" t="e">
        <f t="shared" si="0"/>
        <v>#DIV/0!</v>
      </c>
    </row>
    <row r="62" spans="1:8" ht="20.25" hidden="1" x14ac:dyDescent="0.25">
      <c r="A62" s="1014" t="s">
        <v>253</v>
      </c>
      <c r="B62" s="1015"/>
      <c r="C62" s="1015"/>
      <c r="D62" s="1015"/>
      <c r="E62" s="1015"/>
      <c r="F62" s="1015"/>
      <c r="G62" s="1015"/>
      <c r="H62" s="1016"/>
    </row>
    <row r="63" spans="1:8" ht="25.5" hidden="1" x14ac:dyDescent="0.25">
      <c r="A63" s="90" t="s">
        <v>108</v>
      </c>
      <c r="B63" s="91" t="s">
        <v>233</v>
      </c>
      <c r="C63" s="91" t="s">
        <v>234</v>
      </c>
      <c r="D63" s="91" t="s">
        <v>235</v>
      </c>
      <c r="E63" s="91" t="s">
        <v>236</v>
      </c>
      <c r="F63" s="91" t="s">
        <v>237</v>
      </c>
      <c r="G63" s="91" t="s">
        <v>238</v>
      </c>
      <c r="H63" s="92" t="s">
        <v>239</v>
      </c>
    </row>
    <row r="64" spans="1:8" hidden="1" x14ac:dyDescent="0.25">
      <c r="A64" s="97" t="s">
        <v>247</v>
      </c>
      <c r="B64" s="94"/>
      <c r="C64" s="94"/>
      <c r="D64" s="94"/>
      <c r="E64" s="94"/>
      <c r="F64" s="94"/>
      <c r="G64" s="94"/>
      <c r="H64" s="95" t="e">
        <f>G64/E64</f>
        <v>#DIV/0!</v>
      </c>
    </row>
    <row r="65" spans="1:8" hidden="1" x14ac:dyDescent="0.25">
      <c r="A65" s="97" t="s">
        <v>248</v>
      </c>
      <c r="B65" s="94"/>
      <c r="C65" s="94"/>
      <c r="D65" s="94"/>
      <c r="E65" s="94"/>
      <c r="F65" s="94"/>
      <c r="G65" s="94"/>
      <c r="H65" s="95" t="e">
        <f t="shared" ref="H65:H75" si="1">G65/E65</f>
        <v>#DIV/0!</v>
      </c>
    </row>
    <row r="66" spans="1:8" hidden="1" x14ac:dyDescent="0.25">
      <c r="A66" s="97" t="s">
        <v>249</v>
      </c>
      <c r="B66" s="94"/>
      <c r="C66" s="94"/>
      <c r="D66" s="94"/>
      <c r="E66" s="94"/>
      <c r="F66" s="94"/>
      <c r="G66" s="94"/>
      <c r="H66" s="95" t="e">
        <f t="shared" si="1"/>
        <v>#DIV/0!</v>
      </c>
    </row>
    <row r="67" spans="1:8" hidden="1" x14ac:dyDescent="0.25">
      <c r="A67" s="97" t="s">
        <v>250</v>
      </c>
      <c r="B67" s="94"/>
      <c r="C67" s="94"/>
      <c r="D67" s="94"/>
      <c r="E67" s="94"/>
      <c r="F67" s="94"/>
      <c r="G67" s="94"/>
      <c r="H67" s="95" t="e">
        <f t="shared" si="1"/>
        <v>#DIV/0!</v>
      </c>
    </row>
    <row r="68" spans="1:8" hidden="1" x14ac:dyDescent="0.25">
      <c r="A68" s="97" t="s">
        <v>251</v>
      </c>
      <c r="B68" s="94"/>
      <c r="C68" s="94"/>
      <c r="D68" s="94"/>
      <c r="E68" s="94"/>
      <c r="F68" s="94"/>
      <c r="G68" s="94"/>
      <c r="H68" s="95" t="e">
        <f t="shared" si="1"/>
        <v>#DIV/0!</v>
      </c>
    </row>
    <row r="69" spans="1:8" hidden="1" x14ac:dyDescent="0.25">
      <c r="A69" s="97" t="s">
        <v>252</v>
      </c>
      <c r="B69" s="94"/>
      <c r="C69" s="94"/>
      <c r="D69" s="94"/>
      <c r="E69" s="94"/>
      <c r="F69" s="94"/>
      <c r="G69" s="94"/>
      <c r="H69" s="95" t="e">
        <f t="shared" si="1"/>
        <v>#DIV/0!</v>
      </c>
    </row>
    <row r="70" spans="1:8" hidden="1" x14ac:dyDescent="0.25">
      <c r="A70" s="97" t="s">
        <v>240</v>
      </c>
      <c r="B70" s="94"/>
      <c r="C70" s="94"/>
      <c r="D70" s="94"/>
      <c r="E70" s="94"/>
      <c r="F70" s="94"/>
      <c r="G70" s="94"/>
      <c r="H70" s="95" t="e">
        <f t="shared" si="1"/>
        <v>#DIV/0!</v>
      </c>
    </row>
    <row r="71" spans="1:8" hidden="1" x14ac:dyDescent="0.25">
      <c r="A71" s="97" t="s">
        <v>241</v>
      </c>
      <c r="B71" s="94"/>
      <c r="C71" s="94"/>
      <c r="D71" s="94"/>
      <c r="E71" s="94"/>
      <c r="F71" s="94"/>
      <c r="G71" s="94"/>
      <c r="H71" s="95" t="e">
        <f t="shared" si="1"/>
        <v>#DIV/0!</v>
      </c>
    </row>
    <row r="72" spans="1:8" hidden="1" x14ac:dyDescent="0.25">
      <c r="A72" s="97" t="s">
        <v>242</v>
      </c>
      <c r="B72" s="94"/>
      <c r="C72" s="94"/>
      <c r="D72" s="94"/>
      <c r="E72" s="94"/>
      <c r="F72" s="94"/>
      <c r="G72" s="94"/>
      <c r="H72" s="95" t="e">
        <f t="shared" si="1"/>
        <v>#DIV/0!</v>
      </c>
    </row>
    <row r="73" spans="1:8" hidden="1" x14ac:dyDescent="0.25">
      <c r="A73" s="97" t="s">
        <v>243</v>
      </c>
      <c r="B73" s="94"/>
      <c r="C73" s="94"/>
      <c r="D73" s="94"/>
      <c r="E73" s="94"/>
      <c r="F73" s="94"/>
      <c r="G73" s="94"/>
      <c r="H73" s="95" t="e">
        <f t="shared" si="1"/>
        <v>#DIV/0!</v>
      </c>
    </row>
    <row r="74" spans="1:8" hidden="1" x14ac:dyDescent="0.25">
      <c r="A74" s="97" t="s">
        <v>244</v>
      </c>
      <c r="B74" s="94"/>
      <c r="C74" s="94"/>
      <c r="D74" s="94"/>
      <c r="E74" s="94"/>
      <c r="F74" s="94"/>
      <c r="G74" s="94"/>
      <c r="H74" s="95" t="e">
        <f t="shared" si="1"/>
        <v>#DIV/0!</v>
      </c>
    </row>
    <row r="75" spans="1:8" ht="15.75" hidden="1" thickBot="1" x14ac:dyDescent="0.3">
      <c r="A75" s="98" t="s">
        <v>245</v>
      </c>
      <c r="B75" s="96"/>
      <c r="C75" s="96"/>
      <c r="D75" s="96"/>
      <c r="E75" s="96"/>
      <c r="F75" s="96"/>
      <c r="G75" s="96"/>
      <c r="H75" s="95" t="e">
        <f t="shared" si="1"/>
        <v>#DIV/0!</v>
      </c>
    </row>
    <row r="77" spans="1:8" ht="20.25" hidden="1" x14ac:dyDescent="0.25">
      <c r="A77" s="1014" t="s">
        <v>254</v>
      </c>
      <c r="B77" s="1015"/>
      <c r="C77" s="1015"/>
      <c r="D77" s="1015"/>
      <c r="E77" s="1015"/>
      <c r="F77" s="1015"/>
      <c r="G77" s="1015"/>
      <c r="H77" s="1016"/>
    </row>
    <row r="78" spans="1:8" ht="25.5" hidden="1" x14ac:dyDescent="0.25">
      <c r="A78" s="90" t="s">
        <v>109</v>
      </c>
      <c r="B78" s="91" t="s">
        <v>233</v>
      </c>
      <c r="C78" s="91" t="s">
        <v>234</v>
      </c>
      <c r="D78" s="91" t="s">
        <v>235</v>
      </c>
      <c r="E78" s="91" t="s">
        <v>236</v>
      </c>
      <c r="F78" s="91" t="s">
        <v>237</v>
      </c>
      <c r="G78" s="91" t="s">
        <v>238</v>
      </c>
      <c r="H78" s="92" t="s">
        <v>239</v>
      </c>
    </row>
    <row r="79" spans="1:8" hidden="1" x14ac:dyDescent="0.25">
      <c r="A79" s="97" t="s">
        <v>247</v>
      </c>
      <c r="B79" s="94"/>
      <c r="C79" s="94"/>
      <c r="D79" s="94"/>
      <c r="E79" s="94"/>
      <c r="F79" s="94"/>
      <c r="G79" s="94"/>
      <c r="H79" s="95" t="e">
        <f>G79/E79</f>
        <v>#DIV/0!</v>
      </c>
    </row>
    <row r="80" spans="1:8" hidden="1" x14ac:dyDescent="0.25">
      <c r="A80" s="97" t="s">
        <v>248</v>
      </c>
      <c r="B80" s="94"/>
      <c r="C80" s="94"/>
      <c r="D80" s="94"/>
      <c r="E80" s="94"/>
      <c r="F80" s="94"/>
      <c r="G80" s="94"/>
      <c r="H80" s="95" t="e">
        <f t="shared" ref="H80:H90" si="2">G80/E80</f>
        <v>#DIV/0!</v>
      </c>
    </row>
    <row r="81" spans="1:8" hidden="1" x14ac:dyDescent="0.25">
      <c r="A81" s="97" t="s">
        <v>249</v>
      </c>
      <c r="B81" s="94"/>
      <c r="C81" s="94"/>
      <c r="D81" s="94"/>
      <c r="E81" s="94"/>
      <c r="F81" s="94"/>
      <c r="G81" s="94"/>
      <c r="H81" s="95" t="e">
        <f t="shared" si="2"/>
        <v>#DIV/0!</v>
      </c>
    </row>
    <row r="82" spans="1:8" hidden="1" x14ac:dyDescent="0.25">
      <c r="A82" s="97" t="s">
        <v>250</v>
      </c>
      <c r="B82" s="94"/>
      <c r="C82" s="94"/>
      <c r="D82" s="94"/>
      <c r="E82" s="94"/>
      <c r="F82" s="94"/>
      <c r="G82" s="94"/>
      <c r="H82" s="95" t="e">
        <f t="shared" si="2"/>
        <v>#DIV/0!</v>
      </c>
    </row>
    <row r="83" spans="1:8" hidden="1" x14ac:dyDescent="0.25">
      <c r="A83" s="97" t="s">
        <v>251</v>
      </c>
      <c r="B83" s="94"/>
      <c r="C83" s="94"/>
      <c r="D83" s="94"/>
      <c r="E83" s="94"/>
      <c r="F83" s="94"/>
      <c r="G83" s="94"/>
      <c r="H83" s="95" t="e">
        <f t="shared" si="2"/>
        <v>#DIV/0!</v>
      </c>
    </row>
    <row r="84" spans="1:8" hidden="1" x14ac:dyDescent="0.25">
      <c r="A84" s="97" t="s">
        <v>252</v>
      </c>
      <c r="B84" s="94"/>
      <c r="C84" s="94"/>
      <c r="D84" s="94"/>
      <c r="E84" s="94"/>
      <c r="F84" s="94"/>
      <c r="G84" s="94"/>
      <c r="H84" s="95" t="e">
        <f t="shared" si="2"/>
        <v>#DIV/0!</v>
      </c>
    </row>
    <row r="85" spans="1:8" hidden="1" x14ac:dyDescent="0.25">
      <c r="A85" s="97" t="s">
        <v>240</v>
      </c>
      <c r="B85" s="94"/>
      <c r="C85" s="94"/>
      <c r="D85" s="94"/>
      <c r="E85" s="94"/>
      <c r="F85" s="94"/>
      <c r="G85" s="94"/>
      <c r="H85" s="95" t="e">
        <f t="shared" si="2"/>
        <v>#DIV/0!</v>
      </c>
    </row>
    <row r="86" spans="1:8" hidden="1" x14ac:dyDescent="0.25">
      <c r="A86" s="97" t="s">
        <v>241</v>
      </c>
      <c r="B86" s="94"/>
      <c r="C86" s="94"/>
      <c r="D86" s="94"/>
      <c r="E86" s="94"/>
      <c r="F86" s="94"/>
      <c r="G86" s="94"/>
      <c r="H86" s="95" t="e">
        <f t="shared" si="2"/>
        <v>#DIV/0!</v>
      </c>
    </row>
    <row r="87" spans="1:8" hidden="1" x14ac:dyDescent="0.25">
      <c r="A87" s="97" t="s">
        <v>242</v>
      </c>
      <c r="B87" s="94"/>
      <c r="C87" s="94"/>
      <c r="D87" s="94"/>
      <c r="E87" s="94"/>
      <c r="F87" s="94"/>
      <c r="G87" s="94"/>
      <c r="H87" s="95" t="e">
        <f t="shared" si="2"/>
        <v>#DIV/0!</v>
      </c>
    </row>
    <row r="88" spans="1:8" hidden="1" x14ac:dyDescent="0.25">
      <c r="A88" s="97" t="s">
        <v>243</v>
      </c>
      <c r="B88" s="94"/>
      <c r="C88" s="94"/>
      <c r="D88" s="94"/>
      <c r="E88" s="94"/>
      <c r="F88" s="94"/>
      <c r="G88" s="94"/>
      <c r="H88" s="95" t="e">
        <f t="shared" si="2"/>
        <v>#DIV/0!</v>
      </c>
    </row>
    <row r="89" spans="1:8" hidden="1" x14ac:dyDescent="0.25">
      <c r="A89" s="97" t="s">
        <v>244</v>
      </c>
      <c r="B89" s="94"/>
      <c r="C89" s="94"/>
      <c r="D89" s="94"/>
      <c r="E89" s="94"/>
      <c r="F89" s="94"/>
      <c r="G89" s="94"/>
      <c r="H89" s="95" t="e">
        <f t="shared" si="2"/>
        <v>#DIV/0!</v>
      </c>
    </row>
    <row r="90" spans="1:8" ht="15.75" hidden="1" thickBot="1" x14ac:dyDescent="0.3">
      <c r="A90" s="98" t="s">
        <v>245</v>
      </c>
      <c r="B90" s="96"/>
      <c r="C90" s="96"/>
      <c r="D90" s="96"/>
      <c r="E90" s="96"/>
      <c r="F90" s="96"/>
      <c r="G90" s="96"/>
      <c r="H90" s="95" t="e">
        <f t="shared" si="2"/>
        <v>#DIV/0!</v>
      </c>
    </row>
    <row r="91" spans="1:8" ht="15.75" hidden="1" thickBot="1" x14ac:dyDescent="0.3"/>
    <row r="92" spans="1:8" ht="20.25" hidden="1" x14ac:dyDescent="0.25">
      <c r="A92" s="1014" t="s">
        <v>255</v>
      </c>
      <c r="B92" s="1015"/>
      <c r="C92" s="1015"/>
      <c r="D92" s="1015"/>
      <c r="E92" s="1015"/>
      <c r="F92" s="1015"/>
      <c r="G92" s="1015"/>
      <c r="H92" s="1016"/>
    </row>
    <row r="93" spans="1:8" ht="25.5" hidden="1" x14ac:dyDescent="0.25">
      <c r="A93" s="90" t="s">
        <v>112</v>
      </c>
      <c r="B93" s="91" t="s">
        <v>233</v>
      </c>
      <c r="C93" s="91" t="s">
        <v>234</v>
      </c>
      <c r="D93" s="91" t="s">
        <v>235</v>
      </c>
      <c r="E93" s="91" t="s">
        <v>236</v>
      </c>
      <c r="F93" s="91" t="s">
        <v>237</v>
      </c>
      <c r="G93" s="91" t="s">
        <v>238</v>
      </c>
      <c r="H93" s="92" t="s">
        <v>239</v>
      </c>
    </row>
    <row r="94" spans="1:8" hidden="1" x14ac:dyDescent="0.25">
      <c r="A94" s="97" t="s">
        <v>247</v>
      </c>
      <c r="B94" s="94"/>
      <c r="C94" s="94"/>
      <c r="D94" s="94"/>
      <c r="E94" s="94"/>
      <c r="F94" s="94"/>
      <c r="G94" s="94"/>
      <c r="H94" s="95" t="e">
        <f>G94/E94</f>
        <v>#DIV/0!</v>
      </c>
    </row>
    <row r="95" spans="1:8" hidden="1" x14ac:dyDescent="0.25">
      <c r="A95" s="97" t="s">
        <v>248</v>
      </c>
      <c r="B95" s="94"/>
      <c r="C95" s="94"/>
      <c r="D95" s="94"/>
      <c r="E95" s="94"/>
      <c r="F95" s="94"/>
      <c r="G95" s="94"/>
      <c r="H95" s="95" t="e">
        <f t="shared" ref="H95:H105" si="3">G95/E95</f>
        <v>#DIV/0!</v>
      </c>
    </row>
    <row r="96" spans="1:8" hidden="1" x14ac:dyDescent="0.25">
      <c r="A96" s="97" t="s">
        <v>249</v>
      </c>
      <c r="B96" s="94"/>
      <c r="C96" s="94"/>
      <c r="D96" s="94"/>
      <c r="E96" s="94"/>
      <c r="F96" s="94"/>
      <c r="G96" s="94"/>
      <c r="H96" s="95" t="e">
        <f t="shared" si="3"/>
        <v>#DIV/0!</v>
      </c>
    </row>
    <row r="97" spans="1:17" hidden="1" x14ac:dyDescent="0.25">
      <c r="A97" s="97" t="s">
        <v>250</v>
      </c>
      <c r="B97" s="94"/>
      <c r="C97" s="94"/>
      <c r="D97" s="94"/>
      <c r="E97" s="94"/>
      <c r="F97" s="94"/>
      <c r="G97" s="94"/>
      <c r="H97" s="95" t="e">
        <f t="shared" si="3"/>
        <v>#DIV/0!</v>
      </c>
    </row>
    <row r="98" spans="1:17" hidden="1" x14ac:dyDescent="0.25">
      <c r="A98" s="97" t="s">
        <v>251</v>
      </c>
      <c r="B98" s="94"/>
      <c r="C98" s="94"/>
      <c r="D98" s="94"/>
      <c r="E98" s="94"/>
      <c r="F98" s="94"/>
      <c r="G98" s="94"/>
      <c r="H98" s="95" t="e">
        <f t="shared" si="3"/>
        <v>#DIV/0!</v>
      </c>
    </row>
    <row r="99" spans="1:17" hidden="1" x14ac:dyDescent="0.25">
      <c r="A99" s="97" t="s">
        <v>252</v>
      </c>
      <c r="B99" s="94"/>
      <c r="C99" s="94"/>
      <c r="D99" s="94"/>
      <c r="E99" s="94"/>
      <c r="F99" s="94"/>
      <c r="G99" s="94"/>
      <c r="H99" s="95" t="e">
        <f t="shared" si="3"/>
        <v>#DIV/0!</v>
      </c>
    </row>
    <row r="100" spans="1:17" hidden="1" x14ac:dyDescent="0.25">
      <c r="A100" s="97" t="s">
        <v>240</v>
      </c>
      <c r="B100" s="94"/>
      <c r="C100" s="94"/>
      <c r="D100" s="94"/>
      <c r="E100" s="94"/>
      <c r="F100" s="94"/>
      <c r="G100" s="94"/>
      <c r="H100" s="95" t="e">
        <f t="shared" si="3"/>
        <v>#DIV/0!</v>
      </c>
    </row>
    <row r="101" spans="1:17" hidden="1" x14ac:dyDescent="0.25">
      <c r="A101" s="97" t="s">
        <v>241</v>
      </c>
      <c r="B101" s="94"/>
      <c r="C101" s="94"/>
      <c r="D101" s="94"/>
      <c r="E101" s="94"/>
      <c r="F101" s="94"/>
      <c r="G101" s="94"/>
      <c r="H101" s="95" t="e">
        <f t="shared" si="3"/>
        <v>#DIV/0!</v>
      </c>
    </row>
    <row r="102" spans="1:17" hidden="1" x14ac:dyDescent="0.25">
      <c r="A102" s="97" t="s">
        <v>242</v>
      </c>
      <c r="B102" s="94"/>
      <c r="C102" s="94"/>
      <c r="D102" s="94"/>
      <c r="E102" s="94"/>
      <c r="F102" s="94"/>
      <c r="G102" s="94"/>
      <c r="H102" s="95" t="e">
        <f t="shared" si="3"/>
        <v>#DIV/0!</v>
      </c>
    </row>
    <row r="103" spans="1:17" hidden="1" x14ac:dyDescent="0.25">
      <c r="A103" s="97" t="s">
        <v>243</v>
      </c>
      <c r="B103" s="94"/>
      <c r="C103" s="94"/>
      <c r="D103" s="94"/>
      <c r="E103" s="94"/>
      <c r="F103" s="94"/>
      <c r="G103" s="94"/>
      <c r="H103" s="95" t="e">
        <f t="shared" si="3"/>
        <v>#DIV/0!</v>
      </c>
    </row>
    <row r="104" spans="1:17" hidden="1" x14ac:dyDescent="0.25">
      <c r="A104" s="97" t="s">
        <v>244</v>
      </c>
      <c r="B104" s="94"/>
      <c r="C104" s="94"/>
      <c r="D104" s="94"/>
      <c r="E104" s="94"/>
      <c r="F104" s="94"/>
      <c r="G104" s="94"/>
      <c r="H104" s="95" t="e">
        <f t="shared" si="3"/>
        <v>#DIV/0!</v>
      </c>
    </row>
    <row r="105" spans="1:17" ht="15.75" hidden="1" thickBot="1" x14ac:dyDescent="0.3">
      <c r="A105" s="98" t="s">
        <v>245</v>
      </c>
      <c r="B105" s="96"/>
      <c r="C105" s="96"/>
      <c r="D105" s="96"/>
      <c r="E105" s="96"/>
      <c r="F105" s="96"/>
      <c r="G105" s="96"/>
      <c r="H105" s="95" t="e">
        <f t="shared" si="3"/>
        <v>#DIV/0!</v>
      </c>
    </row>
    <row r="107" spans="1:17" ht="21" hidden="1" thickBot="1" x14ac:dyDescent="0.3">
      <c r="A107" s="968" t="s">
        <v>256</v>
      </c>
      <c r="B107" s="969"/>
      <c r="C107" s="1017"/>
      <c r="D107" s="1017"/>
      <c r="E107" s="1017"/>
      <c r="F107" s="1017"/>
      <c r="G107" s="1017"/>
      <c r="H107" s="1017"/>
      <c r="I107" s="1017"/>
      <c r="J107" s="1017"/>
      <c r="K107" s="1017"/>
      <c r="L107" s="1017"/>
      <c r="M107" s="1017"/>
      <c r="N107" s="1018"/>
    </row>
    <row r="108" spans="1:17" ht="38.25" hidden="1" x14ac:dyDescent="0.25">
      <c r="A108" s="90" t="s">
        <v>87</v>
      </c>
      <c r="B108" s="154" t="s">
        <v>257</v>
      </c>
      <c r="C108" s="153" t="s">
        <v>258</v>
      </c>
      <c r="D108" s="123" t="s">
        <v>259</v>
      </c>
      <c r="E108" s="123" t="s">
        <v>260</v>
      </c>
      <c r="F108" s="123" t="s">
        <v>261</v>
      </c>
      <c r="G108" s="123" t="s">
        <v>262</v>
      </c>
      <c r="H108" s="123" t="s">
        <v>263</v>
      </c>
      <c r="I108" s="123" t="s">
        <v>264</v>
      </c>
      <c r="J108" s="124" t="s">
        <v>265</v>
      </c>
      <c r="K108" s="123" t="s">
        <v>266</v>
      </c>
      <c r="L108" s="123" t="s">
        <v>267</v>
      </c>
      <c r="M108" s="123" t="s">
        <v>268</v>
      </c>
      <c r="N108" s="125" t="s">
        <v>269</v>
      </c>
      <c r="Q108" s="234">
        <f>J114-J113</f>
        <v>9.9999999999999978E-2</v>
      </c>
    </row>
    <row r="109" spans="1:17" hidden="1" x14ac:dyDescent="0.25">
      <c r="A109" s="93" t="s">
        <v>240</v>
      </c>
      <c r="B109" s="1008" t="s">
        <v>325</v>
      </c>
      <c r="C109" s="1011" t="s">
        <v>326</v>
      </c>
      <c r="D109" s="1019" t="s">
        <v>331</v>
      </c>
      <c r="E109" s="1000" t="s">
        <v>327</v>
      </c>
      <c r="F109" s="1007">
        <v>100</v>
      </c>
      <c r="G109" s="1007">
        <v>8</v>
      </c>
      <c r="H109" s="121">
        <v>1</v>
      </c>
      <c r="I109" s="94"/>
      <c r="J109" s="94">
        <f>I109/H109</f>
        <v>0</v>
      </c>
      <c r="K109" s="94"/>
      <c r="L109" s="94"/>
      <c r="M109" s="151" t="s">
        <v>154</v>
      </c>
      <c r="N109" s="95"/>
      <c r="O109" s="194">
        <f t="shared" ref="O109:O114" si="4">LEN(N109)</f>
        <v>0</v>
      </c>
    </row>
    <row r="110" spans="1:17" hidden="1" x14ac:dyDescent="0.25">
      <c r="A110" s="93" t="s">
        <v>241</v>
      </c>
      <c r="B110" s="1009"/>
      <c r="C110" s="1012"/>
      <c r="D110" s="989"/>
      <c r="E110" s="989"/>
      <c r="F110" s="978"/>
      <c r="G110" s="978"/>
      <c r="H110" s="121">
        <v>1</v>
      </c>
      <c r="I110" s="94"/>
      <c r="J110" s="94">
        <f>I110/H110</f>
        <v>0</v>
      </c>
      <c r="K110" s="94"/>
      <c r="L110" s="94"/>
      <c r="M110" s="151" t="s">
        <v>154</v>
      </c>
      <c r="N110" s="95"/>
      <c r="O110" s="194">
        <f t="shared" si="4"/>
        <v>0</v>
      </c>
    </row>
    <row r="111" spans="1:17" hidden="1" x14ac:dyDescent="0.25">
      <c r="A111" s="93" t="s">
        <v>242</v>
      </c>
      <c r="B111" s="1009"/>
      <c r="C111" s="1012"/>
      <c r="D111" s="989"/>
      <c r="E111" s="989"/>
      <c r="F111" s="978"/>
      <c r="G111" s="978"/>
      <c r="H111" s="121">
        <v>1</v>
      </c>
      <c r="I111" s="94"/>
      <c r="J111" s="94">
        <f>I111/H111</f>
        <v>0</v>
      </c>
      <c r="K111" s="94"/>
      <c r="L111" s="94"/>
      <c r="M111" s="151" t="s">
        <v>154</v>
      </c>
      <c r="N111" s="95"/>
      <c r="O111" s="194">
        <f t="shared" si="4"/>
        <v>0</v>
      </c>
    </row>
    <row r="112" spans="1:17" s="135" customFormat="1" hidden="1" x14ac:dyDescent="0.25">
      <c r="A112" s="137" t="s">
        <v>243</v>
      </c>
      <c r="B112" s="1009"/>
      <c r="C112" s="1012"/>
      <c r="D112" s="989"/>
      <c r="E112" s="989"/>
      <c r="F112" s="978"/>
      <c r="G112" s="978"/>
      <c r="H112" s="27">
        <v>1</v>
      </c>
      <c r="I112" s="168">
        <v>0.4</v>
      </c>
      <c r="J112" s="235">
        <f>I112/H112</f>
        <v>0.4</v>
      </c>
      <c r="K112" s="168"/>
      <c r="L112" s="168"/>
      <c r="M112" s="27" t="s">
        <v>154</v>
      </c>
      <c r="N112" s="263" t="s">
        <v>357</v>
      </c>
      <c r="O112" s="194">
        <f t="shared" si="4"/>
        <v>190</v>
      </c>
    </row>
    <row r="113" spans="1:15" s="1" customFormat="1" hidden="1" x14ac:dyDescent="0.25">
      <c r="A113" s="174" t="s">
        <v>244</v>
      </c>
      <c r="B113" s="1009"/>
      <c r="C113" s="1012"/>
      <c r="D113" s="989"/>
      <c r="E113" s="989"/>
      <c r="F113" s="978"/>
      <c r="G113" s="978"/>
      <c r="H113" s="27">
        <v>1</v>
      </c>
      <c r="I113" s="229">
        <v>0.9</v>
      </c>
      <c r="J113" s="236">
        <f>+I113</f>
        <v>0.9</v>
      </c>
      <c r="K113" s="229"/>
      <c r="L113" s="229"/>
      <c r="M113" s="196" t="s">
        <v>154</v>
      </c>
      <c r="N113" s="237" t="s">
        <v>366</v>
      </c>
      <c r="O113" s="238">
        <f t="shared" si="4"/>
        <v>199</v>
      </c>
    </row>
    <row r="114" spans="1:15" ht="15.75" hidden="1" thickBot="1" x14ac:dyDescent="0.3">
      <c r="A114" s="239" t="s">
        <v>245</v>
      </c>
      <c r="B114" s="1010"/>
      <c r="C114" s="1013"/>
      <c r="D114" s="990"/>
      <c r="E114" s="990"/>
      <c r="F114" s="979"/>
      <c r="G114" s="979"/>
      <c r="H114" s="240">
        <v>1</v>
      </c>
      <c r="I114" s="241">
        <v>1</v>
      </c>
      <c r="J114" s="242">
        <v>1</v>
      </c>
      <c r="K114" s="241"/>
      <c r="L114" s="241"/>
      <c r="M114" s="243" t="s">
        <v>154</v>
      </c>
      <c r="N114" s="244" t="s">
        <v>374</v>
      </c>
      <c r="O114" s="194">
        <f t="shared" si="4"/>
        <v>193</v>
      </c>
    </row>
    <row r="115" spans="1:15" hidden="1" x14ac:dyDescent="0.25">
      <c r="A115" s="118"/>
      <c r="B115" s="195"/>
      <c r="C115" s="195"/>
      <c r="D115" s="195"/>
      <c r="E115" s="195"/>
      <c r="F115" s="119"/>
      <c r="G115" s="119"/>
      <c r="H115" s="119"/>
      <c r="I115" s="120"/>
      <c r="J115" s="120"/>
      <c r="K115" s="120"/>
      <c r="L115" s="120"/>
      <c r="M115" s="120"/>
      <c r="N115" s="120"/>
      <c r="O115" s="195"/>
    </row>
    <row r="116" spans="1:15" ht="15.75" hidden="1" thickBot="1" x14ac:dyDescent="0.3">
      <c r="A116" s="118"/>
      <c r="B116" s="195"/>
      <c r="C116" s="195"/>
      <c r="D116" s="195"/>
      <c r="E116" s="195"/>
      <c r="F116" s="119"/>
      <c r="G116" s="119"/>
      <c r="H116" s="119"/>
      <c r="I116" s="120"/>
      <c r="J116" s="120"/>
      <c r="K116" s="120"/>
      <c r="L116" s="120"/>
      <c r="M116" s="120"/>
      <c r="N116" s="120"/>
      <c r="O116" s="195"/>
    </row>
    <row r="117" spans="1:15" ht="38.25" hidden="1" x14ac:dyDescent="0.25">
      <c r="A117" s="122" t="s">
        <v>87</v>
      </c>
      <c r="B117" s="152" t="s">
        <v>257</v>
      </c>
      <c r="C117" s="153" t="s">
        <v>258</v>
      </c>
      <c r="D117" s="123" t="s">
        <v>259</v>
      </c>
      <c r="E117" s="123" t="s">
        <v>260</v>
      </c>
      <c r="F117" s="123" t="s">
        <v>261</v>
      </c>
      <c r="G117" s="123" t="s">
        <v>262</v>
      </c>
      <c r="H117" s="123" t="s">
        <v>263</v>
      </c>
      <c r="I117" s="123" t="s">
        <v>264</v>
      </c>
      <c r="J117" s="124" t="s">
        <v>265</v>
      </c>
      <c r="K117" s="123" t="s">
        <v>266</v>
      </c>
      <c r="L117" s="123" t="s">
        <v>267</v>
      </c>
      <c r="M117" s="123" t="s">
        <v>268</v>
      </c>
      <c r="N117" s="125" t="s">
        <v>269</v>
      </c>
      <c r="O117" s="195"/>
    </row>
    <row r="118" spans="1:15" hidden="1" x14ac:dyDescent="0.25">
      <c r="A118" s="93" t="s">
        <v>240</v>
      </c>
      <c r="B118" s="1008" t="s">
        <v>328</v>
      </c>
      <c r="C118" s="1011" t="s">
        <v>329</v>
      </c>
      <c r="D118" s="1000" t="s">
        <v>330</v>
      </c>
      <c r="E118" s="1000" t="s">
        <v>332</v>
      </c>
      <c r="F118" s="1007">
        <v>100</v>
      </c>
      <c r="G118" s="1007">
        <v>370</v>
      </c>
      <c r="H118" s="121">
        <v>5</v>
      </c>
      <c r="I118" s="94"/>
      <c r="J118" s="94">
        <f t="shared" ref="J118:J123" si="5">I118/H118</f>
        <v>0</v>
      </c>
      <c r="K118" s="94"/>
      <c r="L118" s="94"/>
      <c r="M118" s="151" t="s">
        <v>154</v>
      </c>
      <c r="N118" s="95"/>
      <c r="O118" s="194">
        <f t="shared" ref="O118:O123" si="6">LEN(N118)</f>
        <v>0</v>
      </c>
    </row>
    <row r="119" spans="1:15" hidden="1" x14ac:dyDescent="0.25">
      <c r="A119" s="93" t="s">
        <v>241</v>
      </c>
      <c r="B119" s="1009"/>
      <c r="C119" s="1012"/>
      <c r="D119" s="989"/>
      <c r="E119" s="989"/>
      <c r="F119" s="978"/>
      <c r="G119" s="978"/>
      <c r="H119" s="121">
        <v>5</v>
      </c>
      <c r="I119" s="94"/>
      <c r="J119" s="94">
        <f t="shared" si="5"/>
        <v>0</v>
      </c>
      <c r="K119" s="94"/>
      <c r="L119" s="94"/>
      <c r="M119" s="151" t="s">
        <v>154</v>
      </c>
      <c r="N119" s="95"/>
      <c r="O119" s="194">
        <f t="shared" si="6"/>
        <v>0</v>
      </c>
    </row>
    <row r="120" spans="1:15" hidden="1" x14ac:dyDescent="0.25">
      <c r="A120" s="93" t="s">
        <v>242</v>
      </c>
      <c r="B120" s="1009"/>
      <c r="C120" s="1012"/>
      <c r="D120" s="989"/>
      <c r="E120" s="989"/>
      <c r="F120" s="978"/>
      <c r="G120" s="978"/>
      <c r="H120" s="121">
        <v>5</v>
      </c>
      <c r="I120" s="94"/>
      <c r="J120" s="94">
        <f t="shared" si="5"/>
        <v>0</v>
      </c>
      <c r="K120" s="94"/>
      <c r="L120" s="94"/>
      <c r="M120" s="151" t="s">
        <v>154</v>
      </c>
      <c r="N120" s="95"/>
      <c r="O120" s="194">
        <f t="shared" si="6"/>
        <v>0</v>
      </c>
    </row>
    <row r="121" spans="1:15" s="135" customFormat="1" hidden="1" x14ac:dyDescent="0.25">
      <c r="A121" s="137" t="s">
        <v>243</v>
      </c>
      <c r="B121" s="1009"/>
      <c r="C121" s="1012"/>
      <c r="D121" s="989"/>
      <c r="E121" s="989"/>
      <c r="F121" s="978"/>
      <c r="G121" s="978"/>
      <c r="H121" s="27">
        <v>5</v>
      </c>
      <c r="I121" s="168">
        <v>1.54</v>
      </c>
      <c r="J121" s="235">
        <f t="shared" si="5"/>
        <v>0.308</v>
      </c>
      <c r="K121" s="168"/>
      <c r="L121" s="168"/>
      <c r="M121" s="27" t="s">
        <v>154</v>
      </c>
      <c r="N121" s="263" t="s">
        <v>352</v>
      </c>
      <c r="O121" s="264">
        <f t="shared" si="6"/>
        <v>200</v>
      </c>
    </row>
    <row r="122" spans="1:15" hidden="1" x14ac:dyDescent="0.25">
      <c r="A122" s="174" t="s">
        <v>244</v>
      </c>
      <c r="B122" s="1009"/>
      <c r="C122" s="1012"/>
      <c r="D122" s="989"/>
      <c r="E122" s="989"/>
      <c r="F122" s="978"/>
      <c r="G122" s="978"/>
      <c r="H122" s="27">
        <v>5</v>
      </c>
      <c r="I122" s="229">
        <v>2.54</v>
      </c>
      <c r="J122" s="245">
        <f t="shared" si="5"/>
        <v>0.50800000000000001</v>
      </c>
      <c r="K122" s="229"/>
      <c r="L122" s="229"/>
      <c r="M122" s="196" t="s">
        <v>154</v>
      </c>
      <c r="N122" s="237" t="s">
        <v>359</v>
      </c>
      <c r="O122" s="194">
        <f t="shared" si="6"/>
        <v>121</v>
      </c>
    </row>
    <row r="123" spans="1:15" ht="15.75" hidden="1" thickBot="1" x14ac:dyDescent="0.3">
      <c r="A123" s="239" t="s">
        <v>245</v>
      </c>
      <c r="B123" s="1010"/>
      <c r="C123" s="1013"/>
      <c r="D123" s="990"/>
      <c r="E123" s="990"/>
      <c r="F123" s="979"/>
      <c r="G123" s="979"/>
      <c r="H123" s="240">
        <v>5</v>
      </c>
      <c r="I123" s="241">
        <v>5.29</v>
      </c>
      <c r="J123" s="246">
        <f t="shared" si="5"/>
        <v>1.0580000000000001</v>
      </c>
      <c r="K123" s="241"/>
      <c r="L123" s="241"/>
      <c r="M123" s="243" t="s">
        <v>154</v>
      </c>
      <c r="N123" s="244" t="s">
        <v>375</v>
      </c>
      <c r="O123" s="194">
        <f t="shared" si="6"/>
        <v>121</v>
      </c>
    </row>
    <row r="124" spans="1:15" hidden="1" x14ac:dyDescent="0.25">
      <c r="A124" s="118"/>
      <c r="B124" s="195"/>
      <c r="C124" s="195"/>
      <c r="D124" s="195"/>
      <c r="E124" s="195"/>
      <c r="F124" s="119"/>
      <c r="G124" s="119"/>
      <c r="H124" s="119"/>
      <c r="I124" s="120"/>
      <c r="J124" s="120"/>
      <c r="K124" s="120"/>
      <c r="L124" s="120"/>
      <c r="M124" s="120"/>
      <c r="N124" s="120"/>
      <c r="O124" s="195"/>
    </row>
    <row r="125" spans="1:15" ht="15.75" hidden="1" thickBot="1" x14ac:dyDescent="0.3">
      <c r="A125" s="118"/>
      <c r="B125" s="195"/>
      <c r="C125" s="195"/>
      <c r="D125" s="195"/>
      <c r="E125" s="195"/>
      <c r="F125" s="119"/>
      <c r="G125" s="119"/>
      <c r="H125" s="119"/>
      <c r="I125" s="120"/>
      <c r="J125" s="120"/>
      <c r="K125" s="120"/>
      <c r="L125" s="120"/>
      <c r="M125" s="120"/>
      <c r="N125" s="120"/>
      <c r="O125" s="195"/>
    </row>
    <row r="126" spans="1:15" ht="38.25" hidden="1" x14ac:dyDescent="0.25">
      <c r="A126" s="122" t="s">
        <v>87</v>
      </c>
      <c r="B126" s="152" t="s">
        <v>257</v>
      </c>
      <c r="C126" s="153" t="s">
        <v>258</v>
      </c>
      <c r="D126" s="123" t="s">
        <v>259</v>
      </c>
      <c r="E126" s="123" t="s">
        <v>260</v>
      </c>
      <c r="F126" s="123" t="s">
        <v>261</v>
      </c>
      <c r="G126" s="123" t="s">
        <v>262</v>
      </c>
      <c r="H126" s="123" t="s">
        <v>263</v>
      </c>
      <c r="I126" s="123" t="s">
        <v>264</v>
      </c>
      <c r="J126" s="124" t="s">
        <v>265</v>
      </c>
      <c r="K126" s="123" t="s">
        <v>266</v>
      </c>
      <c r="L126" s="123" t="s">
        <v>267</v>
      </c>
      <c r="M126" s="123" t="s">
        <v>268</v>
      </c>
      <c r="N126" s="125" t="s">
        <v>269</v>
      </c>
      <c r="O126" s="195"/>
    </row>
    <row r="127" spans="1:15" hidden="1" x14ac:dyDescent="0.25">
      <c r="A127" s="93" t="s">
        <v>240</v>
      </c>
      <c r="B127" s="1008" t="s">
        <v>328</v>
      </c>
      <c r="C127" s="1011" t="s">
        <v>329</v>
      </c>
      <c r="D127" s="1000" t="s">
        <v>333</v>
      </c>
      <c r="E127" s="1000" t="s">
        <v>332</v>
      </c>
      <c r="F127" s="1007">
        <v>100</v>
      </c>
      <c r="G127" s="1007">
        <v>590</v>
      </c>
      <c r="H127" s="121">
        <v>54</v>
      </c>
      <c r="I127" s="94"/>
      <c r="J127" s="94">
        <f t="shared" ref="J127:J132" si="7">I127/H127</f>
        <v>0</v>
      </c>
      <c r="K127" s="94"/>
      <c r="L127" s="94"/>
      <c r="M127" s="151" t="s">
        <v>154</v>
      </c>
      <c r="N127" s="95"/>
      <c r="O127" s="194">
        <f t="shared" ref="O127:O132" si="8">LEN(N127)</f>
        <v>0</v>
      </c>
    </row>
    <row r="128" spans="1:15" hidden="1" x14ac:dyDescent="0.25">
      <c r="A128" s="93" t="s">
        <v>241</v>
      </c>
      <c r="B128" s="1009"/>
      <c r="C128" s="1012"/>
      <c r="D128" s="989"/>
      <c r="E128" s="989"/>
      <c r="F128" s="978"/>
      <c r="G128" s="978"/>
      <c r="H128" s="121">
        <v>54</v>
      </c>
      <c r="I128" s="94"/>
      <c r="J128" s="94">
        <f t="shared" si="7"/>
        <v>0</v>
      </c>
      <c r="K128" s="94"/>
      <c r="L128" s="94"/>
      <c r="M128" s="151" t="s">
        <v>154</v>
      </c>
      <c r="N128" s="95"/>
      <c r="O128" s="194">
        <f t="shared" si="8"/>
        <v>0</v>
      </c>
    </row>
    <row r="129" spans="1:15" hidden="1" x14ac:dyDescent="0.25">
      <c r="A129" s="93" t="s">
        <v>242</v>
      </c>
      <c r="B129" s="1009"/>
      <c r="C129" s="1012"/>
      <c r="D129" s="989"/>
      <c r="E129" s="989"/>
      <c r="F129" s="978"/>
      <c r="G129" s="978"/>
      <c r="H129" s="121">
        <v>54</v>
      </c>
      <c r="I129" s="94"/>
      <c r="J129" s="94">
        <f t="shared" si="7"/>
        <v>0</v>
      </c>
      <c r="K129" s="94"/>
      <c r="L129" s="94"/>
      <c r="M129" s="151" t="s">
        <v>154</v>
      </c>
      <c r="N129" s="95"/>
      <c r="O129" s="194">
        <f t="shared" si="8"/>
        <v>0</v>
      </c>
    </row>
    <row r="130" spans="1:15" s="135" customFormat="1" hidden="1" x14ac:dyDescent="0.25">
      <c r="A130" s="137" t="s">
        <v>243</v>
      </c>
      <c r="B130" s="1009"/>
      <c r="C130" s="1012"/>
      <c r="D130" s="989"/>
      <c r="E130" s="989"/>
      <c r="F130" s="978"/>
      <c r="G130" s="978"/>
      <c r="H130" s="27">
        <v>54</v>
      </c>
      <c r="I130" s="168">
        <v>4.24</v>
      </c>
      <c r="J130" s="235">
        <f t="shared" si="7"/>
        <v>7.8518518518518529E-2</v>
      </c>
      <c r="K130" s="168"/>
      <c r="L130" s="168"/>
      <c r="M130" s="27" t="s">
        <v>154</v>
      </c>
      <c r="N130" s="263" t="s">
        <v>356</v>
      </c>
      <c r="O130" s="264">
        <f t="shared" si="8"/>
        <v>170</v>
      </c>
    </row>
    <row r="131" spans="1:15" hidden="1" x14ac:dyDescent="0.25">
      <c r="A131" s="174" t="s">
        <v>244</v>
      </c>
      <c r="B131" s="1009"/>
      <c r="C131" s="1012"/>
      <c r="D131" s="989"/>
      <c r="E131" s="989"/>
      <c r="F131" s="978"/>
      <c r="G131" s="978"/>
      <c r="H131" s="27">
        <v>54</v>
      </c>
      <c r="I131" s="229">
        <v>4.8099999999999996</v>
      </c>
      <c r="J131" s="247">
        <f t="shared" si="7"/>
        <v>8.9074074074074069E-2</v>
      </c>
      <c r="K131" s="229"/>
      <c r="L131" s="229"/>
      <c r="M131" s="196" t="s">
        <v>154</v>
      </c>
      <c r="N131" s="237" t="s">
        <v>360</v>
      </c>
      <c r="O131" s="194">
        <f t="shared" si="8"/>
        <v>200</v>
      </c>
    </row>
    <row r="132" spans="1:15" ht="15.75" hidden="1" thickBot="1" x14ac:dyDescent="0.3">
      <c r="A132" s="239" t="s">
        <v>245</v>
      </c>
      <c r="B132" s="1010"/>
      <c r="C132" s="1013"/>
      <c r="D132" s="990"/>
      <c r="E132" s="990"/>
      <c r="F132" s="979"/>
      <c r="G132" s="979"/>
      <c r="H132" s="240">
        <v>54</v>
      </c>
      <c r="I132" s="241">
        <v>5.24</v>
      </c>
      <c r="J132" s="246">
        <f t="shared" si="7"/>
        <v>9.7037037037037047E-2</v>
      </c>
      <c r="K132" s="241"/>
      <c r="L132" s="241"/>
      <c r="M132" s="243" t="s">
        <v>154</v>
      </c>
      <c r="N132" s="244" t="s">
        <v>376</v>
      </c>
      <c r="O132" s="194">
        <f t="shared" si="8"/>
        <v>198</v>
      </c>
    </row>
    <row r="133" spans="1:15" hidden="1" x14ac:dyDescent="0.25">
      <c r="A133" s="118"/>
      <c r="B133" s="195"/>
      <c r="C133" s="195"/>
      <c r="D133" s="195"/>
      <c r="E133" s="195"/>
      <c r="F133" s="119"/>
      <c r="G133" s="119"/>
      <c r="H133" s="119"/>
      <c r="I133" s="120"/>
      <c r="J133" s="120"/>
      <c r="K133" s="120"/>
      <c r="L133" s="120"/>
      <c r="M133" s="120"/>
      <c r="N133" s="120"/>
      <c r="O133" s="195"/>
    </row>
    <row r="134" spans="1:15" ht="15.75" hidden="1" thickBot="1" x14ac:dyDescent="0.3">
      <c r="A134" s="118"/>
      <c r="B134" s="195"/>
      <c r="C134" s="195"/>
      <c r="D134" s="195"/>
      <c r="E134" s="195"/>
      <c r="F134" s="119"/>
      <c r="G134" s="119"/>
      <c r="H134" s="119"/>
      <c r="I134" s="120"/>
      <c r="J134" s="120"/>
      <c r="K134" s="120"/>
      <c r="L134" s="120"/>
      <c r="M134" s="120"/>
      <c r="N134" s="120"/>
      <c r="O134" s="195"/>
    </row>
    <row r="135" spans="1:15" ht="38.25" hidden="1" x14ac:dyDescent="0.25">
      <c r="A135" s="122" t="s">
        <v>87</v>
      </c>
      <c r="B135" s="123" t="s">
        <v>257</v>
      </c>
      <c r="C135" s="123" t="s">
        <v>258</v>
      </c>
      <c r="D135" s="123" t="s">
        <v>259</v>
      </c>
      <c r="E135" s="123" t="s">
        <v>260</v>
      </c>
      <c r="F135" s="123" t="s">
        <v>261</v>
      </c>
      <c r="G135" s="123" t="s">
        <v>262</v>
      </c>
      <c r="H135" s="123" t="s">
        <v>263</v>
      </c>
      <c r="I135" s="123" t="s">
        <v>264</v>
      </c>
      <c r="J135" s="124" t="s">
        <v>265</v>
      </c>
      <c r="K135" s="123" t="s">
        <v>266</v>
      </c>
      <c r="L135" s="123" t="s">
        <v>267</v>
      </c>
      <c r="M135" s="123" t="s">
        <v>268</v>
      </c>
      <c r="N135" s="125" t="s">
        <v>269</v>
      </c>
      <c r="O135" s="195"/>
    </row>
    <row r="136" spans="1:15" hidden="1" x14ac:dyDescent="0.25">
      <c r="A136" s="93" t="s">
        <v>240</v>
      </c>
      <c r="B136" s="1000" t="s">
        <v>334</v>
      </c>
      <c r="C136" s="1000" t="s">
        <v>335</v>
      </c>
      <c r="D136" s="1000" t="s">
        <v>336</v>
      </c>
      <c r="E136" s="1007" t="s">
        <v>327</v>
      </c>
      <c r="F136" s="1007">
        <v>100</v>
      </c>
      <c r="G136" s="1007">
        <v>4</v>
      </c>
      <c r="H136" s="198">
        <v>0.27</v>
      </c>
      <c r="I136" s="94"/>
      <c r="J136" s="94">
        <f t="shared" ref="J136:J141" si="9">I136/H136</f>
        <v>0</v>
      </c>
      <c r="K136" s="94"/>
      <c r="L136" s="94"/>
      <c r="M136" s="151" t="s">
        <v>154</v>
      </c>
      <c r="N136" s="95"/>
      <c r="O136" s="194">
        <f t="shared" ref="O136:O141" si="10">LEN(N136)</f>
        <v>0</v>
      </c>
    </row>
    <row r="137" spans="1:15" hidden="1" x14ac:dyDescent="0.25">
      <c r="A137" s="93" t="s">
        <v>241</v>
      </c>
      <c r="B137" s="989"/>
      <c r="C137" s="989"/>
      <c r="D137" s="989"/>
      <c r="E137" s="978"/>
      <c r="F137" s="978"/>
      <c r="G137" s="978"/>
      <c r="H137" s="198">
        <v>0.27</v>
      </c>
      <c r="I137" s="94"/>
      <c r="J137" s="94">
        <f t="shared" si="9"/>
        <v>0</v>
      </c>
      <c r="K137" s="94"/>
      <c r="L137" s="94"/>
      <c r="M137" s="151" t="s">
        <v>154</v>
      </c>
      <c r="N137" s="95"/>
      <c r="O137" s="194">
        <f t="shared" si="10"/>
        <v>0</v>
      </c>
    </row>
    <row r="138" spans="1:15" hidden="1" x14ac:dyDescent="0.25">
      <c r="A138" s="93" t="s">
        <v>242</v>
      </c>
      <c r="B138" s="989"/>
      <c r="C138" s="989"/>
      <c r="D138" s="989"/>
      <c r="E138" s="978"/>
      <c r="F138" s="978"/>
      <c r="G138" s="978"/>
      <c r="H138" s="198">
        <v>0.27</v>
      </c>
      <c r="I138" s="94"/>
      <c r="J138" s="94">
        <f t="shared" si="9"/>
        <v>0</v>
      </c>
      <c r="K138" s="94"/>
      <c r="L138" s="94"/>
      <c r="M138" s="151" t="s">
        <v>154</v>
      </c>
      <c r="N138" s="95"/>
      <c r="O138" s="194">
        <f t="shared" si="10"/>
        <v>0</v>
      </c>
    </row>
    <row r="139" spans="1:15" s="135" customFormat="1" hidden="1" x14ac:dyDescent="0.25">
      <c r="A139" s="137" t="s">
        <v>243</v>
      </c>
      <c r="B139" s="989"/>
      <c r="C139" s="989"/>
      <c r="D139" s="989"/>
      <c r="E139" s="978"/>
      <c r="F139" s="978"/>
      <c r="G139" s="978"/>
      <c r="H139" s="169">
        <v>0.27</v>
      </c>
      <c r="I139" s="168">
        <v>0.14000000000000001</v>
      </c>
      <c r="J139" s="235">
        <f t="shared" si="9"/>
        <v>0.51851851851851849</v>
      </c>
      <c r="K139" s="168"/>
      <c r="L139" s="168"/>
      <c r="M139" s="27" t="s">
        <v>154</v>
      </c>
      <c r="N139" s="263" t="s">
        <v>358</v>
      </c>
      <c r="O139" s="264">
        <f t="shared" si="10"/>
        <v>194</v>
      </c>
    </row>
    <row r="140" spans="1:15" s="1" customFormat="1" hidden="1" x14ac:dyDescent="0.25">
      <c r="A140" s="174" t="s">
        <v>244</v>
      </c>
      <c r="B140" s="989"/>
      <c r="C140" s="989"/>
      <c r="D140" s="989"/>
      <c r="E140" s="978"/>
      <c r="F140" s="978"/>
      <c r="G140" s="978"/>
      <c r="H140" s="169">
        <v>0.27</v>
      </c>
      <c r="I140" s="248">
        <v>0.2</v>
      </c>
      <c r="J140" s="245">
        <f t="shared" si="9"/>
        <v>0.7407407407407407</v>
      </c>
      <c r="K140" s="229"/>
      <c r="L140" s="229"/>
      <c r="M140" s="196" t="s">
        <v>154</v>
      </c>
      <c r="N140" s="237" t="s">
        <v>361</v>
      </c>
      <c r="O140" s="238">
        <f t="shared" si="10"/>
        <v>154</v>
      </c>
    </row>
    <row r="141" spans="1:15" ht="15.75" hidden="1" thickBot="1" x14ac:dyDescent="0.3">
      <c r="A141" s="239" t="s">
        <v>245</v>
      </c>
      <c r="B141" s="990"/>
      <c r="C141" s="990"/>
      <c r="D141" s="990"/>
      <c r="E141" s="979"/>
      <c r="F141" s="979"/>
      <c r="G141" s="979"/>
      <c r="H141" s="240">
        <v>0.27</v>
      </c>
      <c r="I141" s="241">
        <v>0.26</v>
      </c>
      <c r="J141" s="246">
        <f t="shared" si="9"/>
        <v>0.96296296296296291</v>
      </c>
      <c r="K141" s="241"/>
      <c r="L141" s="241"/>
      <c r="M141" s="243" t="s">
        <v>154</v>
      </c>
      <c r="N141" s="244" t="s">
        <v>377</v>
      </c>
      <c r="O141" s="194">
        <f t="shared" si="10"/>
        <v>149</v>
      </c>
    </row>
    <row r="142" spans="1:15" s="1" customFormat="1" x14ac:dyDescent="0.25">
      <c r="A142" s="265"/>
      <c r="B142" s="266"/>
      <c r="C142" s="266"/>
      <c r="D142" s="266"/>
      <c r="E142" s="192"/>
      <c r="F142" s="192"/>
      <c r="G142" s="192"/>
      <c r="H142" s="192"/>
      <c r="I142" s="267"/>
      <c r="J142" s="268"/>
      <c r="K142" s="267"/>
      <c r="L142" s="267"/>
      <c r="M142" s="193"/>
      <c r="N142" s="267"/>
      <c r="O142" s="266"/>
    </row>
    <row r="143" spans="1:15" s="1" customFormat="1" ht="15.75" thickBot="1" x14ac:dyDescent="0.3">
      <c r="A143" s="265"/>
      <c r="B143" s="266"/>
      <c r="C143" s="266"/>
      <c r="D143" s="266"/>
      <c r="E143" s="200"/>
      <c r="F143" s="200"/>
      <c r="G143" s="200"/>
      <c r="H143" s="200"/>
      <c r="I143" s="267"/>
      <c r="J143" s="268"/>
      <c r="K143" s="267"/>
      <c r="L143" s="267"/>
      <c r="M143" s="199"/>
      <c r="N143" s="267"/>
      <c r="O143" s="266"/>
    </row>
    <row r="144" spans="1:15" ht="21" thickBot="1" x14ac:dyDescent="0.3">
      <c r="A144" s="968" t="s">
        <v>384</v>
      </c>
      <c r="B144" s="969"/>
      <c r="C144" s="1017"/>
      <c r="D144" s="1017"/>
      <c r="E144" s="1017"/>
      <c r="F144" s="1017"/>
      <c r="G144" s="1017"/>
      <c r="H144" s="1017"/>
      <c r="I144" s="1017"/>
      <c r="J144" s="1017"/>
      <c r="K144" s="1017"/>
      <c r="L144" s="1017"/>
      <c r="M144" s="1017"/>
      <c r="N144" s="1018"/>
    </row>
    <row r="145" spans="1:17" ht="38.25" x14ac:dyDescent="0.25">
      <c r="A145" s="90" t="s">
        <v>88</v>
      </c>
      <c r="B145" s="154" t="s">
        <v>257</v>
      </c>
      <c r="C145" s="153" t="s">
        <v>258</v>
      </c>
      <c r="D145" s="123" t="s">
        <v>259</v>
      </c>
      <c r="E145" s="123" t="s">
        <v>260</v>
      </c>
      <c r="F145" s="123" t="s">
        <v>270</v>
      </c>
      <c r="G145" s="123" t="s">
        <v>262</v>
      </c>
      <c r="H145" s="123" t="s">
        <v>271</v>
      </c>
      <c r="I145" s="123" t="s">
        <v>272</v>
      </c>
      <c r="J145" s="124" t="s">
        <v>273</v>
      </c>
      <c r="K145" s="123" t="s">
        <v>266</v>
      </c>
      <c r="L145" s="123" t="s">
        <v>267</v>
      </c>
      <c r="M145" s="123" t="s">
        <v>268</v>
      </c>
      <c r="N145" s="125" t="s">
        <v>269</v>
      </c>
      <c r="Q145" s="234">
        <f>J157-J156</f>
        <v>0</v>
      </c>
    </row>
    <row r="146" spans="1:17" x14ac:dyDescent="0.25">
      <c r="A146" s="308" t="s">
        <v>247</v>
      </c>
      <c r="B146" s="1008" t="s">
        <v>325</v>
      </c>
      <c r="C146" s="1011" t="s">
        <v>326</v>
      </c>
      <c r="D146" s="1019" t="s">
        <v>331</v>
      </c>
      <c r="E146" s="1000" t="s">
        <v>327</v>
      </c>
      <c r="F146" s="1007">
        <v>100</v>
      </c>
      <c r="G146" s="1007">
        <v>8</v>
      </c>
      <c r="H146" s="334">
        <v>2</v>
      </c>
      <c r="I146" s="313">
        <v>0</v>
      </c>
      <c r="J146" s="335">
        <f>I146/H146</f>
        <v>0</v>
      </c>
      <c r="K146" s="313"/>
      <c r="L146" s="313"/>
      <c r="M146" s="336" t="s">
        <v>154</v>
      </c>
      <c r="N146" s="314"/>
      <c r="O146" s="201">
        <f t="shared" ref="O146:O157" si="11">LEN(N146)</f>
        <v>0</v>
      </c>
    </row>
    <row r="147" spans="1:17" x14ac:dyDescent="0.25">
      <c r="A147" s="93" t="s">
        <v>248</v>
      </c>
      <c r="B147" s="1009"/>
      <c r="C147" s="1012"/>
      <c r="D147" s="1084"/>
      <c r="E147" s="989"/>
      <c r="F147" s="978"/>
      <c r="G147" s="978"/>
      <c r="H147" s="121">
        <v>2</v>
      </c>
      <c r="I147" s="94"/>
      <c r="J147" s="306">
        <f t="shared" ref="J147:J157" si="12">I147/H147</f>
        <v>0</v>
      </c>
      <c r="K147" s="94"/>
      <c r="L147" s="94"/>
      <c r="M147" s="151" t="s">
        <v>154</v>
      </c>
      <c r="N147" s="95"/>
      <c r="O147" s="201">
        <f t="shared" si="11"/>
        <v>0</v>
      </c>
    </row>
    <row r="148" spans="1:17" x14ac:dyDescent="0.25">
      <c r="A148" s="93" t="s">
        <v>249</v>
      </c>
      <c r="B148" s="1009"/>
      <c r="C148" s="1012"/>
      <c r="D148" s="1084"/>
      <c r="E148" s="989"/>
      <c r="F148" s="978"/>
      <c r="G148" s="978"/>
      <c r="H148" s="121">
        <v>2</v>
      </c>
      <c r="I148" s="94"/>
      <c r="J148" s="306">
        <f t="shared" si="12"/>
        <v>0</v>
      </c>
      <c r="K148" s="94"/>
      <c r="L148" s="94"/>
      <c r="M148" s="151" t="s">
        <v>154</v>
      </c>
      <c r="N148" s="95"/>
      <c r="O148" s="201">
        <f t="shared" si="11"/>
        <v>0</v>
      </c>
    </row>
    <row r="149" spans="1:17" x14ac:dyDescent="0.25">
      <c r="A149" s="93" t="s">
        <v>250</v>
      </c>
      <c r="B149" s="1009"/>
      <c r="C149" s="1012"/>
      <c r="D149" s="1084"/>
      <c r="E149" s="989"/>
      <c r="F149" s="978"/>
      <c r="G149" s="978"/>
      <c r="H149" s="121">
        <v>2</v>
      </c>
      <c r="I149" s="94"/>
      <c r="J149" s="306">
        <f t="shared" si="12"/>
        <v>0</v>
      </c>
      <c r="K149" s="94"/>
      <c r="L149" s="94"/>
      <c r="M149" s="151" t="s">
        <v>154</v>
      </c>
      <c r="N149" s="95"/>
      <c r="O149" s="201">
        <f t="shared" si="11"/>
        <v>0</v>
      </c>
    </row>
    <row r="150" spans="1:17" x14ac:dyDescent="0.25">
      <c r="A150" s="93" t="s">
        <v>251</v>
      </c>
      <c r="B150" s="1009"/>
      <c r="C150" s="1012"/>
      <c r="D150" s="1084"/>
      <c r="E150" s="989"/>
      <c r="F150" s="978"/>
      <c r="G150" s="978"/>
      <c r="H150" s="121">
        <v>2</v>
      </c>
      <c r="I150" s="94"/>
      <c r="J150" s="306">
        <f t="shared" si="12"/>
        <v>0</v>
      </c>
      <c r="K150" s="94"/>
      <c r="L150" s="94"/>
      <c r="M150" s="151" t="s">
        <v>154</v>
      </c>
      <c r="N150" s="95"/>
      <c r="O150" s="201">
        <f t="shared" si="11"/>
        <v>0</v>
      </c>
    </row>
    <row r="151" spans="1:17" x14ac:dyDescent="0.25">
      <c r="A151" s="93" t="s">
        <v>252</v>
      </c>
      <c r="B151" s="1009"/>
      <c r="C151" s="1012"/>
      <c r="D151" s="1084"/>
      <c r="E151" s="989"/>
      <c r="F151" s="978"/>
      <c r="G151" s="978"/>
      <c r="H151" s="121">
        <v>2</v>
      </c>
      <c r="I151" s="94"/>
      <c r="J151" s="306">
        <f t="shared" si="12"/>
        <v>0</v>
      </c>
      <c r="K151" s="94"/>
      <c r="L151" s="94"/>
      <c r="M151" s="151" t="s">
        <v>154</v>
      </c>
      <c r="N151" s="95"/>
      <c r="O151" s="201">
        <f t="shared" si="11"/>
        <v>0</v>
      </c>
    </row>
    <row r="152" spans="1:17" x14ac:dyDescent="0.25">
      <c r="A152" s="93" t="s">
        <v>240</v>
      </c>
      <c r="B152" s="1009"/>
      <c r="C152" s="1012"/>
      <c r="D152" s="1084"/>
      <c r="E152" s="989"/>
      <c r="F152" s="978"/>
      <c r="G152" s="978"/>
      <c r="H152" s="121">
        <v>2</v>
      </c>
      <c r="I152" s="94"/>
      <c r="J152" s="306">
        <f t="shared" si="12"/>
        <v>0</v>
      </c>
      <c r="K152" s="94"/>
      <c r="L152" s="94"/>
      <c r="M152" s="151" t="s">
        <v>154</v>
      </c>
      <c r="N152" s="95"/>
      <c r="O152" s="201">
        <f t="shared" si="11"/>
        <v>0</v>
      </c>
    </row>
    <row r="153" spans="1:17" x14ac:dyDescent="0.25">
      <c r="A153" s="93" t="s">
        <v>241</v>
      </c>
      <c r="B153" s="1009"/>
      <c r="C153" s="1012"/>
      <c r="D153" s="989"/>
      <c r="E153" s="989"/>
      <c r="F153" s="978"/>
      <c r="G153" s="978"/>
      <c r="H153" s="121">
        <v>2</v>
      </c>
      <c r="I153" s="94"/>
      <c r="J153" s="306">
        <f t="shared" si="12"/>
        <v>0</v>
      </c>
      <c r="K153" s="94"/>
      <c r="L153" s="94"/>
      <c r="M153" s="151" t="s">
        <v>154</v>
      </c>
      <c r="N153" s="95"/>
      <c r="O153" s="201">
        <f t="shared" si="11"/>
        <v>0</v>
      </c>
    </row>
    <row r="154" spans="1:17" x14ac:dyDescent="0.25">
      <c r="A154" s="93" t="s">
        <v>242</v>
      </c>
      <c r="B154" s="1009"/>
      <c r="C154" s="1012"/>
      <c r="D154" s="989"/>
      <c r="E154" s="989"/>
      <c r="F154" s="978"/>
      <c r="G154" s="978"/>
      <c r="H154" s="121">
        <v>2</v>
      </c>
      <c r="I154" s="94"/>
      <c r="J154" s="306">
        <f t="shared" si="12"/>
        <v>0</v>
      </c>
      <c r="K154" s="94"/>
      <c r="L154" s="94"/>
      <c r="M154" s="151" t="s">
        <v>154</v>
      </c>
      <c r="N154" s="95"/>
      <c r="O154" s="201">
        <f t="shared" si="11"/>
        <v>0</v>
      </c>
    </row>
    <row r="155" spans="1:17" s="135" customFormat="1" x14ac:dyDescent="0.25">
      <c r="A155" s="137" t="s">
        <v>243</v>
      </c>
      <c r="B155" s="1009"/>
      <c r="C155" s="1012"/>
      <c r="D155" s="989"/>
      <c r="E155" s="989"/>
      <c r="F155" s="978"/>
      <c r="G155" s="978"/>
      <c r="H155" s="121">
        <v>2</v>
      </c>
      <c r="I155" s="168"/>
      <c r="J155" s="306">
        <f t="shared" si="12"/>
        <v>0</v>
      </c>
      <c r="K155" s="168"/>
      <c r="L155" s="168"/>
      <c r="M155" s="151" t="s">
        <v>154</v>
      </c>
      <c r="N155" s="263"/>
      <c r="O155" s="201">
        <f t="shared" si="11"/>
        <v>0</v>
      </c>
    </row>
    <row r="156" spans="1:17" s="1" customFormat="1" x14ac:dyDescent="0.25">
      <c r="A156" s="174" t="s">
        <v>244</v>
      </c>
      <c r="B156" s="1009"/>
      <c r="C156" s="1012"/>
      <c r="D156" s="989"/>
      <c r="E156" s="989"/>
      <c r="F156" s="978"/>
      <c r="G156" s="978"/>
      <c r="H156" s="121">
        <v>2</v>
      </c>
      <c r="I156" s="229"/>
      <c r="J156" s="306">
        <f t="shared" si="12"/>
        <v>0</v>
      </c>
      <c r="K156" s="229"/>
      <c r="L156" s="229"/>
      <c r="M156" s="151" t="s">
        <v>154</v>
      </c>
      <c r="N156" s="237"/>
      <c r="O156" s="201">
        <f t="shared" si="11"/>
        <v>0</v>
      </c>
    </row>
    <row r="157" spans="1:17" s="1" customFormat="1" ht="15.75" thickBot="1" x14ac:dyDescent="0.3">
      <c r="A157" s="301" t="s">
        <v>245</v>
      </c>
      <c r="B157" s="1010"/>
      <c r="C157" s="1013"/>
      <c r="D157" s="990"/>
      <c r="E157" s="990"/>
      <c r="F157" s="979"/>
      <c r="G157" s="979"/>
      <c r="H157" s="304">
        <v>2</v>
      </c>
      <c r="I157" s="231"/>
      <c r="J157" s="307">
        <f t="shared" si="12"/>
        <v>0</v>
      </c>
      <c r="K157" s="231"/>
      <c r="L157" s="231"/>
      <c r="M157" s="305" t="s">
        <v>154</v>
      </c>
      <c r="N157" s="303"/>
      <c r="O157" s="201">
        <f t="shared" si="11"/>
        <v>0</v>
      </c>
    </row>
    <row r="158" spans="1:17" x14ac:dyDescent="0.25">
      <c r="A158" s="118"/>
      <c r="B158" s="202"/>
      <c r="C158" s="202"/>
      <c r="D158" s="202"/>
      <c r="E158" s="202"/>
      <c r="F158" s="119"/>
      <c r="G158" s="119"/>
      <c r="H158" s="119"/>
      <c r="I158" s="120"/>
      <c r="J158" s="120"/>
      <c r="K158" s="120"/>
      <c r="L158" s="120"/>
      <c r="M158" s="120"/>
      <c r="N158" s="120"/>
      <c r="O158" s="202"/>
    </row>
    <row r="159" spans="1:17" ht="15.75" thickBot="1" x14ac:dyDescent="0.3">
      <c r="A159" s="118"/>
      <c r="B159" s="202"/>
      <c r="C159" s="202"/>
      <c r="D159" s="202"/>
      <c r="E159" s="202"/>
      <c r="F159" s="119"/>
      <c r="G159" s="119"/>
      <c r="H159" s="119"/>
      <c r="I159" s="120"/>
      <c r="J159" s="120"/>
      <c r="K159" s="120"/>
      <c r="L159" s="120"/>
      <c r="M159" s="120"/>
      <c r="N159" s="120"/>
      <c r="O159" s="202"/>
    </row>
    <row r="160" spans="1:17" ht="38.25" x14ac:dyDescent="0.25">
      <c r="A160" s="122" t="s">
        <v>88</v>
      </c>
      <c r="B160" s="152" t="s">
        <v>257</v>
      </c>
      <c r="C160" s="153" t="s">
        <v>258</v>
      </c>
      <c r="D160" s="123" t="s">
        <v>259</v>
      </c>
      <c r="E160" s="123" t="s">
        <v>260</v>
      </c>
      <c r="F160" s="123" t="s">
        <v>270</v>
      </c>
      <c r="G160" s="123" t="s">
        <v>262</v>
      </c>
      <c r="H160" s="123" t="s">
        <v>271</v>
      </c>
      <c r="I160" s="123" t="s">
        <v>272</v>
      </c>
      <c r="J160" s="124" t="s">
        <v>273</v>
      </c>
      <c r="K160" s="123" t="s">
        <v>266</v>
      </c>
      <c r="L160" s="123" t="s">
        <v>267</v>
      </c>
      <c r="M160" s="123" t="s">
        <v>268</v>
      </c>
      <c r="N160" s="125" t="s">
        <v>269</v>
      </c>
      <c r="O160" s="202"/>
    </row>
    <row r="161" spans="1:15" x14ac:dyDescent="0.25">
      <c r="A161" s="308" t="s">
        <v>247</v>
      </c>
      <c r="B161" s="1008" t="s">
        <v>328</v>
      </c>
      <c r="C161" s="1011" t="s">
        <v>329</v>
      </c>
      <c r="D161" s="1000" t="s">
        <v>330</v>
      </c>
      <c r="E161" s="1000" t="s">
        <v>332</v>
      </c>
      <c r="F161" s="1007">
        <v>100</v>
      </c>
      <c r="G161" s="1007">
        <v>370</v>
      </c>
      <c r="H161" s="334">
        <v>50</v>
      </c>
      <c r="I161" s="313">
        <f>+GESTIÓN!Z15</f>
        <v>0.12</v>
      </c>
      <c r="J161" s="337">
        <f>I161/H161</f>
        <v>2.3999999999999998E-3</v>
      </c>
      <c r="K161" s="336" t="s">
        <v>154</v>
      </c>
      <c r="L161" s="336" t="s">
        <v>154</v>
      </c>
      <c r="M161" s="336" t="s">
        <v>154</v>
      </c>
      <c r="N161" s="314"/>
      <c r="O161" s="201">
        <f t="shared" ref="O161:O172" si="13">LEN(N161)</f>
        <v>0</v>
      </c>
    </row>
    <row r="162" spans="1:15" x14ac:dyDescent="0.25">
      <c r="A162" s="93" t="s">
        <v>248</v>
      </c>
      <c r="B162" s="1009"/>
      <c r="C162" s="1012"/>
      <c r="D162" s="989"/>
      <c r="E162" s="989"/>
      <c r="F162" s="978"/>
      <c r="G162" s="978"/>
      <c r="H162" s="121">
        <v>50</v>
      </c>
      <c r="I162" s="94"/>
      <c r="J162" s="306">
        <f t="shared" ref="J162:J172" si="14">I162/H162</f>
        <v>0</v>
      </c>
      <c r="K162" s="94"/>
      <c r="L162" s="94"/>
      <c r="M162" s="151" t="s">
        <v>154</v>
      </c>
      <c r="N162" s="95"/>
      <c r="O162" s="201">
        <f t="shared" si="13"/>
        <v>0</v>
      </c>
    </row>
    <row r="163" spans="1:15" x14ac:dyDescent="0.25">
      <c r="A163" s="93" t="s">
        <v>249</v>
      </c>
      <c r="B163" s="1009"/>
      <c r="C163" s="1012"/>
      <c r="D163" s="989"/>
      <c r="E163" s="989"/>
      <c r="F163" s="978"/>
      <c r="G163" s="978"/>
      <c r="H163" s="121">
        <v>50</v>
      </c>
      <c r="I163" s="94"/>
      <c r="J163" s="306">
        <f t="shared" si="14"/>
        <v>0</v>
      </c>
      <c r="K163" s="94"/>
      <c r="L163" s="94"/>
      <c r="M163" s="151" t="s">
        <v>154</v>
      </c>
      <c r="N163" s="95"/>
      <c r="O163" s="201">
        <f t="shared" si="13"/>
        <v>0</v>
      </c>
    </row>
    <row r="164" spans="1:15" x14ac:dyDescent="0.25">
      <c r="A164" s="93" t="s">
        <v>250</v>
      </c>
      <c r="B164" s="1009"/>
      <c r="C164" s="1012"/>
      <c r="D164" s="989"/>
      <c r="E164" s="989"/>
      <c r="F164" s="978"/>
      <c r="G164" s="978"/>
      <c r="H164" s="121">
        <v>50</v>
      </c>
      <c r="I164" s="94"/>
      <c r="J164" s="306">
        <f t="shared" si="14"/>
        <v>0</v>
      </c>
      <c r="K164" s="94"/>
      <c r="L164" s="94"/>
      <c r="M164" s="151" t="s">
        <v>154</v>
      </c>
      <c r="N164" s="95"/>
      <c r="O164" s="201">
        <f t="shared" si="13"/>
        <v>0</v>
      </c>
    </row>
    <row r="165" spans="1:15" x14ac:dyDescent="0.25">
      <c r="A165" s="93" t="s">
        <v>251</v>
      </c>
      <c r="B165" s="1009"/>
      <c r="C165" s="1012"/>
      <c r="D165" s="989"/>
      <c r="E165" s="989"/>
      <c r="F165" s="978"/>
      <c r="G165" s="978"/>
      <c r="H165" s="121">
        <v>50</v>
      </c>
      <c r="I165" s="94"/>
      <c r="J165" s="306">
        <f t="shared" si="14"/>
        <v>0</v>
      </c>
      <c r="K165" s="94"/>
      <c r="L165" s="94"/>
      <c r="M165" s="151" t="s">
        <v>154</v>
      </c>
      <c r="N165" s="95"/>
      <c r="O165" s="201">
        <f t="shared" si="13"/>
        <v>0</v>
      </c>
    </row>
    <row r="166" spans="1:15" x14ac:dyDescent="0.25">
      <c r="A166" s="93" t="s">
        <v>252</v>
      </c>
      <c r="B166" s="1009"/>
      <c r="C166" s="1012"/>
      <c r="D166" s="989"/>
      <c r="E166" s="989"/>
      <c r="F166" s="978"/>
      <c r="G166" s="978"/>
      <c r="H166" s="121">
        <v>50</v>
      </c>
      <c r="I166" s="94"/>
      <c r="J166" s="306">
        <f t="shared" si="14"/>
        <v>0</v>
      </c>
      <c r="K166" s="94"/>
      <c r="L166" s="94"/>
      <c r="M166" s="151" t="s">
        <v>154</v>
      </c>
      <c r="N166" s="95"/>
      <c r="O166" s="201">
        <f t="shared" si="13"/>
        <v>0</v>
      </c>
    </row>
    <row r="167" spans="1:15" x14ac:dyDescent="0.25">
      <c r="A167" s="93" t="s">
        <v>240</v>
      </c>
      <c r="B167" s="1009"/>
      <c r="C167" s="1012"/>
      <c r="D167" s="989"/>
      <c r="E167" s="989"/>
      <c r="F167" s="978"/>
      <c r="G167" s="978"/>
      <c r="H167" s="121">
        <v>50</v>
      </c>
      <c r="I167" s="94"/>
      <c r="J167" s="306">
        <f t="shared" si="14"/>
        <v>0</v>
      </c>
      <c r="K167" s="94"/>
      <c r="L167" s="94"/>
      <c r="M167" s="151" t="s">
        <v>154</v>
      </c>
      <c r="N167" s="95"/>
      <c r="O167" s="201">
        <f t="shared" si="13"/>
        <v>0</v>
      </c>
    </row>
    <row r="168" spans="1:15" x14ac:dyDescent="0.25">
      <c r="A168" s="93" t="s">
        <v>241</v>
      </c>
      <c r="B168" s="1009"/>
      <c r="C168" s="1012"/>
      <c r="D168" s="989"/>
      <c r="E168" s="989"/>
      <c r="F168" s="978"/>
      <c r="G168" s="978"/>
      <c r="H168" s="121">
        <v>50</v>
      </c>
      <c r="I168" s="94"/>
      <c r="J168" s="306">
        <f t="shared" si="14"/>
        <v>0</v>
      </c>
      <c r="K168" s="94"/>
      <c r="L168" s="94"/>
      <c r="M168" s="151" t="s">
        <v>154</v>
      </c>
      <c r="N168" s="95"/>
      <c r="O168" s="201">
        <f t="shared" si="13"/>
        <v>0</v>
      </c>
    </row>
    <row r="169" spans="1:15" x14ac:dyDescent="0.25">
      <c r="A169" s="93" t="s">
        <v>242</v>
      </c>
      <c r="B169" s="1009"/>
      <c r="C169" s="1012"/>
      <c r="D169" s="989"/>
      <c r="E169" s="989"/>
      <c r="F169" s="978"/>
      <c r="G169" s="978"/>
      <c r="H169" s="121">
        <v>50</v>
      </c>
      <c r="I169" s="94"/>
      <c r="J169" s="306">
        <f t="shared" si="14"/>
        <v>0</v>
      </c>
      <c r="K169" s="94"/>
      <c r="L169" s="94"/>
      <c r="M169" s="151" t="s">
        <v>154</v>
      </c>
      <c r="N169" s="95"/>
      <c r="O169" s="201">
        <f t="shared" si="13"/>
        <v>0</v>
      </c>
    </row>
    <row r="170" spans="1:15" s="135" customFormat="1" x14ac:dyDescent="0.25">
      <c r="A170" s="137" t="s">
        <v>243</v>
      </c>
      <c r="B170" s="1009"/>
      <c r="C170" s="1012"/>
      <c r="D170" s="989"/>
      <c r="E170" s="989"/>
      <c r="F170" s="978"/>
      <c r="G170" s="978"/>
      <c r="H170" s="121">
        <v>50</v>
      </c>
      <c r="I170" s="168"/>
      <c r="J170" s="306">
        <f t="shared" si="14"/>
        <v>0</v>
      </c>
      <c r="K170" s="168"/>
      <c r="L170" s="168"/>
      <c r="M170" s="151" t="s">
        <v>154</v>
      </c>
      <c r="N170" s="263"/>
      <c r="O170" s="201">
        <f t="shared" si="13"/>
        <v>0</v>
      </c>
    </row>
    <row r="171" spans="1:15" x14ac:dyDescent="0.25">
      <c r="A171" s="174" t="s">
        <v>244</v>
      </c>
      <c r="B171" s="1009"/>
      <c r="C171" s="1012"/>
      <c r="D171" s="989"/>
      <c r="E171" s="989"/>
      <c r="F171" s="978"/>
      <c r="G171" s="978"/>
      <c r="H171" s="121">
        <v>50</v>
      </c>
      <c r="I171" s="229"/>
      <c r="J171" s="306">
        <f t="shared" si="14"/>
        <v>0</v>
      </c>
      <c r="K171" s="229"/>
      <c r="L171" s="229"/>
      <c r="M171" s="151" t="s">
        <v>154</v>
      </c>
      <c r="N171" s="237"/>
      <c r="O171" s="201">
        <f t="shared" si="13"/>
        <v>0</v>
      </c>
    </row>
    <row r="172" spans="1:15" s="1" customFormat="1" ht="15.75" thickBot="1" x14ac:dyDescent="0.3">
      <c r="A172" s="301" t="s">
        <v>245</v>
      </c>
      <c r="B172" s="1010"/>
      <c r="C172" s="1013"/>
      <c r="D172" s="990"/>
      <c r="E172" s="990"/>
      <c r="F172" s="979"/>
      <c r="G172" s="979"/>
      <c r="H172" s="304">
        <v>50</v>
      </c>
      <c r="I172" s="231"/>
      <c r="J172" s="307">
        <f t="shared" si="14"/>
        <v>0</v>
      </c>
      <c r="K172" s="231"/>
      <c r="L172" s="231"/>
      <c r="M172" s="305" t="s">
        <v>154</v>
      </c>
      <c r="N172" s="303"/>
      <c r="O172" s="201">
        <f t="shared" si="13"/>
        <v>0</v>
      </c>
    </row>
    <row r="173" spans="1:15" x14ac:dyDescent="0.25">
      <c r="A173" s="118"/>
      <c r="B173" s="202"/>
      <c r="C173" s="202"/>
      <c r="D173" s="202"/>
      <c r="E173" s="202"/>
      <c r="F173" s="119"/>
      <c r="G173" s="119"/>
      <c r="H173" s="119"/>
      <c r="I173" s="120"/>
      <c r="J173" s="120"/>
      <c r="K173" s="120"/>
      <c r="L173" s="120"/>
      <c r="M173" s="120"/>
      <c r="N173" s="120"/>
      <c r="O173" s="202"/>
    </row>
    <row r="174" spans="1:15" ht="15.75" thickBot="1" x14ac:dyDescent="0.3">
      <c r="A174" s="118"/>
      <c r="B174" s="202"/>
      <c r="C174" s="202"/>
      <c r="D174" s="202"/>
      <c r="E174" s="202"/>
      <c r="F174" s="119"/>
      <c r="G174" s="119"/>
      <c r="H174" s="119"/>
      <c r="I174" s="120"/>
      <c r="J174" s="120"/>
      <c r="K174" s="120"/>
      <c r="L174" s="120"/>
      <c r="M174" s="120"/>
      <c r="N174" s="120"/>
      <c r="O174" s="202"/>
    </row>
    <row r="175" spans="1:15" ht="38.25" x14ac:dyDescent="0.25">
      <c r="A175" s="122" t="s">
        <v>88</v>
      </c>
      <c r="B175" s="152" t="s">
        <v>257</v>
      </c>
      <c r="C175" s="153" t="s">
        <v>258</v>
      </c>
      <c r="D175" s="123" t="s">
        <v>259</v>
      </c>
      <c r="E175" s="123" t="s">
        <v>260</v>
      </c>
      <c r="F175" s="123" t="s">
        <v>270</v>
      </c>
      <c r="G175" s="123" t="s">
        <v>262</v>
      </c>
      <c r="H175" s="123" t="s">
        <v>271</v>
      </c>
      <c r="I175" s="123" t="s">
        <v>272</v>
      </c>
      <c r="J175" s="124" t="s">
        <v>273</v>
      </c>
      <c r="K175" s="123" t="s">
        <v>266</v>
      </c>
      <c r="L175" s="123" t="s">
        <v>267</v>
      </c>
      <c r="M175" s="123" t="s">
        <v>268</v>
      </c>
      <c r="N175" s="125" t="s">
        <v>269</v>
      </c>
      <c r="O175" s="202"/>
    </row>
    <row r="176" spans="1:15" x14ac:dyDescent="0.25">
      <c r="A176" s="308" t="s">
        <v>247</v>
      </c>
      <c r="B176" s="1008" t="s">
        <v>328</v>
      </c>
      <c r="C176" s="1011" t="s">
        <v>329</v>
      </c>
      <c r="D176" s="1000" t="s">
        <v>333</v>
      </c>
      <c r="E176" s="1000" t="s">
        <v>332</v>
      </c>
      <c r="F176" s="1007">
        <v>100</v>
      </c>
      <c r="G176" s="1007">
        <v>590</v>
      </c>
      <c r="H176" s="334">
        <v>590</v>
      </c>
      <c r="I176" s="313">
        <f>+GESTIÓN!Z17</f>
        <v>1.48</v>
      </c>
      <c r="J176" s="337">
        <f>I176/H176</f>
        <v>2.5084745762711863E-3</v>
      </c>
      <c r="K176" s="336" t="s">
        <v>154</v>
      </c>
      <c r="L176" s="336" t="s">
        <v>154</v>
      </c>
      <c r="M176" s="336" t="s">
        <v>154</v>
      </c>
      <c r="N176" s="314"/>
      <c r="O176" s="201">
        <f t="shared" ref="O176:O187" si="15">LEN(N176)</f>
        <v>0</v>
      </c>
    </row>
    <row r="177" spans="1:15" x14ac:dyDescent="0.25">
      <c r="A177" s="93" t="s">
        <v>248</v>
      </c>
      <c r="B177" s="1009"/>
      <c r="C177" s="1012"/>
      <c r="D177" s="989"/>
      <c r="E177" s="989"/>
      <c r="F177" s="978"/>
      <c r="G177" s="978"/>
      <c r="H177" s="121">
        <v>590</v>
      </c>
      <c r="I177" s="94"/>
      <c r="J177" s="306">
        <f t="shared" ref="J177:J187" si="16">I177/H177</f>
        <v>0</v>
      </c>
      <c r="K177" s="94"/>
      <c r="L177" s="94"/>
      <c r="M177" s="151"/>
      <c r="N177" s="95"/>
      <c r="O177" s="201">
        <f t="shared" si="15"/>
        <v>0</v>
      </c>
    </row>
    <row r="178" spans="1:15" x14ac:dyDescent="0.25">
      <c r="A178" s="93" t="s">
        <v>249</v>
      </c>
      <c r="B178" s="1009"/>
      <c r="C178" s="1012"/>
      <c r="D178" s="989"/>
      <c r="E178" s="989"/>
      <c r="F178" s="978"/>
      <c r="G178" s="978"/>
      <c r="H178" s="121">
        <v>590</v>
      </c>
      <c r="I178" s="94"/>
      <c r="J178" s="306">
        <f t="shared" si="16"/>
        <v>0</v>
      </c>
      <c r="K178" s="94"/>
      <c r="L178" s="94"/>
      <c r="M178" s="151"/>
      <c r="N178" s="95"/>
      <c r="O178" s="201">
        <f t="shared" si="15"/>
        <v>0</v>
      </c>
    </row>
    <row r="179" spans="1:15" x14ac:dyDescent="0.25">
      <c r="A179" s="93" t="s">
        <v>250</v>
      </c>
      <c r="B179" s="1009"/>
      <c r="C179" s="1012"/>
      <c r="D179" s="989"/>
      <c r="E179" s="989"/>
      <c r="F179" s="978"/>
      <c r="G179" s="978"/>
      <c r="H179" s="121">
        <v>590</v>
      </c>
      <c r="I179" s="94"/>
      <c r="J179" s="306">
        <f t="shared" si="16"/>
        <v>0</v>
      </c>
      <c r="K179" s="94"/>
      <c r="L179" s="94"/>
      <c r="M179" s="151"/>
      <c r="N179" s="95"/>
      <c r="O179" s="201">
        <f t="shared" si="15"/>
        <v>0</v>
      </c>
    </row>
    <row r="180" spans="1:15" x14ac:dyDescent="0.25">
      <c r="A180" s="93" t="s">
        <v>251</v>
      </c>
      <c r="B180" s="1009"/>
      <c r="C180" s="1012"/>
      <c r="D180" s="989"/>
      <c r="E180" s="989"/>
      <c r="F180" s="978"/>
      <c r="G180" s="978"/>
      <c r="H180" s="121">
        <v>590</v>
      </c>
      <c r="I180" s="94"/>
      <c r="J180" s="306">
        <f t="shared" si="16"/>
        <v>0</v>
      </c>
      <c r="K180" s="94"/>
      <c r="L180" s="94"/>
      <c r="M180" s="151"/>
      <c r="N180" s="95"/>
      <c r="O180" s="201">
        <f t="shared" si="15"/>
        <v>0</v>
      </c>
    </row>
    <row r="181" spans="1:15" x14ac:dyDescent="0.25">
      <c r="A181" s="93" t="s">
        <v>252</v>
      </c>
      <c r="B181" s="1009"/>
      <c r="C181" s="1012"/>
      <c r="D181" s="989"/>
      <c r="E181" s="989"/>
      <c r="F181" s="978"/>
      <c r="G181" s="978"/>
      <c r="H181" s="121">
        <v>590</v>
      </c>
      <c r="I181" s="94"/>
      <c r="J181" s="306">
        <f t="shared" si="16"/>
        <v>0</v>
      </c>
      <c r="K181" s="94"/>
      <c r="L181" s="94"/>
      <c r="M181" s="151"/>
      <c r="N181" s="95"/>
      <c r="O181" s="201">
        <f t="shared" si="15"/>
        <v>0</v>
      </c>
    </row>
    <row r="182" spans="1:15" x14ac:dyDescent="0.25">
      <c r="A182" s="93" t="s">
        <v>240</v>
      </c>
      <c r="B182" s="1009"/>
      <c r="C182" s="1012"/>
      <c r="D182" s="989"/>
      <c r="E182" s="989"/>
      <c r="F182" s="978"/>
      <c r="G182" s="978"/>
      <c r="H182" s="121">
        <v>590</v>
      </c>
      <c r="I182" s="94"/>
      <c r="J182" s="306">
        <f t="shared" si="16"/>
        <v>0</v>
      </c>
      <c r="K182" s="94"/>
      <c r="L182" s="94"/>
      <c r="M182" s="151"/>
      <c r="N182" s="95"/>
      <c r="O182" s="201">
        <f t="shared" si="15"/>
        <v>0</v>
      </c>
    </row>
    <row r="183" spans="1:15" x14ac:dyDescent="0.25">
      <c r="A183" s="93" t="s">
        <v>241</v>
      </c>
      <c r="B183" s="1009"/>
      <c r="C183" s="1012"/>
      <c r="D183" s="989"/>
      <c r="E183" s="989"/>
      <c r="F183" s="978"/>
      <c r="G183" s="978"/>
      <c r="H183" s="121">
        <v>590</v>
      </c>
      <c r="I183" s="94"/>
      <c r="J183" s="306">
        <f t="shared" si="16"/>
        <v>0</v>
      </c>
      <c r="K183" s="94"/>
      <c r="L183" s="94"/>
      <c r="M183" s="151"/>
      <c r="N183" s="95"/>
      <c r="O183" s="201">
        <f t="shared" si="15"/>
        <v>0</v>
      </c>
    </row>
    <row r="184" spans="1:15" x14ac:dyDescent="0.25">
      <c r="A184" s="93" t="s">
        <v>242</v>
      </c>
      <c r="B184" s="1009"/>
      <c r="C184" s="1012"/>
      <c r="D184" s="989"/>
      <c r="E184" s="989"/>
      <c r="F184" s="978"/>
      <c r="G184" s="978"/>
      <c r="H184" s="121">
        <v>590</v>
      </c>
      <c r="I184" s="94"/>
      <c r="J184" s="306">
        <f t="shared" si="16"/>
        <v>0</v>
      </c>
      <c r="K184" s="94"/>
      <c r="L184" s="94"/>
      <c r="M184" s="151"/>
      <c r="N184" s="95"/>
      <c r="O184" s="201">
        <f t="shared" si="15"/>
        <v>0</v>
      </c>
    </row>
    <row r="185" spans="1:15" s="135" customFormat="1" x14ac:dyDescent="0.25">
      <c r="A185" s="137" t="s">
        <v>243</v>
      </c>
      <c r="B185" s="1009"/>
      <c r="C185" s="1012"/>
      <c r="D185" s="989"/>
      <c r="E185" s="989"/>
      <c r="F185" s="978"/>
      <c r="G185" s="978"/>
      <c r="H185" s="121">
        <v>590</v>
      </c>
      <c r="I185" s="168"/>
      <c r="J185" s="306">
        <f t="shared" si="16"/>
        <v>0</v>
      </c>
      <c r="K185" s="168"/>
      <c r="L185" s="168"/>
      <c r="M185" s="27"/>
      <c r="N185" s="263"/>
      <c r="O185" s="201">
        <f t="shared" si="15"/>
        <v>0</v>
      </c>
    </row>
    <row r="186" spans="1:15" x14ac:dyDescent="0.25">
      <c r="A186" s="174" t="s">
        <v>244</v>
      </c>
      <c r="B186" s="1009"/>
      <c r="C186" s="1012"/>
      <c r="D186" s="989"/>
      <c r="E186" s="989"/>
      <c r="F186" s="978"/>
      <c r="G186" s="978"/>
      <c r="H186" s="121">
        <v>590</v>
      </c>
      <c r="I186" s="229"/>
      <c r="J186" s="306">
        <f t="shared" si="16"/>
        <v>0</v>
      </c>
      <c r="K186" s="229"/>
      <c r="L186" s="229"/>
      <c r="M186" s="203"/>
      <c r="N186" s="237"/>
      <c r="O186" s="201">
        <f t="shared" si="15"/>
        <v>0</v>
      </c>
    </row>
    <row r="187" spans="1:15" s="1" customFormat="1" ht="15.75" thickBot="1" x14ac:dyDescent="0.3">
      <c r="A187" s="301" t="s">
        <v>245</v>
      </c>
      <c r="B187" s="1010"/>
      <c r="C187" s="1013"/>
      <c r="D187" s="990"/>
      <c r="E187" s="990"/>
      <c r="F187" s="979"/>
      <c r="G187" s="979"/>
      <c r="H187" s="304">
        <v>590</v>
      </c>
      <c r="I187" s="231"/>
      <c r="J187" s="307">
        <f t="shared" si="16"/>
        <v>0</v>
      </c>
      <c r="K187" s="231"/>
      <c r="L187" s="231"/>
      <c r="M187" s="302"/>
      <c r="N187" s="303"/>
      <c r="O187" s="201">
        <f t="shared" si="15"/>
        <v>0</v>
      </c>
    </row>
    <row r="188" spans="1:15" x14ac:dyDescent="0.25">
      <c r="A188" s="118"/>
      <c r="B188" s="202"/>
      <c r="C188" s="202"/>
      <c r="D188" s="202"/>
      <c r="E188" s="202"/>
      <c r="F188" s="119"/>
      <c r="G188" s="119"/>
      <c r="H188" s="119"/>
      <c r="I188" s="120"/>
      <c r="J188" s="120"/>
      <c r="K188" s="120"/>
      <c r="L188" s="120"/>
      <c r="M188" s="120"/>
      <c r="N188" s="120"/>
      <c r="O188" s="202"/>
    </row>
    <row r="189" spans="1:15" ht="15.75" thickBot="1" x14ac:dyDescent="0.3">
      <c r="A189" s="118"/>
      <c r="B189" s="202"/>
      <c r="C189" s="202"/>
      <c r="D189" s="202"/>
      <c r="E189" s="202"/>
      <c r="F189" s="119"/>
      <c r="G189" s="119"/>
      <c r="H189" s="119"/>
      <c r="I189" s="120"/>
      <c r="J189" s="120"/>
      <c r="K189" s="120"/>
      <c r="L189" s="120"/>
      <c r="M189" s="120"/>
      <c r="N189" s="120"/>
      <c r="O189" s="202"/>
    </row>
    <row r="190" spans="1:15" ht="38.25" x14ac:dyDescent="0.25">
      <c r="A190" s="122" t="s">
        <v>88</v>
      </c>
      <c r="B190" s="123" t="s">
        <v>257</v>
      </c>
      <c r="C190" s="123" t="s">
        <v>258</v>
      </c>
      <c r="D190" s="123" t="s">
        <v>259</v>
      </c>
      <c r="E190" s="123" t="s">
        <v>260</v>
      </c>
      <c r="F190" s="123" t="s">
        <v>270</v>
      </c>
      <c r="G190" s="123" t="s">
        <v>262</v>
      </c>
      <c r="H190" s="123" t="s">
        <v>271</v>
      </c>
      <c r="I190" s="123" t="s">
        <v>272</v>
      </c>
      <c r="J190" s="124" t="s">
        <v>273</v>
      </c>
      <c r="K190" s="123" t="s">
        <v>266</v>
      </c>
      <c r="L190" s="123" t="s">
        <v>267</v>
      </c>
      <c r="M190" s="123" t="s">
        <v>268</v>
      </c>
      <c r="N190" s="125" t="s">
        <v>269</v>
      </c>
      <c r="O190" s="202"/>
    </row>
    <row r="191" spans="1:15" x14ac:dyDescent="0.25">
      <c r="A191" s="308" t="s">
        <v>247</v>
      </c>
      <c r="B191" s="1000" t="s">
        <v>334</v>
      </c>
      <c r="C191" s="1000" t="s">
        <v>335</v>
      </c>
      <c r="D191" s="1000" t="s">
        <v>336</v>
      </c>
      <c r="E191" s="1007" t="s">
        <v>327</v>
      </c>
      <c r="F191" s="1007">
        <v>100</v>
      </c>
      <c r="G191" s="1007">
        <v>4</v>
      </c>
      <c r="H191" s="338">
        <v>0.73</v>
      </c>
      <c r="I191" s="313">
        <f>+GESTIÓN!Z18</f>
        <v>0.05</v>
      </c>
      <c r="J191" s="337">
        <f t="shared" ref="J191:J202" si="17">I191/H191</f>
        <v>6.8493150684931517E-2</v>
      </c>
      <c r="K191" s="339">
        <f>+INVERSIÓN!V30</f>
        <v>0.01</v>
      </c>
      <c r="L191" s="336">
        <v>0</v>
      </c>
      <c r="M191" s="336">
        <f>L191/K191</f>
        <v>0</v>
      </c>
      <c r="N191" s="314"/>
      <c r="O191" s="201">
        <f t="shared" ref="O191:O202" si="18">LEN(N191)</f>
        <v>0</v>
      </c>
    </row>
    <row r="192" spans="1:15" x14ac:dyDescent="0.25">
      <c r="A192" s="93" t="s">
        <v>248</v>
      </c>
      <c r="B192" s="989"/>
      <c r="C192" s="989"/>
      <c r="D192" s="989"/>
      <c r="E192" s="978"/>
      <c r="F192" s="978"/>
      <c r="G192" s="978"/>
      <c r="H192" s="204">
        <v>0.73</v>
      </c>
      <c r="I192" s="94"/>
      <c r="J192" s="306">
        <f t="shared" si="17"/>
        <v>0</v>
      </c>
      <c r="K192" s="94"/>
      <c r="L192" s="94"/>
      <c r="M192" s="151"/>
      <c r="N192" s="95"/>
      <c r="O192" s="201"/>
    </row>
    <row r="193" spans="1:15" x14ac:dyDescent="0.25">
      <c r="A193" s="93" t="s">
        <v>249</v>
      </c>
      <c r="B193" s="989"/>
      <c r="C193" s="989"/>
      <c r="D193" s="989"/>
      <c r="E193" s="978"/>
      <c r="F193" s="978"/>
      <c r="G193" s="978"/>
      <c r="H193" s="204">
        <v>0.73</v>
      </c>
      <c r="I193" s="94"/>
      <c r="J193" s="306">
        <f t="shared" si="17"/>
        <v>0</v>
      </c>
      <c r="K193" s="94"/>
      <c r="L193" s="94"/>
      <c r="M193" s="151"/>
      <c r="N193" s="95"/>
      <c r="O193" s="201"/>
    </row>
    <row r="194" spans="1:15" x14ac:dyDescent="0.25">
      <c r="A194" s="93" t="s">
        <v>250</v>
      </c>
      <c r="B194" s="989"/>
      <c r="C194" s="989"/>
      <c r="D194" s="989"/>
      <c r="E194" s="978"/>
      <c r="F194" s="978"/>
      <c r="G194" s="978"/>
      <c r="H194" s="204">
        <v>0.73</v>
      </c>
      <c r="I194" s="94"/>
      <c r="J194" s="306">
        <f t="shared" si="17"/>
        <v>0</v>
      </c>
      <c r="K194" s="94"/>
      <c r="L194" s="94"/>
      <c r="M194" s="151"/>
      <c r="N194" s="95"/>
      <c r="O194" s="201"/>
    </row>
    <row r="195" spans="1:15" x14ac:dyDescent="0.25">
      <c r="A195" s="93" t="s">
        <v>251</v>
      </c>
      <c r="B195" s="989"/>
      <c r="C195" s="989"/>
      <c r="D195" s="989"/>
      <c r="E195" s="978"/>
      <c r="F195" s="978"/>
      <c r="G195" s="978"/>
      <c r="H195" s="204">
        <v>0.73</v>
      </c>
      <c r="I195" s="94"/>
      <c r="J195" s="306">
        <f t="shared" si="17"/>
        <v>0</v>
      </c>
      <c r="K195" s="94"/>
      <c r="L195" s="94"/>
      <c r="M195" s="151"/>
      <c r="N195" s="95"/>
      <c r="O195" s="201"/>
    </row>
    <row r="196" spans="1:15" x14ac:dyDescent="0.25">
      <c r="A196" s="93" t="s">
        <v>252</v>
      </c>
      <c r="B196" s="989"/>
      <c r="C196" s="989"/>
      <c r="D196" s="989"/>
      <c r="E196" s="978"/>
      <c r="F196" s="978"/>
      <c r="G196" s="978"/>
      <c r="H196" s="204">
        <v>0.73</v>
      </c>
      <c r="I196" s="94"/>
      <c r="J196" s="306">
        <f t="shared" si="17"/>
        <v>0</v>
      </c>
      <c r="K196" s="94"/>
      <c r="L196" s="94"/>
      <c r="M196" s="151"/>
      <c r="N196" s="95"/>
      <c r="O196" s="201"/>
    </row>
    <row r="197" spans="1:15" x14ac:dyDescent="0.25">
      <c r="A197" s="93" t="s">
        <v>240</v>
      </c>
      <c r="B197" s="989"/>
      <c r="C197" s="989"/>
      <c r="D197" s="989"/>
      <c r="E197" s="978"/>
      <c r="F197" s="978"/>
      <c r="G197" s="978"/>
      <c r="H197" s="204">
        <v>0.73</v>
      </c>
      <c r="I197" s="94"/>
      <c r="J197" s="306">
        <f t="shared" si="17"/>
        <v>0</v>
      </c>
      <c r="K197" s="94"/>
      <c r="L197" s="94"/>
      <c r="M197" s="151"/>
      <c r="N197" s="95"/>
      <c r="O197" s="201"/>
    </row>
    <row r="198" spans="1:15" x14ac:dyDescent="0.25">
      <c r="A198" s="93" t="s">
        <v>241</v>
      </c>
      <c r="B198" s="989"/>
      <c r="C198" s="989"/>
      <c r="D198" s="989"/>
      <c r="E198" s="978"/>
      <c r="F198" s="978"/>
      <c r="G198" s="978"/>
      <c r="H198" s="204">
        <v>0.73</v>
      </c>
      <c r="I198" s="94"/>
      <c r="J198" s="306">
        <f t="shared" si="17"/>
        <v>0</v>
      </c>
      <c r="K198" s="94"/>
      <c r="L198" s="94"/>
      <c r="M198" s="151" t="s">
        <v>154</v>
      </c>
      <c r="N198" s="95"/>
      <c r="O198" s="201">
        <f t="shared" si="18"/>
        <v>0</v>
      </c>
    </row>
    <row r="199" spans="1:15" x14ac:dyDescent="0.25">
      <c r="A199" s="93" t="s">
        <v>242</v>
      </c>
      <c r="B199" s="989"/>
      <c r="C199" s="989"/>
      <c r="D199" s="989"/>
      <c r="E199" s="978"/>
      <c r="F199" s="978"/>
      <c r="G199" s="978"/>
      <c r="H199" s="204">
        <v>0.73</v>
      </c>
      <c r="I199" s="94"/>
      <c r="J199" s="306">
        <f t="shared" si="17"/>
        <v>0</v>
      </c>
      <c r="K199" s="94"/>
      <c r="L199" s="94"/>
      <c r="M199" s="151" t="s">
        <v>154</v>
      </c>
      <c r="N199" s="95"/>
      <c r="O199" s="201">
        <f t="shared" si="18"/>
        <v>0</v>
      </c>
    </row>
    <row r="200" spans="1:15" s="135" customFormat="1" x14ac:dyDescent="0.25">
      <c r="A200" s="137" t="s">
        <v>243</v>
      </c>
      <c r="B200" s="989"/>
      <c r="C200" s="989"/>
      <c r="D200" s="989"/>
      <c r="E200" s="978"/>
      <c r="F200" s="978"/>
      <c r="G200" s="978"/>
      <c r="H200" s="204">
        <v>0.73</v>
      </c>
      <c r="I200" s="168"/>
      <c r="J200" s="306">
        <f t="shared" si="17"/>
        <v>0</v>
      </c>
      <c r="K200" s="168"/>
      <c r="L200" s="168"/>
      <c r="M200" s="27" t="s">
        <v>154</v>
      </c>
      <c r="N200" s="263"/>
      <c r="O200" s="264">
        <f t="shared" si="18"/>
        <v>0</v>
      </c>
    </row>
    <row r="201" spans="1:15" s="1" customFormat="1" x14ac:dyDescent="0.25">
      <c r="A201" s="174" t="s">
        <v>244</v>
      </c>
      <c r="B201" s="989"/>
      <c r="C201" s="989"/>
      <c r="D201" s="989"/>
      <c r="E201" s="978"/>
      <c r="F201" s="978"/>
      <c r="G201" s="978"/>
      <c r="H201" s="204">
        <v>0.73</v>
      </c>
      <c r="I201" s="248"/>
      <c r="J201" s="306">
        <f t="shared" si="17"/>
        <v>0</v>
      </c>
      <c r="K201" s="229"/>
      <c r="L201" s="229"/>
      <c r="M201" s="203" t="s">
        <v>154</v>
      </c>
      <c r="N201" s="237"/>
      <c r="O201" s="238">
        <f t="shared" si="18"/>
        <v>0</v>
      </c>
    </row>
    <row r="202" spans="1:15" s="1" customFormat="1" ht="15.75" thickBot="1" x14ac:dyDescent="0.3">
      <c r="A202" s="301" t="s">
        <v>245</v>
      </c>
      <c r="B202" s="990"/>
      <c r="C202" s="990"/>
      <c r="D202" s="990"/>
      <c r="E202" s="979"/>
      <c r="F202" s="979"/>
      <c r="G202" s="979"/>
      <c r="H202" s="304">
        <v>0.73</v>
      </c>
      <c r="I202" s="231"/>
      <c r="J202" s="307">
        <f t="shared" si="17"/>
        <v>0</v>
      </c>
      <c r="K202" s="231"/>
      <c r="L202" s="231"/>
      <c r="M202" s="302" t="s">
        <v>154</v>
      </c>
      <c r="N202" s="303"/>
      <c r="O202" s="238">
        <f t="shared" si="18"/>
        <v>0</v>
      </c>
    </row>
    <row r="203" spans="1:15" s="1" customFormat="1" x14ac:dyDescent="0.25">
      <c r="A203" s="265"/>
      <c r="B203" s="266"/>
      <c r="C203" s="266"/>
      <c r="D203" s="266"/>
      <c r="E203" s="200"/>
      <c r="F203" s="200"/>
      <c r="G203" s="200"/>
      <c r="H203" s="200"/>
      <c r="I203" s="267"/>
      <c r="J203" s="268"/>
      <c r="K203" s="267"/>
      <c r="L203" s="267"/>
      <c r="M203" s="199"/>
      <c r="N203" s="267"/>
      <c r="O203" s="266"/>
    </row>
    <row r="204" spans="1:15" s="1" customFormat="1" x14ac:dyDescent="0.25">
      <c r="A204" s="265"/>
      <c r="B204" s="266"/>
      <c r="C204" s="266"/>
      <c r="D204" s="266"/>
      <c r="E204" s="200"/>
      <c r="F204" s="200"/>
      <c r="G204" s="200"/>
      <c r="H204" s="200"/>
      <c r="I204" s="267"/>
      <c r="J204" s="268"/>
      <c r="K204" s="267"/>
      <c r="L204" s="267"/>
      <c r="M204" s="199"/>
      <c r="N204" s="267"/>
      <c r="O204" s="266"/>
    </row>
    <row r="205" spans="1:15" s="1" customFormat="1" x14ac:dyDescent="0.25">
      <c r="A205" s="265"/>
      <c r="B205" s="266"/>
      <c r="C205" s="266"/>
      <c r="D205" s="266"/>
      <c r="E205" s="200"/>
      <c r="F205" s="200"/>
      <c r="G205" s="200"/>
      <c r="H205" s="200"/>
      <c r="I205" s="267"/>
      <c r="J205" s="268"/>
      <c r="K205" s="267"/>
      <c r="L205" s="267"/>
      <c r="M205" s="199"/>
      <c r="N205" s="267"/>
      <c r="O205" s="266"/>
    </row>
    <row r="206" spans="1:15" s="1" customFormat="1" x14ac:dyDescent="0.25">
      <c r="A206" s="265"/>
      <c r="B206" s="266"/>
      <c r="C206" s="266"/>
      <c r="D206" s="266"/>
      <c r="E206" s="200"/>
      <c r="F206" s="200"/>
      <c r="G206" s="200"/>
      <c r="H206" s="200"/>
      <c r="I206" s="267"/>
      <c r="J206" s="268"/>
      <c r="K206" s="267"/>
      <c r="L206" s="267"/>
      <c r="M206" s="199"/>
      <c r="N206" s="267"/>
      <c r="O206" s="266"/>
    </row>
    <row r="207" spans="1:15" s="1" customFormat="1" x14ac:dyDescent="0.25">
      <c r="A207" s="265"/>
      <c r="B207" s="266"/>
      <c r="C207" s="266"/>
      <c r="D207" s="266"/>
      <c r="E207" s="192"/>
      <c r="F207" s="192"/>
      <c r="G207" s="192"/>
      <c r="H207" s="192"/>
      <c r="I207" s="267"/>
      <c r="J207" s="268"/>
      <c r="K207" s="267"/>
      <c r="L207" s="267"/>
      <c r="M207" s="193"/>
      <c r="N207" s="267"/>
      <c r="O207" s="266"/>
    </row>
    <row r="208" spans="1:15" ht="20.25" hidden="1" x14ac:dyDescent="0.25">
      <c r="A208" s="968" t="s">
        <v>384</v>
      </c>
      <c r="B208" s="969"/>
      <c r="C208" s="969"/>
      <c r="D208" s="969"/>
      <c r="E208" s="969"/>
      <c r="F208" s="969"/>
      <c r="G208" s="969"/>
      <c r="H208" s="969"/>
      <c r="I208" s="969"/>
      <c r="J208" s="969"/>
      <c r="K208" s="969"/>
      <c r="L208" s="969"/>
      <c r="M208" s="969"/>
      <c r="N208" s="970"/>
    </row>
    <row r="209" spans="1:15" ht="38.25" hidden="1" x14ac:dyDescent="0.25">
      <c r="A209" s="90" t="s">
        <v>88</v>
      </c>
      <c r="B209" s="91" t="s">
        <v>257</v>
      </c>
      <c r="C209" s="91" t="s">
        <v>258</v>
      </c>
      <c r="D209" s="91" t="s">
        <v>259</v>
      </c>
      <c r="E209" s="91" t="s">
        <v>260</v>
      </c>
      <c r="F209" s="91" t="s">
        <v>270</v>
      </c>
      <c r="G209" s="91" t="s">
        <v>262</v>
      </c>
      <c r="H209" s="91" t="s">
        <v>271</v>
      </c>
      <c r="I209" s="91" t="s">
        <v>272</v>
      </c>
      <c r="J209" s="99" t="s">
        <v>273</v>
      </c>
      <c r="K209" s="91" t="s">
        <v>266</v>
      </c>
      <c r="L209" s="91" t="s">
        <v>267</v>
      </c>
      <c r="M209" s="91" t="s">
        <v>268</v>
      </c>
      <c r="N209" s="92" t="s">
        <v>269</v>
      </c>
    </row>
    <row r="210" spans="1:15" s="316" customFormat="1" hidden="1" x14ac:dyDescent="0.25">
      <c r="A210" s="312" t="s">
        <v>247</v>
      </c>
      <c r="B210" s="313"/>
      <c r="C210" s="313"/>
      <c r="D210" s="313"/>
      <c r="E210" s="313"/>
      <c r="F210" s="313"/>
      <c r="G210" s="313"/>
      <c r="H210" s="313"/>
      <c r="I210" s="313">
        <v>75</v>
      </c>
      <c r="J210" s="313" t="e">
        <f t="shared" ref="J210:J221" si="19">I210/H210</f>
        <v>#DIV/0!</v>
      </c>
      <c r="K210" s="313"/>
      <c r="L210" s="313"/>
      <c r="M210" s="313" t="e">
        <f t="shared" ref="M210:M221" si="20">L210/K210</f>
        <v>#DIV/0!</v>
      </c>
      <c r="N210" s="314" t="s">
        <v>401</v>
      </c>
      <c r="O210" s="315">
        <f t="shared" ref="O210:O220" si="21">LEN(N210)</f>
        <v>253</v>
      </c>
    </row>
    <row r="211" spans="1:15" s="316" customFormat="1" hidden="1" x14ac:dyDescent="0.25">
      <c r="A211" s="312" t="s">
        <v>248</v>
      </c>
      <c r="B211" s="313"/>
      <c r="C211" s="313"/>
      <c r="D211" s="313"/>
      <c r="E211" s="313"/>
      <c r="F211" s="313"/>
      <c r="G211" s="313"/>
      <c r="H211" s="313"/>
      <c r="I211" s="313">
        <v>370</v>
      </c>
      <c r="J211" s="313" t="e">
        <f t="shared" si="19"/>
        <v>#DIV/0!</v>
      </c>
      <c r="K211" s="313"/>
      <c r="L211" s="313"/>
      <c r="M211" s="313" t="e">
        <f t="shared" si="20"/>
        <v>#DIV/0!</v>
      </c>
      <c r="N211" s="316" t="s">
        <v>402</v>
      </c>
      <c r="O211" s="315">
        <f t="shared" si="21"/>
        <v>278</v>
      </c>
    </row>
    <row r="212" spans="1:15" s="316" customFormat="1" hidden="1" x14ac:dyDescent="0.25">
      <c r="A212" s="312" t="s">
        <v>249</v>
      </c>
      <c r="B212" s="313"/>
      <c r="C212" s="313"/>
      <c r="D212" s="313"/>
      <c r="E212" s="313"/>
      <c r="F212" s="313"/>
      <c r="G212" s="313"/>
      <c r="H212" s="313"/>
      <c r="I212" s="313">
        <v>590</v>
      </c>
      <c r="J212" s="313" t="e">
        <f t="shared" si="19"/>
        <v>#DIV/0!</v>
      </c>
      <c r="K212" s="313"/>
      <c r="L212" s="313"/>
      <c r="M212" s="313" t="e">
        <f t="shared" si="20"/>
        <v>#DIV/0!</v>
      </c>
      <c r="N212" s="317" t="s">
        <v>403</v>
      </c>
      <c r="O212" s="315">
        <f t="shared" si="21"/>
        <v>184</v>
      </c>
    </row>
    <row r="213" spans="1:15" s="316" customFormat="1" hidden="1" x14ac:dyDescent="0.25">
      <c r="A213" s="312" t="s">
        <v>250</v>
      </c>
      <c r="B213" s="313"/>
      <c r="C213" s="313"/>
      <c r="D213" s="313"/>
      <c r="E213" s="313"/>
      <c r="F213" s="313"/>
      <c r="G213" s="313"/>
      <c r="H213" s="313"/>
      <c r="I213" s="318" t="s">
        <v>404</v>
      </c>
      <c r="J213" s="313" t="e">
        <f t="shared" si="19"/>
        <v>#VALUE!</v>
      </c>
      <c r="K213" s="313"/>
      <c r="L213" s="313"/>
      <c r="M213" s="313" t="e">
        <f t="shared" si="20"/>
        <v>#DIV/0!</v>
      </c>
      <c r="N213" s="319" t="s">
        <v>405</v>
      </c>
      <c r="O213" s="315">
        <f t="shared" si="21"/>
        <v>149</v>
      </c>
    </row>
    <row r="214" spans="1:15" s="316" customFormat="1" hidden="1" x14ac:dyDescent="0.25">
      <c r="A214" s="312" t="s">
        <v>251</v>
      </c>
      <c r="B214" s="313"/>
      <c r="C214" s="313"/>
      <c r="D214" s="313"/>
      <c r="E214" s="313"/>
      <c r="F214" s="313"/>
      <c r="G214" s="313"/>
      <c r="H214" s="313"/>
      <c r="I214" s="313"/>
      <c r="J214" s="313" t="e">
        <f t="shared" si="19"/>
        <v>#DIV/0!</v>
      </c>
      <c r="K214" s="313"/>
      <c r="L214" s="313"/>
      <c r="M214" s="313" t="e">
        <f t="shared" si="20"/>
        <v>#DIV/0!</v>
      </c>
      <c r="N214" s="314"/>
      <c r="O214" s="315">
        <f t="shared" si="21"/>
        <v>0</v>
      </c>
    </row>
    <row r="215" spans="1:15" s="316" customFormat="1" hidden="1" x14ac:dyDescent="0.25">
      <c r="A215" s="312" t="s">
        <v>252</v>
      </c>
      <c r="B215" s="313"/>
      <c r="C215" s="313"/>
      <c r="D215" s="313"/>
      <c r="E215" s="313"/>
      <c r="F215" s="313"/>
      <c r="G215" s="313"/>
      <c r="H215" s="313"/>
      <c r="I215" s="313"/>
      <c r="J215" s="313" t="e">
        <f t="shared" si="19"/>
        <v>#DIV/0!</v>
      </c>
      <c r="K215" s="313"/>
      <c r="L215" s="313"/>
      <c r="M215" s="313" t="e">
        <f t="shared" si="20"/>
        <v>#DIV/0!</v>
      </c>
      <c r="N215" s="316" t="s">
        <v>406</v>
      </c>
      <c r="O215" s="315">
        <f t="shared" si="21"/>
        <v>250</v>
      </c>
    </row>
    <row r="216" spans="1:15" s="316" customFormat="1" hidden="1" x14ac:dyDescent="0.25">
      <c r="A216" s="312" t="s">
        <v>240</v>
      </c>
      <c r="B216" s="313"/>
      <c r="C216" s="313"/>
      <c r="D216" s="313"/>
      <c r="E216" s="313"/>
      <c r="F216" s="313"/>
      <c r="G216" s="313"/>
      <c r="H216" s="313"/>
      <c r="I216" s="313"/>
      <c r="J216" s="313" t="e">
        <f t="shared" si="19"/>
        <v>#DIV/0!</v>
      </c>
      <c r="K216" s="313"/>
      <c r="L216" s="313"/>
      <c r="M216" s="313" t="e">
        <f t="shared" si="20"/>
        <v>#DIV/0!</v>
      </c>
      <c r="N216" s="314"/>
      <c r="O216" s="315">
        <f t="shared" si="21"/>
        <v>0</v>
      </c>
    </row>
    <row r="217" spans="1:15" s="316" customFormat="1" hidden="1" x14ac:dyDescent="0.25">
      <c r="A217" s="312" t="s">
        <v>241</v>
      </c>
      <c r="B217" s="313"/>
      <c r="C217" s="313"/>
      <c r="D217" s="313"/>
      <c r="E217" s="313"/>
      <c r="F217" s="313"/>
      <c r="G217" s="313"/>
      <c r="H217" s="313"/>
      <c r="I217" s="313"/>
      <c r="J217" s="313" t="e">
        <f t="shared" si="19"/>
        <v>#DIV/0!</v>
      </c>
      <c r="K217" s="313"/>
      <c r="L217" s="313"/>
      <c r="M217" s="313" t="e">
        <f t="shared" si="20"/>
        <v>#DIV/0!</v>
      </c>
      <c r="N217" s="314"/>
      <c r="O217" s="315">
        <f t="shared" si="21"/>
        <v>0</v>
      </c>
    </row>
    <row r="218" spans="1:15" s="316" customFormat="1" hidden="1" x14ac:dyDescent="0.25">
      <c r="A218" s="312" t="s">
        <v>242</v>
      </c>
      <c r="B218" s="313"/>
      <c r="C218" s="313"/>
      <c r="D218" s="313"/>
      <c r="E218" s="313"/>
      <c r="F218" s="313"/>
      <c r="G218" s="313"/>
      <c r="H218" s="313"/>
      <c r="I218" s="313"/>
      <c r="J218" s="313" t="e">
        <f t="shared" si="19"/>
        <v>#DIV/0!</v>
      </c>
      <c r="K218" s="313"/>
      <c r="L218" s="313"/>
      <c r="M218" s="313" t="e">
        <f t="shared" si="20"/>
        <v>#DIV/0!</v>
      </c>
      <c r="N218" s="314"/>
      <c r="O218" s="315">
        <f t="shared" si="21"/>
        <v>0</v>
      </c>
    </row>
    <row r="219" spans="1:15" s="316" customFormat="1" hidden="1" x14ac:dyDescent="0.25">
      <c r="A219" s="312" t="s">
        <v>243</v>
      </c>
      <c r="B219" s="313"/>
      <c r="C219" s="313"/>
      <c r="D219" s="313"/>
      <c r="E219" s="313"/>
      <c r="F219" s="313"/>
      <c r="G219" s="313"/>
      <c r="H219" s="313"/>
      <c r="I219" s="313"/>
      <c r="J219" s="313" t="e">
        <f t="shared" si="19"/>
        <v>#DIV/0!</v>
      </c>
      <c r="K219" s="313"/>
      <c r="L219" s="313"/>
      <c r="M219" s="313" t="e">
        <f t="shared" si="20"/>
        <v>#DIV/0!</v>
      </c>
      <c r="N219" s="314"/>
      <c r="O219" s="315">
        <f t="shared" si="21"/>
        <v>0</v>
      </c>
    </row>
    <row r="220" spans="1:15" s="316" customFormat="1" hidden="1" x14ac:dyDescent="0.25">
      <c r="A220" s="312" t="s">
        <v>244</v>
      </c>
      <c r="B220" s="313"/>
      <c r="C220" s="313"/>
      <c r="D220" s="313"/>
      <c r="E220" s="313"/>
      <c r="F220" s="313"/>
      <c r="G220" s="313"/>
      <c r="H220" s="313"/>
      <c r="I220" s="313"/>
      <c r="J220" s="313" t="e">
        <f t="shared" si="19"/>
        <v>#DIV/0!</v>
      </c>
      <c r="K220" s="313"/>
      <c r="L220" s="313"/>
      <c r="M220" s="313" t="e">
        <f t="shared" si="20"/>
        <v>#DIV/0!</v>
      </c>
      <c r="N220" s="314"/>
      <c r="O220" s="315">
        <f t="shared" si="21"/>
        <v>0</v>
      </c>
    </row>
    <row r="221" spans="1:15" s="316" customFormat="1" ht="15.75" hidden="1" thickBot="1" x14ac:dyDescent="0.3">
      <c r="A221" s="320" t="s">
        <v>245</v>
      </c>
      <c r="B221" s="241"/>
      <c r="C221" s="241"/>
      <c r="D221" s="241"/>
      <c r="E221" s="241"/>
      <c r="F221" s="241"/>
      <c r="G221" s="241"/>
      <c r="H221" s="241"/>
      <c r="I221" s="241"/>
      <c r="J221" s="241" t="e">
        <f t="shared" si="19"/>
        <v>#DIV/0!</v>
      </c>
      <c r="K221" s="241"/>
      <c r="L221" s="241"/>
      <c r="M221" s="241" t="e">
        <f t="shared" si="20"/>
        <v>#DIV/0!</v>
      </c>
      <c r="N221" s="244"/>
      <c r="O221" s="321"/>
    </row>
    <row r="223" spans="1:15" ht="20.25" hidden="1" x14ac:dyDescent="0.25">
      <c r="A223" s="968" t="s">
        <v>274</v>
      </c>
      <c r="B223" s="969"/>
      <c r="C223" s="969"/>
      <c r="D223" s="969"/>
      <c r="E223" s="969"/>
      <c r="F223" s="969"/>
      <c r="G223" s="969"/>
      <c r="H223" s="969"/>
      <c r="I223" s="969"/>
      <c r="J223" s="969"/>
      <c r="K223" s="969"/>
      <c r="L223" s="969"/>
      <c r="M223" s="969"/>
      <c r="N223" s="970"/>
    </row>
    <row r="224" spans="1:15" ht="38.25" hidden="1" x14ac:dyDescent="0.25">
      <c r="A224" s="90" t="s">
        <v>108</v>
      </c>
      <c r="B224" s="91" t="s">
        <v>257</v>
      </c>
      <c r="C224" s="91" t="s">
        <v>258</v>
      </c>
      <c r="D224" s="91" t="s">
        <v>259</v>
      </c>
      <c r="E224" s="91" t="s">
        <v>260</v>
      </c>
      <c r="F224" s="91" t="s">
        <v>275</v>
      </c>
      <c r="G224" s="91" t="s">
        <v>262</v>
      </c>
      <c r="H224" s="91" t="s">
        <v>276</v>
      </c>
      <c r="I224" s="91" t="s">
        <v>277</v>
      </c>
      <c r="J224" s="99" t="s">
        <v>278</v>
      </c>
      <c r="K224" s="91" t="s">
        <v>266</v>
      </c>
      <c r="L224" s="91" t="s">
        <v>267</v>
      </c>
      <c r="M224" s="91" t="s">
        <v>268</v>
      </c>
      <c r="N224" s="92" t="s">
        <v>269</v>
      </c>
    </row>
    <row r="225" spans="1:14" hidden="1" x14ac:dyDescent="0.25">
      <c r="A225" s="97" t="s">
        <v>247</v>
      </c>
      <c r="B225" s="94"/>
      <c r="C225" s="94"/>
      <c r="D225" s="94"/>
      <c r="E225" s="94"/>
      <c r="F225" s="94"/>
      <c r="G225" s="94"/>
      <c r="H225" s="94"/>
      <c r="I225" s="94"/>
      <c r="J225" s="94" t="e">
        <f t="shared" ref="J225:J236" si="22">I225/H225</f>
        <v>#DIV/0!</v>
      </c>
      <c r="K225" s="94"/>
      <c r="L225" s="94"/>
      <c r="M225" s="94" t="e">
        <f t="shared" ref="M225:M236" si="23">L225/K225</f>
        <v>#DIV/0!</v>
      </c>
      <c r="N225" s="95"/>
    </row>
    <row r="226" spans="1:14" hidden="1" x14ac:dyDescent="0.25">
      <c r="A226" s="97" t="s">
        <v>248</v>
      </c>
      <c r="B226" s="94"/>
      <c r="C226" s="94"/>
      <c r="D226" s="94"/>
      <c r="E226" s="94"/>
      <c r="F226" s="94"/>
      <c r="G226" s="94"/>
      <c r="H226" s="94"/>
      <c r="I226" s="94"/>
      <c r="J226" s="94" t="e">
        <f t="shared" si="22"/>
        <v>#DIV/0!</v>
      </c>
      <c r="K226" s="94"/>
      <c r="L226" s="94"/>
      <c r="M226" s="94" t="e">
        <f t="shared" si="23"/>
        <v>#DIV/0!</v>
      </c>
      <c r="N226" s="95"/>
    </row>
    <row r="227" spans="1:14" hidden="1" x14ac:dyDescent="0.25">
      <c r="A227" s="97" t="s">
        <v>249</v>
      </c>
      <c r="B227" s="94"/>
      <c r="C227" s="94"/>
      <c r="D227" s="94"/>
      <c r="E227" s="94"/>
      <c r="F227" s="94"/>
      <c r="G227" s="94"/>
      <c r="H227" s="94"/>
      <c r="I227" s="94"/>
      <c r="J227" s="94" t="e">
        <f t="shared" si="22"/>
        <v>#DIV/0!</v>
      </c>
      <c r="K227" s="94"/>
      <c r="L227" s="94"/>
      <c r="M227" s="94" t="e">
        <f t="shared" si="23"/>
        <v>#DIV/0!</v>
      </c>
      <c r="N227" s="95"/>
    </row>
    <row r="228" spans="1:14" hidden="1" x14ac:dyDescent="0.25">
      <c r="A228" s="97" t="s">
        <v>250</v>
      </c>
      <c r="B228" s="94"/>
      <c r="C228" s="94"/>
      <c r="D228" s="94"/>
      <c r="E228" s="94"/>
      <c r="F228" s="94"/>
      <c r="G228" s="94"/>
      <c r="H228" s="94"/>
      <c r="I228" s="94"/>
      <c r="J228" s="94" t="e">
        <f t="shared" si="22"/>
        <v>#DIV/0!</v>
      </c>
      <c r="K228" s="94"/>
      <c r="L228" s="94"/>
      <c r="M228" s="94" t="e">
        <f t="shared" si="23"/>
        <v>#DIV/0!</v>
      </c>
      <c r="N228" s="95"/>
    </row>
    <row r="229" spans="1:14" hidden="1" x14ac:dyDescent="0.25">
      <c r="A229" s="97" t="s">
        <v>251</v>
      </c>
      <c r="B229" s="94"/>
      <c r="C229" s="94"/>
      <c r="D229" s="94"/>
      <c r="E229" s="94"/>
      <c r="F229" s="94"/>
      <c r="G229" s="94"/>
      <c r="H229" s="94"/>
      <c r="I229" s="94"/>
      <c r="J229" s="94" t="e">
        <f t="shared" si="22"/>
        <v>#DIV/0!</v>
      </c>
      <c r="K229" s="94"/>
      <c r="L229" s="94"/>
      <c r="M229" s="94" t="e">
        <f t="shared" si="23"/>
        <v>#DIV/0!</v>
      </c>
      <c r="N229" s="95"/>
    </row>
    <row r="230" spans="1:14" hidden="1" x14ac:dyDescent="0.25">
      <c r="A230" s="97" t="s">
        <v>252</v>
      </c>
      <c r="B230" s="94"/>
      <c r="C230" s="94"/>
      <c r="D230" s="94"/>
      <c r="E230" s="94"/>
      <c r="F230" s="94"/>
      <c r="G230" s="94"/>
      <c r="H230" s="94"/>
      <c r="I230" s="94"/>
      <c r="J230" s="94" t="e">
        <f t="shared" si="22"/>
        <v>#DIV/0!</v>
      </c>
      <c r="K230" s="94"/>
      <c r="L230" s="94"/>
      <c r="M230" s="94" t="e">
        <f t="shared" si="23"/>
        <v>#DIV/0!</v>
      </c>
      <c r="N230" s="95"/>
    </row>
    <row r="231" spans="1:14" hidden="1" x14ac:dyDescent="0.25">
      <c r="A231" s="97" t="s">
        <v>240</v>
      </c>
      <c r="B231" s="94"/>
      <c r="C231" s="94"/>
      <c r="D231" s="94"/>
      <c r="E231" s="94"/>
      <c r="F231" s="94"/>
      <c r="G231" s="94"/>
      <c r="H231" s="94"/>
      <c r="I231" s="94"/>
      <c r="J231" s="94" t="e">
        <f t="shared" si="22"/>
        <v>#DIV/0!</v>
      </c>
      <c r="K231" s="94"/>
      <c r="L231" s="94"/>
      <c r="M231" s="94" t="e">
        <f t="shared" si="23"/>
        <v>#DIV/0!</v>
      </c>
      <c r="N231" s="95"/>
    </row>
    <row r="232" spans="1:14" hidden="1" x14ac:dyDescent="0.25">
      <c r="A232" s="97" t="s">
        <v>241</v>
      </c>
      <c r="B232" s="94"/>
      <c r="C232" s="94"/>
      <c r="D232" s="94"/>
      <c r="E232" s="94"/>
      <c r="F232" s="94"/>
      <c r="G232" s="94"/>
      <c r="H232" s="94"/>
      <c r="I232" s="94"/>
      <c r="J232" s="94" t="e">
        <f t="shared" si="22"/>
        <v>#DIV/0!</v>
      </c>
      <c r="K232" s="94"/>
      <c r="L232" s="94"/>
      <c r="M232" s="94" t="e">
        <f t="shared" si="23"/>
        <v>#DIV/0!</v>
      </c>
      <c r="N232" s="95"/>
    </row>
    <row r="233" spans="1:14" hidden="1" x14ac:dyDescent="0.25">
      <c r="A233" s="97" t="s">
        <v>242</v>
      </c>
      <c r="B233" s="94"/>
      <c r="C233" s="94"/>
      <c r="D233" s="94"/>
      <c r="E233" s="94"/>
      <c r="F233" s="94"/>
      <c r="G233" s="94"/>
      <c r="H233" s="94"/>
      <c r="I233" s="94"/>
      <c r="J233" s="94" t="e">
        <f t="shared" si="22"/>
        <v>#DIV/0!</v>
      </c>
      <c r="K233" s="94"/>
      <c r="L233" s="94"/>
      <c r="M233" s="94" t="e">
        <f t="shared" si="23"/>
        <v>#DIV/0!</v>
      </c>
      <c r="N233" s="95"/>
    </row>
    <row r="234" spans="1:14" hidden="1" x14ac:dyDescent="0.25">
      <c r="A234" s="97" t="s">
        <v>243</v>
      </c>
      <c r="B234" s="94"/>
      <c r="C234" s="94"/>
      <c r="D234" s="94"/>
      <c r="E234" s="94"/>
      <c r="F234" s="94"/>
      <c r="G234" s="94"/>
      <c r="H234" s="94"/>
      <c r="I234" s="94"/>
      <c r="J234" s="94" t="e">
        <f t="shared" si="22"/>
        <v>#DIV/0!</v>
      </c>
      <c r="K234" s="94"/>
      <c r="L234" s="94"/>
      <c r="M234" s="94" t="e">
        <f t="shared" si="23"/>
        <v>#DIV/0!</v>
      </c>
      <c r="N234" s="95"/>
    </row>
    <row r="235" spans="1:14" hidden="1" x14ac:dyDescent="0.25">
      <c r="A235" s="97" t="s">
        <v>244</v>
      </c>
      <c r="B235" s="94"/>
      <c r="C235" s="94"/>
      <c r="D235" s="94"/>
      <c r="E235" s="94"/>
      <c r="F235" s="94"/>
      <c r="G235" s="94"/>
      <c r="H235" s="94"/>
      <c r="I235" s="94"/>
      <c r="J235" s="94" t="e">
        <f t="shared" si="22"/>
        <v>#DIV/0!</v>
      </c>
      <c r="K235" s="94"/>
      <c r="L235" s="94"/>
      <c r="M235" s="94" t="e">
        <f t="shared" si="23"/>
        <v>#DIV/0!</v>
      </c>
      <c r="N235" s="95"/>
    </row>
    <row r="236" spans="1:14" ht="15.75" hidden="1" thickBot="1" x14ac:dyDescent="0.3">
      <c r="A236" s="98" t="s">
        <v>245</v>
      </c>
      <c r="B236" s="96"/>
      <c r="C236" s="96"/>
      <c r="D236" s="96"/>
      <c r="E236" s="96"/>
      <c r="F236" s="96"/>
      <c r="G236" s="96"/>
      <c r="H236" s="96"/>
      <c r="I236" s="96"/>
      <c r="J236" s="96" t="e">
        <f t="shared" si="22"/>
        <v>#DIV/0!</v>
      </c>
      <c r="K236" s="96"/>
      <c r="L236" s="96"/>
      <c r="M236" s="96" t="e">
        <f t="shared" si="23"/>
        <v>#DIV/0!</v>
      </c>
      <c r="N236" s="100"/>
    </row>
    <row r="237" spans="1:14" hidden="1" x14ac:dyDescent="0.25"/>
    <row r="238" spans="1:14" ht="20.25" hidden="1" x14ac:dyDescent="0.25">
      <c r="A238" s="968" t="s">
        <v>279</v>
      </c>
      <c r="B238" s="969"/>
      <c r="C238" s="969"/>
      <c r="D238" s="969"/>
      <c r="E238" s="969"/>
      <c r="F238" s="969"/>
      <c r="G238" s="969"/>
      <c r="H238" s="969"/>
      <c r="I238" s="969"/>
      <c r="J238" s="969"/>
      <c r="K238" s="969"/>
      <c r="L238" s="969"/>
      <c r="M238" s="969"/>
      <c r="N238" s="970"/>
    </row>
    <row r="239" spans="1:14" ht="38.25" hidden="1" x14ac:dyDescent="0.25">
      <c r="A239" s="90" t="s">
        <v>109</v>
      </c>
      <c r="B239" s="91" t="s">
        <v>257</v>
      </c>
      <c r="C239" s="91" t="s">
        <v>258</v>
      </c>
      <c r="D239" s="91" t="s">
        <v>259</v>
      </c>
      <c r="E239" s="91" t="s">
        <v>260</v>
      </c>
      <c r="F239" s="91" t="s">
        <v>280</v>
      </c>
      <c r="G239" s="91" t="s">
        <v>262</v>
      </c>
      <c r="H239" s="91" t="s">
        <v>281</v>
      </c>
      <c r="I239" s="91" t="s">
        <v>282</v>
      </c>
      <c r="J239" s="99" t="s">
        <v>283</v>
      </c>
      <c r="K239" s="91" t="s">
        <v>266</v>
      </c>
      <c r="L239" s="91" t="s">
        <v>267</v>
      </c>
      <c r="M239" s="91" t="s">
        <v>268</v>
      </c>
      <c r="N239" s="92" t="s">
        <v>269</v>
      </c>
    </row>
    <row r="240" spans="1:14" hidden="1" x14ac:dyDescent="0.25">
      <c r="A240" s="97" t="s">
        <v>247</v>
      </c>
      <c r="B240" s="94"/>
      <c r="C240" s="94"/>
      <c r="D240" s="94"/>
      <c r="E240" s="94"/>
      <c r="F240" s="94"/>
      <c r="G240" s="94"/>
      <c r="H240" s="94"/>
      <c r="I240" s="94"/>
      <c r="J240" s="94" t="e">
        <f t="shared" ref="J240:J251" si="24">I240/H240</f>
        <v>#DIV/0!</v>
      </c>
      <c r="K240" s="94"/>
      <c r="L240" s="94"/>
      <c r="M240" s="94" t="e">
        <f t="shared" ref="M240:M251" si="25">L240/K240</f>
        <v>#DIV/0!</v>
      </c>
      <c r="N240" s="95"/>
    </row>
    <row r="241" spans="1:14" hidden="1" x14ac:dyDescent="0.25">
      <c r="A241" s="97" t="s">
        <v>248</v>
      </c>
      <c r="B241" s="94"/>
      <c r="C241" s="94"/>
      <c r="D241" s="94"/>
      <c r="E241" s="94"/>
      <c r="F241" s="94"/>
      <c r="G241" s="94"/>
      <c r="H241" s="94"/>
      <c r="I241" s="94"/>
      <c r="J241" s="94" t="e">
        <f t="shared" si="24"/>
        <v>#DIV/0!</v>
      </c>
      <c r="K241" s="94"/>
      <c r="L241" s="94"/>
      <c r="M241" s="94" t="e">
        <f t="shared" si="25"/>
        <v>#DIV/0!</v>
      </c>
      <c r="N241" s="95"/>
    </row>
    <row r="242" spans="1:14" hidden="1" x14ac:dyDescent="0.25">
      <c r="A242" s="97" t="s">
        <v>249</v>
      </c>
      <c r="B242" s="94"/>
      <c r="C242" s="94"/>
      <c r="D242" s="94"/>
      <c r="E242" s="94"/>
      <c r="F242" s="94"/>
      <c r="G242" s="94"/>
      <c r="H242" s="94"/>
      <c r="I242" s="94"/>
      <c r="J242" s="94" t="e">
        <f t="shared" si="24"/>
        <v>#DIV/0!</v>
      </c>
      <c r="K242" s="94"/>
      <c r="L242" s="94"/>
      <c r="M242" s="94" t="e">
        <f t="shared" si="25"/>
        <v>#DIV/0!</v>
      </c>
      <c r="N242" s="95"/>
    </row>
    <row r="243" spans="1:14" hidden="1" x14ac:dyDescent="0.25">
      <c r="A243" s="97" t="s">
        <v>250</v>
      </c>
      <c r="B243" s="94"/>
      <c r="C243" s="94"/>
      <c r="D243" s="94"/>
      <c r="E243" s="94"/>
      <c r="F243" s="94"/>
      <c r="G243" s="94"/>
      <c r="H243" s="94"/>
      <c r="I243" s="94"/>
      <c r="J243" s="94" t="e">
        <f t="shared" si="24"/>
        <v>#DIV/0!</v>
      </c>
      <c r="K243" s="94"/>
      <c r="L243" s="94"/>
      <c r="M243" s="94" t="e">
        <f t="shared" si="25"/>
        <v>#DIV/0!</v>
      </c>
      <c r="N243" s="95"/>
    </row>
    <row r="244" spans="1:14" hidden="1" x14ac:dyDescent="0.25">
      <c r="A244" s="97" t="s">
        <v>251</v>
      </c>
      <c r="B244" s="94"/>
      <c r="C244" s="94"/>
      <c r="D244" s="94"/>
      <c r="E244" s="94"/>
      <c r="F244" s="94"/>
      <c r="G244" s="94"/>
      <c r="H244" s="94"/>
      <c r="I244" s="94"/>
      <c r="J244" s="94" t="e">
        <f t="shared" si="24"/>
        <v>#DIV/0!</v>
      </c>
      <c r="K244" s="94"/>
      <c r="L244" s="94"/>
      <c r="M244" s="94" t="e">
        <f t="shared" si="25"/>
        <v>#DIV/0!</v>
      </c>
      <c r="N244" s="95"/>
    </row>
    <row r="245" spans="1:14" hidden="1" x14ac:dyDescent="0.25">
      <c r="A245" s="97" t="s">
        <v>252</v>
      </c>
      <c r="B245" s="94"/>
      <c r="C245" s="94"/>
      <c r="D245" s="94"/>
      <c r="E245" s="94"/>
      <c r="F245" s="94"/>
      <c r="G245" s="94"/>
      <c r="H245" s="94"/>
      <c r="I245" s="94"/>
      <c r="J245" s="94" t="e">
        <f t="shared" si="24"/>
        <v>#DIV/0!</v>
      </c>
      <c r="K245" s="94"/>
      <c r="L245" s="94"/>
      <c r="M245" s="94" t="e">
        <f t="shared" si="25"/>
        <v>#DIV/0!</v>
      </c>
      <c r="N245" s="95"/>
    </row>
    <row r="246" spans="1:14" hidden="1" x14ac:dyDescent="0.25">
      <c r="A246" s="97" t="s">
        <v>240</v>
      </c>
      <c r="B246" s="94"/>
      <c r="C246" s="94"/>
      <c r="D246" s="94"/>
      <c r="E246" s="94"/>
      <c r="F246" s="94"/>
      <c r="G246" s="94"/>
      <c r="H246" s="94"/>
      <c r="I246" s="94"/>
      <c r="J246" s="94" t="e">
        <f t="shared" si="24"/>
        <v>#DIV/0!</v>
      </c>
      <c r="K246" s="94"/>
      <c r="L246" s="94"/>
      <c r="M246" s="94" t="e">
        <f t="shared" si="25"/>
        <v>#DIV/0!</v>
      </c>
      <c r="N246" s="95"/>
    </row>
    <row r="247" spans="1:14" hidden="1" x14ac:dyDescent="0.25">
      <c r="A247" s="97" t="s">
        <v>241</v>
      </c>
      <c r="B247" s="94"/>
      <c r="C247" s="94"/>
      <c r="D247" s="94"/>
      <c r="E247" s="94"/>
      <c r="F247" s="94"/>
      <c r="G247" s="94"/>
      <c r="H247" s="94"/>
      <c r="I247" s="94"/>
      <c r="J247" s="94" t="e">
        <f t="shared" si="24"/>
        <v>#DIV/0!</v>
      </c>
      <c r="K247" s="94"/>
      <c r="L247" s="94"/>
      <c r="M247" s="94" t="e">
        <f t="shared" si="25"/>
        <v>#DIV/0!</v>
      </c>
      <c r="N247" s="95"/>
    </row>
    <row r="248" spans="1:14" hidden="1" x14ac:dyDescent="0.25">
      <c r="A248" s="97" t="s">
        <v>242</v>
      </c>
      <c r="B248" s="94"/>
      <c r="C248" s="94"/>
      <c r="D248" s="94"/>
      <c r="E248" s="94"/>
      <c r="F248" s="94"/>
      <c r="G248" s="94"/>
      <c r="H248" s="94"/>
      <c r="I248" s="94"/>
      <c r="J248" s="94" t="e">
        <f t="shared" si="24"/>
        <v>#DIV/0!</v>
      </c>
      <c r="K248" s="94"/>
      <c r="L248" s="94"/>
      <c r="M248" s="94" t="e">
        <f t="shared" si="25"/>
        <v>#DIV/0!</v>
      </c>
      <c r="N248" s="95"/>
    </row>
    <row r="249" spans="1:14" hidden="1" x14ac:dyDescent="0.25">
      <c r="A249" s="97" t="s">
        <v>243</v>
      </c>
      <c r="B249" s="94"/>
      <c r="C249" s="94"/>
      <c r="D249" s="94"/>
      <c r="E249" s="94"/>
      <c r="F249" s="94"/>
      <c r="G249" s="94"/>
      <c r="H249" s="94"/>
      <c r="I249" s="94"/>
      <c r="J249" s="94" t="e">
        <f t="shared" si="24"/>
        <v>#DIV/0!</v>
      </c>
      <c r="K249" s="94"/>
      <c r="L249" s="94"/>
      <c r="M249" s="94" t="e">
        <f t="shared" si="25"/>
        <v>#DIV/0!</v>
      </c>
      <c r="N249" s="95"/>
    </row>
    <row r="250" spans="1:14" hidden="1" x14ac:dyDescent="0.25">
      <c r="A250" s="97" t="s">
        <v>244</v>
      </c>
      <c r="B250" s="94"/>
      <c r="C250" s="94"/>
      <c r="D250" s="94"/>
      <c r="E250" s="94"/>
      <c r="F250" s="94"/>
      <c r="G250" s="94"/>
      <c r="H250" s="94"/>
      <c r="I250" s="94"/>
      <c r="J250" s="94" t="e">
        <f t="shared" si="24"/>
        <v>#DIV/0!</v>
      </c>
      <c r="K250" s="94"/>
      <c r="L250" s="94"/>
      <c r="M250" s="94" t="e">
        <f t="shared" si="25"/>
        <v>#DIV/0!</v>
      </c>
      <c r="N250" s="95"/>
    </row>
    <row r="251" spans="1:14" ht="15.75" hidden="1" thickBot="1" x14ac:dyDescent="0.3">
      <c r="A251" s="98" t="s">
        <v>245</v>
      </c>
      <c r="B251" s="96"/>
      <c r="C251" s="96"/>
      <c r="D251" s="96"/>
      <c r="E251" s="96"/>
      <c r="F251" s="96"/>
      <c r="G251" s="96"/>
      <c r="H251" s="96"/>
      <c r="I251" s="96"/>
      <c r="J251" s="96" t="e">
        <f t="shared" si="24"/>
        <v>#DIV/0!</v>
      </c>
      <c r="K251" s="96"/>
      <c r="L251" s="96"/>
      <c r="M251" s="96" t="e">
        <f t="shared" si="25"/>
        <v>#DIV/0!</v>
      </c>
      <c r="N251" s="100"/>
    </row>
    <row r="253" spans="1:14" ht="20.25" hidden="1" x14ac:dyDescent="0.25">
      <c r="A253" s="968" t="s">
        <v>284</v>
      </c>
      <c r="B253" s="969"/>
      <c r="C253" s="969"/>
      <c r="D253" s="969"/>
      <c r="E253" s="969"/>
      <c r="F253" s="969"/>
      <c r="G253" s="969"/>
      <c r="H253" s="969"/>
      <c r="I253" s="969"/>
      <c r="J253" s="969"/>
      <c r="K253" s="969"/>
      <c r="L253" s="969"/>
      <c r="M253" s="969"/>
      <c r="N253" s="970"/>
    </row>
    <row r="254" spans="1:14" ht="38.25" hidden="1" x14ac:dyDescent="0.25">
      <c r="A254" s="90" t="s">
        <v>112</v>
      </c>
      <c r="B254" s="91" t="s">
        <v>257</v>
      </c>
      <c r="C254" s="91" t="s">
        <v>258</v>
      </c>
      <c r="D254" s="91" t="s">
        <v>259</v>
      </c>
      <c r="E254" s="91" t="s">
        <v>260</v>
      </c>
      <c r="F254" s="91" t="s">
        <v>285</v>
      </c>
      <c r="G254" s="91" t="s">
        <v>262</v>
      </c>
      <c r="H254" s="91" t="s">
        <v>286</v>
      </c>
      <c r="I254" s="91" t="s">
        <v>287</v>
      </c>
      <c r="J254" s="99" t="s">
        <v>288</v>
      </c>
      <c r="K254" s="91" t="s">
        <v>266</v>
      </c>
      <c r="L254" s="91" t="s">
        <v>267</v>
      </c>
      <c r="M254" s="91" t="s">
        <v>268</v>
      </c>
      <c r="N254" s="92" t="s">
        <v>269</v>
      </c>
    </row>
    <row r="255" spans="1:14" hidden="1" x14ac:dyDescent="0.25">
      <c r="A255" s="97" t="s">
        <v>247</v>
      </c>
      <c r="B255" s="94"/>
      <c r="C255" s="94"/>
      <c r="D255" s="94"/>
      <c r="E255" s="94"/>
      <c r="F255" s="94"/>
      <c r="G255" s="94"/>
      <c r="H255" s="94"/>
      <c r="I255" s="94"/>
      <c r="J255" s="94" t="e">
        <f t="shared" ref="J255:J266" si="26">I255/H255</f>
        <v>#DIV/0!</v>
      </c>
      <c r="K255" s="94"/>
      <c r="L255" s="94"/>
      <c r="M255" s="94" t="e">
        <f t="shared" ref="M255:M266" si="27">L255/K255</f>
        <v>#DIV/0!</v>
      </c>
      <c r="N255" s="95"/>
    </row>
    <row r="256" spans="1:14" hidden="1" x14ac:dyDescent="0.25">
      <c r="A256" s="97" t="s">
        <v>248</v>
      </c>
      <c r="B256" s="94"/>
      <c r="C256" s="94"/>
      <c r="D256" s="94"/>
      <c r="E256" s="94"/>
      <c r="F256" s="94"/>
      <c r="G256" s="94"/>
      <c r="H256" s="94"/>
      <c r="I256" s="94"/>
      <c r="J256" s="94" t="e">
        <f t="shared" si="26"/>
        <v>#DIV/0!</v>
      </c>
      <c r="K256" s="94"/>
      <c r="L256" s="94"/>
      <c r="M256" s="94" t="e">
        <f t="shared" si="27"/>
        <v>#DIV/0!</v>
      </c>
      <c r="N256" s="95"/>
    </row>
    <row r="257" spans="1:15" hidden="1" x14ac:dyDescent="0.25">
      <c r="A257" s="97" t="s">
        <v>249</v>
      </c>
      <c r="B257" s="94"/>
      <c r="C257" s="94"/>
      <c r="D257" s="94"/>
      <c r="E257" s="94"/>
      <c r="F257" s="94"/>
      <c r="G257" s="94"/>
      <c r="H257" s="94"/>
      <c r="I257" s="94"/>
      <c r="J257" s="94" t="e">
        <f t="shared" si="26"/>
        <v>#DIV/0!</v>
      </c>
      <c r="K257" s="94"/>
      <c r="L257" s="94"/>
      <c r="M257" s="94" t="e">
        <f t="shared" si="27"/>
        <v>#DIV/0!</v>
      </c>
      <c r="N257" s="95"/>
    </row>
    <row r="258" spans="1:15" hidden="1" x14ac:dyDescent="0.25">
      <c r="A258" s="97" t="s">
        <v>250</v>
      </c>
      <c r="B258" s="94"/>
      <c r="C258" s="94"/>
      <c r="D258" s="94"/>
      <c r="E258" s="94"/>
      <c r="F258" s="94"/>
      <c r="G258" s="94"/>
      <c r="H258" s="94"/>
      <c r="I258" s="94"/>
      <c r="J258" s="94" t="e">
        <f t="shared" si="26"/>
        <v>#DIV/0!</v>
      </c>
      <c r="K258" s="94"/>
      <c r="L258" s="94"/>
      <c r="M258" s="94" t="e">
        <f t="shared" si="27"/>
        <v>#DIV/0!</v>
      </c>
      <c r="N258" s="95"/>
    </row>
    <row r="259" spans="1:15" hidden="1" x14ac:dyDescent="0.25">
      <c r="A259" s="97" t="s">
        <v>251</v>
      </c>
      <c r="B259" s="94"/>
      <c r="C259" s="94"/>
      <c r="D259" s="94"/>
      <c r="E259" s="94"/>
      <c r="F259" s="94"/>
      <c r="G259" s="94"/>
      <c r="H259" s="94"/>
      <c r="I259" s="94"/>
      <c r="J259" s="94" t="e">
        <f t="shared" si="26"/>
        <v>#DIV/0!</v>
      </c>
      <c r="K259" s="94"/>
      <c r="L259" s="94"/>
      <c r="M259" s="94" t="e">
        <f t="shared" si="27"/>
        <v>#DIV/0!</v>
      </c>
      <c r="N259" s="95"/>
    </row>
    <row r="260" spans="1:15" hidden="1" x14ac:dyDescent="0.25">
      <c r="A260" s="97" t="s">
        <v>252</v>
      </c>
      <c r="B260" s="94"/>
      <c r="C260" s="94"/>
      <c r="D260" s="94"/>
      <c r="E260" s="94"/>
      <c r="F260" s="94"/>
      <c r="G260" s="94"/>
      <c r="H260" s="94"/>
      <c r="I260" s="94"/>
      <c r="J260" s="94" t="e">
        <f t="shared" si="26"/>
        <v>#DIV/0!</v>
      </c>
      <c r="K260" s="94"/>
      <c r="L260" s="94"/>
      <c r="M260" s="94" t="e">
        <f t="shared" si="27"/>
        <v>#DIV/0!</v>
      </c>
      <c r="N260" s="95"/>
    </row>
    <row r="261" spans="1:15" hidden="1" x14ac:dyDescent="0.25">
      <c r="A261" s="97" t="s">
        <v>240</v>
      </c>
      <c r="B261" s="94"/>
      <c r="C261" s="94"/>
      <c r="D261" s="94"/>
      <c r="E261" s="94"/>
      <c r="F261" s="94"/>
      <c r="G261" s="94"/>
      <c r="H261" s="94"/>
      <c r="I261" s="94"/>
      <c r="J261" s="94" t="e">
        <f t="shared" si="26"/>
        <v>#DIV/0!</v>
      </c>
      <c r="K261" s="94"/>
      <c r="L261" s="94"/>
      <c r="M261" s="94" t="e">
        <f t="shared" si="27"/>
        <v>#DIV/0!</v>
      </c>
      <c r="N261" s="95"/>
    </row>
    <row r="262" spans="1:15" hidden="1" x14ac:dyDescent="0.25">
      <c r="A262" s="97" t="s">
        <v>241</v>
      </c>
      <c r="B262" s="94"/>
      <c r="C262" s="94"/>
      <c r="D262" s="94"/>
      <c r="E262" s="94"/>
      <c r="F262" s="94"/>
      <c r="G262" s="94"/>
      <c r="H262" s="94"/>
      <c r="I262" s="94"/>
      <c r="J262" s="94" t="e">
        <f t="shared" si="26"/>
        <v>#DIV/0!</v>
      </c>
      <c r="K262" s="94"/>
      <c r="L262" s="94"/>
      <c r="M262" s="94" t="e">
        <f t="shared" si="27"/>
        <v>#DIV/0!</v>
      </c>
      <c r="N262" s="95"/>
    </row>
    <row r="263" spans="1:15" hidden="1" x14ac:dyDescent="0.25">
      <c r="A263" s="97" t="s">
        <v>242</v>
      </c>
      <c r="B263" s="94"/>
      <c r="C263" s="94"/>
      <c r="D263" s="94"/>
      <c r="E263" s="94"/>
      <c r="F263" s="94"/>
      <c r="G263" s="94"/>
      <c r="H263" s="94"/>
      <c r="I263" s="94"/>
      <c r="J263" s="94" t="e">
        <f t="shared" si="26"/>
        <v>#DIV/0!</v>
      </c>
      <c r="K263" s="94"/>
      <c r="L263" s="94"/>
      <c r="M263" s="94" t="e">
        <f t="shared" si="27"/>
        <v>#DIV/0!</v>
      </c>
      <c r="N263" s="95"/>
    </row>
    <row r="264" spans="1:15" hidden="1" x14ac:dyDescent="0.25">
      <c r="A264" s="97" t="s">
        <v>243</v>
      </c>
      <c r="B264" s="94"/>
      <c r="C264" s="94"/>
      <c r="D264" s="94"/>
      <c r="E264" s="94"/>
      <c r="F264" s="94"/>
      <c r="G264" s="94"/>
      <c r="H264" s="94"/>
      <c r="I264" s="94"/>
      <c r="J264" s="94" t="e">
        <f t="shared" si="26"/>
        <v>#DIV/0!</v>
      </c>
      <c r="K264" s="94"/>
      <c r="L264" s="94"/>
      <c r="M264" s="94" t="e">
        <f t="shared" si="27"/>
        <v>#DIV/0!</v>
      </c>
      <c r="N264" s="95"/>
    </row>
    <row r="265" spans="1:15" hidden="1" x14ac:dyDescent="0.25">
      <c r="A265" s="97" t="s">
        <v>244</v>
      </c>
      <c r="B265" s="94"/>
      <c r="C265" s="94"/>
      <c r="D265" s="94"/>
      <c r="E265" s="94"/>
      <c r="F265" s="94"/>
      <c r="G265" s="94"/>
      <c r="H265" s="94"/>
      <c r="I265" s="94"/>
      <c r="J265" s="94" t="e">
        <f t="shared" si="26"/>
        <v>#DIV/0!</v>
      </c>
      <c r="K265" s="94"/>
      <c r="L265" s="94"/>
      <c r="M265" s="94" t="e">
        <f t="shared" si="27"/>
        <v>#DIV/0!</v>
      </c>
      <c r="N265" s="95"/>
    </row>
    <row r="266" spans="1:15" ht="15.75" hidden="1" thickBot="1" x14ac:dyDescent="0.3">
      <c r="A266" s="98" t="s">
        <v>245</v>
      </c>
      <c r="B266" s="96"/>
      <c r="C266" s="96"/>
      <c r="D266" s="96"/>
      <c r="E266" s="96"/>
      <c r="F266" s="96"/>
      <c r="G266" s="96"/>
      <c r="H266" s="96"/>
      <c r="I266" s="96"/>
      <c r="J266" s="96" t="e">
        <f t="shared" si="26"/>
        <v>#DIV/0!</v>
      </c>
      <c r="K266" s="96"/>
      <c r="L266" s="96"/>
      <c r="M266" s="96" t="e">
        <f t="shared" si="27"/>
        <v>#DIV/0!</v>
      </c>
      <c r="N266" s="100"/>
    </row>
    <row r="269" spans="1:15" ht="20.25" hidden="1" x14ac:dyDescent="0.3">
      <c r="A269" s="965" t="s">
        <v>289</v>
      </c>
      <c r="B269" s="966"/>
      <c r="C269" s="966"/>
      <c r="D269" s="966"/>
      <c r="E269" s="966"/>
      <c r="F269" s="966"/>
      <c r="G269" s="967"/>
    </row>
    <row r="270" spans="1:15" ht="39" hidden="1" thickBot="1" x14ac:dyDescent="0.3">
      <c r="A270" s="90" t="s">
        <v>87</v>
      </c>
      <c r="B270" s="101" t="s">
        <v>257</v>
      </c>
      <c r="C270" s="101" t="s">
        <v>258</v>
      </c>
      <c r="D270" s="101" t="s">
        <v>290</v>
      </c>
      <c r="E270" s="101" t="s">
        <v>291</v>
      </c>
      <c r="F270" s="101" t="s">
        <v>292</v>
      </c>
      <c r="G270" s="102" t="s">
        <v>293</v>
      </c>
    </row>
    <row r="271" spans="1:15" s="225" customFormat="1" hidden="1" x14ac:dyDescent="0.25">
      <c r="A271" s="272" t="s">
        <v>240</v>
      </c>
      <c r="B271" s="1000" t="s">
        <v>325</v>
      </c>
      <c r="C271" s="1004" t="s">
        <v>337</v>
      </c>
      <c r="D271" s="1001" t="s">
        <v>338</v>
      </c>
      <c r="E271" s="278">
        <v>2239274028</v>
      </c>
      <c r="F271" s="278">
        <v>15250000</v>
      </c>
      <c r="G271" s="279" t="s">
        <v>346</v>
      </c>
      <c r="H271" s="136">
        <f t="shared" ref="H271:H276" si="28">LEN(G271)</f>
        <v>27</v>
      </c>
      <c r="N271" s="280"/>
      <c r="O271" s="136"/>
    </row>
    <row r="272" spans="1:15" hidden="1" x14ac:dyDescent="0.25">
      <c r="A272" s="93" t="s">
        <v>241</v>
      </c>
      <c r="B272" s="989"/>
      <c r="C272" s="1005"/>
      <c r="D272" s="1002"/>
      <c r="E272" s="141">
        <v>2239274028</v>
      </c>
      <c r="F272" s="141">
        <v>186734000</v>
      </c>
      <c r="G272" s="142"/>
      <c r="H272" s="136">
        <f t="shared" si="28"/>
        <v>0</v>
      </c>
    </row>
    <row r="273" spans="1:15" hidden="1" x14ac:dyDescent="0.25">
      <c r="A273" s="93" t="s">
        <v>242</v>
      </c>
      <c r="B273" s="989"/>
      <c r="C273" s="1005"/>
      <c r="D273" s="1002"/>
      <c r="E273" s="141">
        <v>2239274028</v>
      </c>
      <c r="F273" s="141">
        <v>208535000</v>
      </c>
      <c r="G273" s="142"/>
      <c r="H273" s="136">
        <f t="shared" si="28"/>
        <v>0</v>
      </c>
    </row>
    <row r="274" spans="1:15" s="270" customFormat="1" hidden="1" x14ac:dyDescent="0.25">
      <c r="A274" s="170" t="s">
        <v>243</v>
      </c>
      <c r="B274" s="989"/>
      <c r="C274" s="1005"/>
      <c r="D274" s="1002"/>
      <c r="E274" s="171">
        <v>2239274028</v>
      </c>
      <c r="F274" s="171">
        <f>+[5]INVERSIÓN!P11</f>
        <v>208535000</v>
      </c>
      <c r="G274" s="269" t="s">
        <v>339</v>
      </c>
      <c r="H274" s="5">
        <f>LEN(G274)</f>
        <v>69</v>
      </c>
      <c r="O274" s="5"/>
    </row>
    <row r="275" spans="1:15" s="270" customFormat="1" hidden="1" x14ac:dyDescent="0.25">
      <c r="A275" s="250" t="s">
        <v>244</v>
      </c>
      <c r="B275" s="989"/>
      <c r="C275" s="1005"/>
      <c r="D275" s="1002"/>
      <c r="E275" s="173">
        <f>+[5]INVERSIÓN!H11</f>
        <v>2239274028</v>
      </c>
      <c r="F275" s="173">
        <f>+[5]INVERSIÓN!R11</f>
        <v>261972893</v>
      </c>
      <c r="G275" s="271" t="s">
        <v>362</v>
      </c>
      <c r="H275" s="5">
        <f t="shared" si="28"/>
        <v>107</v>
      </c>
      <c r="O275" s="5"/>
    </row>
    <row r="276" spans="1:15" ht="15.75" hidden="1" thickBot="1" x14ac:dyDescent="0.3">
      <c r="A276" s="239" t="s">
        <v>245</v>
      </c>
      <c r="B276" s="990"/>
      <c r="C276" s="1006"/>
      <c r="D276" s="1003"/>
      <c r="E276" s="251">
        <f>+[5]INVERSIÓN!S15</f>
        <v>1985716202</v>
      </c>
      <c r="F276" s="251">
        <f>+[5]INVERSIÓN!EB15</f>
        <v>835562923</v>
      </c>
      <c r="G276" s="252" t="s">
        <v>378</v>
      </c>
      <c r="H276" s="136">
        <f t="shared" si="28"/>
        <v>222</v>
      </c>
    </row>
    <row r="277" spans="1:15" hidden="1" x14ac:dyDescent="0.25">
      <c r="A277" s="118"/>
      <c r="B277" s="118"/>
      <c r="C277" s="118"/>
      <c r="D277" s="118"/>
      <c r="E277" s="118"/>
      <c r="F277" s="118"/>
      <c r="G277" s="118"/>
    </row>
    <row r="278" spans="1:15" hidden="1" x14ac:dyDescent="0.25">
      <c r="A278" s="118"/>
      <c r="B278" s="118"/>
      <c r="C278" s="118"/>
      <c r="D278" s="118"/>
      <c r="E278" s="118"/>
      <c r="F278" s="118"/>
      <c r="G278" s="118"/>
    </row>
    <row r="279" spans="1:15" ht="39" hidden="1" thickBot="1" x14ac:dyDescent="0.3">
      <c r="A279" s="90" t="s">
        <v>87</v>
      </c>
      <c r="B279" s="101" t="s">
        <v>257</v>
      </c>
      <c r="C279" s="101" t="s">
        <v>258</v>
      </c>
      <c r="D279" s="101" t="s">
        <v>290</v>
      </c>
      <c r="E279" s="127" t="s">
        <v>291</v>
      </c>
      <c r="F279" s="127" t="s">
        <v>292</v>
      </c>
      <c r="G279" s="128" t="s">
        <v>293</v>
      </c>
    </row>
    <row r="280" spans="1:15" s="225" customFormat="1" hidden="1" x14ac:dyDescent="0.25">
      <c r="A280" s="272" t="s">
        <v>240</v>
      </c>
      <c r="B280" s="1000" t="s">
        <v>328</v>
      </c>
      <c r="C280" s="1000" t="s">
        <v>329</v>
      </c>
      <c r="D280" s="991" t="s">
        <v>340</v>
      </c>
      <c r="E280" s="273">
        <v>632180000</v>
      </c>
      <c r="F280" s="274">
        <v>0</v>
      </c>
      <c r="G280" s="275" t="s">
        <v>347</v>
      </c>
      <c r="H280" s="136">
        <f t="shared" ref="H280:H285" si="29">LEN(G280)</f>
        <v>30</v>
      </c>
      <c r="O280" s="136"/>
    </row>
    <row r="281" spans="1:15" s="225" customFormat="1" hidden="1" x14ac:dyDescent="0.25">
      <c r="A281" s="276" t="s">
        <v>241</v>
      </c>
      <c r="B281" s="989"/>
      <c r="C281" s="989"/>
      <c r="D281" s="992"/>
      <c r="E281" s="273">
        <v>632180000</v>
      </c>
      <c r="F281" s="274">
        <v>183792000</v>
      </c>
      <c r="G281" s="275"/>
      <c r="H281" s="136">
        <f t="shared" si="29"/>
        <v>0</v>
      </c>
      <c r="O281" s="136"/>
    </row>
    <row r="282" spans="1:15" s="225" customFormat="1" hidden="1" x14ac:dyDescent="0.25">
      <c r="A282" s="276" t="s">
        <v>242</v>
      </c>
      <c r="B282" s="989"/>
      <c r="C282" s="989"/>
      <c r="D282" s="992"/>
      <c r="E282" s="273">
        <v>632180000</v>
      </c>
      <c r="F282" s="274">
        <v>190062000</v>
      </c>
      <c r="G282" s="275"/>
      <c r="H282" s="136">
        <f t="shared" si="29"/>
        <v>0</v>
      </c>
      <c r="O282" s="136"/>
    </row>
    <row r="283" spans="1:15" s="270" customFormat="1" hidden="1" x14ac:dyDescent="0.25">
      <c r="A283" s="170" t="s">
        <v>243</v>
      </c>
      <c r="B283" s="989"/>
      <c r="C283" s="989"/>
      <c r="D283" s="992"/>
      <c r="E283" s="172">
        <v>632180000</v>
      </c>
      <c r="F283" s="173">
        <f>+[5]INVERSIÓN!DZ17</f>
        <v>190062000</v>
      </c>
      <c r="G283" s="253" t="s">
        <v>341</v>
      </c>
      <c r="H283" s="5">
        <f>LEN(G283)</f>
        <v>48</v>
      </c>
      <c r="O283" s="5"/>
    </row>
    <row r="284" spans="1:15" s="270" customFormat="1" hidden="1" x14ac:dyDescent="0.25">
      <c r="A284" s="170" t="s">
        <v>244</v>
      </c>
      <c r="B284" s="989"/>
      <c r="C284" s="989"/>
      <c r="D284" s="992"/>
      <c r="E284" s="172">
        <f>+[5]INVERSIÓN!H17</f>
        <v>632180000</v>
      </c>
      <c r="F284" s="173">
        <f>+[5]INVERSIÓN!R17</f>
        <v>208073593</v>
      </c>
      <c r="G284" s="253" t="s">
        <v>363</v>
      </c>
      <c r="H284" s="5">
        <f t="shared" si="29"/>
        <v>87</v>
      </c>
      <c r="N284" s="277"/>
      <c r="O284" s="5"/>
    </row>
    <row r="285" spans="1:15" ht="15.75" hidden="1" thickBot="1" x14ac:dyDescent="0.3">
      <c r="A285" s="239" t="s">
        <v>245</v>
      </c>
      <c r="B285" s="990"/>
      <c r="C285" s="990"/>
      <c r="D285" s="993"/>
      <c r="E285" s="251">
        <f>+[5]INVERSIÓN!S17</f>
        <v>588967593</v>
      </c>
      <c r="F285" s="251">
        <f>+[5]INVERSIÓN!T17</f>
        <v>543446593</v>
      </c>
      <c r="G285" s="254" t="s">
        <v>379</v>
      </c>
      <c r="H285" s="136">
        <f t="shared" si="29"/>
        <v>139</v>
      </c>
      <c r="N285" s="249"/>
    </row>
    <row r="286" spans="1:15" hidden="1" x14ac:dyDescent="0.25">
      <c r="A286" s="118"/>
      <c r="B286" s="118"/>
      <c r="C286" s="118"/>
      <c r="D286" s="118"/>
      <c r="E286" s="118"/>
      <c r="F286" s="118"/>
      <c r="G286" s="118"/>
    </row>
    <row r="287" spans="1:15" hidden="1" x14ac:dyDescent="0.25">
      <c r="A287" s="118"/>
      <c r="B287" s="118"/>
      <c r="C287" s="118"/>
      <c r="D287" s="118"/>
      <c r="E287" s="118"/>
      <c r="F287" s="118"/>
      <c r="G287" s="118"/>
    </row>
    <row r="288" spans="1:15" ht="39" hidden="1" thickBot="1" x14ac:dyDescent="0.3">
      <c r="A288" s="90" t="s">
        <v>87</v>
      </c>
      <c r="B288" s="101" t="s">
        <v>257</v>
      </c>
      <c r="C288" s="101" t="s">
        <v>258</v>
      </c>
      <c r="D288" s="101" t="s">
        <v>290</v>
      </c>
      <c r="E288" s="127" t="s">
        <v>291</v>
      </c>
      <c r="F288" s="127" t="s">
        <v>292</v>
      </c>
      <c r="G288" s="128" t="s">
        <v>293</v>
      </c>
    </row>
    <row r="289" spans="1:15" s="225" customFormat="1" hidden="1" x14ac:dyDescent="0.25">
      <c r="A289" s="272" t="s">
        <v>240</v>
      </c>
      <c r="B289" s="1000" t="s">
        <v>328</v>
      </c>
      <c r="C289" s="1000" t="s">
        <v>329</v>
      </c>
      <c r="D289" s="1001" t="s">
        <v>342</v>
      </c>
      <c r="E289" s="273">
        <v>846820000</v>
      </c>
      <c r="F289" s="274">
        <v>0</v>
      </c>
      <c r="G289" s="275" t="s">
        <v>347</v>
      </c>
      <c r="H289" s="136">
        <f t="shared" ref="H289:H294" si="30">LEN(G289)</f>
        <v>30</v>
      </c>
      <c r="O289" s="136"/>
    </row>
    <row r="290" spans="1:15" hidden="1" x14ac:dyDescent="0.25">
      <c r="A290" s="93" t="s">
        <v>241</v>
      </c>
      <c r="B290" s="989"/>
      <c r="C290" s="989"/>
      <c r="D290" s="1002"/>
      <c r="E290" s="139">
        <v>846820000</v>
      </c>
      <c r="F290" s="138">
        <v>298980000</v>
      </c>
      <c r="G290" s="140"/>
      <c r="H290" s="136">
        <f t="shared" si="30"/>
        <v>0</v>
      </c>
    </row>
    <row r="291" spans="1:15" hidden="1" x14ac:dyDescent="0.25">
      <c r="A291" s="93" t="s">
        <v>242</v>
      </c>
      <c r="B291" s="989"/>
      <c r="C291" s="989"/>
      <c r="D291" s="1002"/>
      <c r="E291" s="139">
        <v>846820000</v>
      </c>
      <c r="F291" s="138">
        <v>316529347</v>
      </c>
      <c r="G291" s="140"/>
      <c r="H291" s="136">
        <f t="shared" si="30"/>
        <v>0</v>
      </c>
    </row>
    <row r="292" spans="1:15" s="1" customFormat="1" hidden="1" x14ac:dyDescent="0.25">
      <c r="A292" s="170" t="s">
        <v>243</v>
      </c>
      <c r="B292" s="989"/>
      <c r="C292" s="989"/>
      <c r="D292" s="1002"/>
      <c r="E292" s="172">
        <v>846820000</v>
      </c>
      <c r="F292" s="173">
        <f>+[5]INVERSIÓN!DZ27</f>
        <v>323308102</v>
      </c>
      <c r="G292" s="253" t="s">
        <v>343</v>
      </c>
      <c r="H292" s="5">
        <f>LEN(G292)</f>
        <v>72</v>
      </c>
      <c r="O292" s="5"/>
    </row>
    <row r="293" spans="1:15" s="1" customFormat="1" hidden="1" x14ac:dyDescent="0.25">
      <c r="A293" s="250" t="s">
        <v>244</v>
      </c>
      <c r="B293" s="989"/>
      <c r="C293" s="989"/>
      <c r="D293" s="1002"/>
      <c r="E293" s="172">
        <f>+[5]INVERSIÓN!H23</f>
        <v>846820000</v>
      </c>
      <c r="F293" s="173">
        <f>+[5]INVERSIÓN!R23</f>
        <v>328756825</v>
      </c>
      <c r="G293" s="253" t="s">
        <v>364</v>
      </c>
      <c r="H293" s="5">
        <f t="shared" si="30"/>
        <v>111</v>
      </c>
      <c r="O293" s="5"/>
    </row>
    <row r="294" spans="1:15" ht="15.75" hidden="1" thickBot="1" x14ac:dyDescent="0.3">
      <c r="A294" s="239" t="s">
        <v>245</v>
      </c>
      <c r="B294" s="990"/>
      <c r="C294" s="990"/>
      <c r="D294" s="1003"/>
      <c r="E294" s="255">
        <f>+[5]INVERSIÓN!S23</f>
        <v>817958593</v>
      </c>
      <c r="F294" s="255">
        <f>+[5]INVERSIÓN!T23</f>
        <v>755491393</v>
      </c>
      <c r="G294" s="254" t="s">
        <v>380</v>
      </c>
      <c r="H294" s="136">
        <f t="shared" si="30"/>
        <v>223</v>
      </c>
    </row>
    <row r="295" spans="1:15" hidden="1" x14ac:dyDescent="0.25">
      <c r="A295" s="118"/>
      <c r="B295" s="118"/>
      <c r="C295" s="118"/>
      <c r="D295" s="118"/>
      <c r="E295" s="118"/>
      <c r="F295" s="118"/>
      <c r="G295" s="118"/>
    </row>
    <row r="296" spans="1:15" hidden="1" x14ac:dyDescent="0.25">
      <c r="A296" s="118"/>
      <c r="B296" s="118"/>
      <c r="C296" s="118"/>
      <c r="D296" s="118"/>
      <c r="E296" s="118"/>
      <c r="F296" s="118"/>
      <c r="G296" s="118"/>
    </row>
    <row r="297" spans="1:15" ht="39" hidden="1" thickBot="1" x14ac:dyDescent="0.3">
      <c r="A297" s="90" t="s">
        <v>87</v>
      </c>
      <c r="B297" s="101" t="s">
        <v>257</v>
      </c>
      <c r="C297" s="101" t="s">
        <v>258</v>
      </c>
      <c r="D297" s="101" t="s">
        <v>290</v>
      </c>
      <c r="E297" s="127" t="s">
        <v>291</v>
      </c>
      <c r="F297" s="127" t="s">
        <v>292</v>
      </c>
      <c r="G297" s="128" t="s">
        <v>293</v>
      </c>
    </row>
    <row r="298" spans="1:15" s="225" customFormat="1" hidden="1" x14ac:dyDescent="0.25">
      <c r="A298" s="272" t="s">
        <v>240</v>
      </c>
      <c r="B298" s="1000" t="s">
        <v>334</v>
      </c>
      <c r="C298" s="1000" t="s">
        <v>335</v>
      </c>
      <c r="D298" s="1001" t="s">
        <v>344</v>
      </c>
      <c r="E298" s="273">
        <v>201000000</v>
      </c>
      <c r="F298" s="274">
        <v>0</v>
      </c>
      <c r="G298" s="275" t="s">
        <v>347</v>
      </c>
      <c r="H298" s="136">
        <f t="shared" ref="H298:H303" si="31">LEN(G298)</f>
        <v>30</v>
      </c>
      <c r="O298" s="136"/>
    </row>
    <row r="299" spans="1:15" hidden="1" x14ac:dyDescent="0.25">
      <c r="A299" s="93" t="s">
        <v>241</v>
      </c>
      <c r="B299" s="989"/>
      <c r="C299" s="989"/>
      <c r="D299" s="1002"/>
      <c r="E299" s="139">
        <v>201000000</v>
      </c>
      <c r="F299" s="138">
        <v>71564000</v>
      </c>
      <c r="G299" s="140"/>
      <c r="H299" s="136">
        <f t="shared" si="31"/>
        <v>0</v>
      </c>
    </row>
    <row r="300" spans="1:15" hidden="1" x14ac:dyDescent="0.25">
      <c r="A300" s="93" t="s">
        <v>242</v>
      </c>
      <c r="B300" s="989"/>
      <c r="C300" s="989"/>
      <c r="D300" s="1002"/>
      <c r="E300" s="139">
        <v>201000000</v>
      </c>
      <c r="F300" s="138">
        <v>71564000</v>
      </c>
      <c r="G300" s="140"/>
      <c r="H300" s="136">
        <f t="shared" si="31"/>
        <v>0</v>
      </c>
    </row>
    <row r="301" spans="1:15" s="1" customFormat="1" hidden="1" x14ac:dyDescent="0.25">
      <c r="A301" s="170" t="s">
        <v>243</v>
      </c>
      <c r="B301" s="989"/>
      <c r="C301" s="989"/>
      <c r="D301" s="1002"/>
      <c r="E301" s="172">
        <v>201000000</v>
      </c>
      <c r="F301" s="173">
        <f>+[5]INVERSIÓN!DZ33</f>
        <v>71564000</v>
      </c>
      <c r="G301" s="253" t="s">
        <v>345</v>
      </c>
      <c r="H301" s="5">
        <f>LEN(G301)</f>
        <v>48</v>
      </c>
      <c r="O301" s="5"/>
    </row>
    <row r="302" spans="1:15" s="1" customFormat="1" hidden="1" x14ac:dyDescent="0.25">
      <c r="A302" s="170" t="s">
        <v>244</v>
      </c>
      <c r="B302" s="989"/>
      <c r="C302" s="989"/>
      <c r="D302" s="1002"/>
      <c r="E302" s="172">
        <f>+[5]INVERSIÓN!H29</f>
        <v>201000000</v>
      </c>
      <c r="F302" s="173">
        <f>+[5]INVERSIÓN!R29</f>
        <v>76021593</v>
      </c>
      <c r="G302" s="253" t="s">
        <v>365</v>
      </c>
      <c r="H302" s="5">
        <f t="shared" si="31"/>
        <v>88</v>
      </c>
      <c r="O302" s="5"/>
    </row>
    <row r="303" spans="1:15" ht="15.75" hidden="1" thickBot="1" x14ac:dyDescent="0.3">
      <c r="A303" s="239" t="s">
        <v>245</v>
      </c>
      <c r="B303" s="990"/>
      <c r="C303" s="990"/>
      <c r="D303" s="1003"/>
      <c r="E303" s="251">
        <f>+[5]INVERSIÓN!S29</f>
        <v>144912593</v>
      </c>
      <c r="F303" s="251">
        <f>+[5]INVERSIÓN!T29</f>
        <v>143476093</v>
      </c>
      <c r="G303" s="254" t="s">
        <v>381</v>
      </c>
      <c r="H303" s="136">
        <f t="shared" si="31"/>
        <v>157</v>
      </c>
    </row>
    <row r="304" spans="1:15" s="1" customFormat="1" x14ac:dyDescent="0.25">
      <c r="A304" s="265"/>
      <c r="B304" s="266"/>
      <c r="C304" s="266"/>
      <c r="D304" s="309"/>
      <c r="E304" s="310"/>
      <c r="F304" s="310"/>
      <c r="G304" s="311"/>
      <c r="H304" s="5"/>
      <c r="O304" s="5"/>
    </row>
    <row r="305" spans="1:15" s="1" customFormat="1" x14ac:dyDescent="0.25">
      <c r="A305" s="265"/>
      <c r="B305" s="266"/>
      <c r="C305" s="266"/>
      <c r="D305" s="309"/>
      <c r="E305" s="310"/>
      <c r="F305" s="310"/>
      <c r="G305" s="311"/>
      <c r="H305" s="5"/>
      <c r="O305" s="5"/>
    </row>
    <row r="306" spans="1:15" s="1" customFormat="1" ht="15.75" thickBot="1" x14ac:dyDescent="0.3">
      <c r="A306" s="265"/>
      <c r="B306" s="266"/>
      <c r="C306" s="266"/>
      <c r="D306" s="309"/>
      <c r="E306" s="310"/>
      <c r="F306" s="310"/>
      <c r="G306" s="311"/>
      <c r="H306" s="5"/>
      <c r="O306" s="5"/>
    </row>
    <row r="307" spans="1:15" ht="20.25" x14ac:dyDescent="0.3">
      <c r="A307" s="965" t="s">
        <v>294</v>
      </c>
      <c r="B307" s="966"/>
      <c r="C307" s="966"/>
      <c r="D307" s="966"/>
      <c r="E307" s="966"/>
      <c r="F307" s="966"/>
      <c r="G307" s="967"/>
    </row>
    <row r="308" spans="1:15" ht="39" thickBot="1" x14ac:dyDescent="0.3">
      <c r="A308" s="90" t="s">
        <v>88</v>
      </c>
      <c r="B308" s="101" t="s">
        <v>257</v>
      </c>
      <c r="C308" s="101" t="s">
        <v>258</v>
      </c>
      <c r="D308" s="101" t="s">
        <v>290</v>
      </c>
      <c r="E308" s="101" t="s">
        <v>295</v>
      </c>
      <c r="F308" s="101" t="s">
        <v>296</v>
      </c>
      <c r="G308" s="102" t="s">
        <v>293</v>
      </c>
    </row>
    <row r="309" spans="1:15" s="225" customFormat="1" x14ac:dyDescent="0.25">
      <c r="A309" s="340" t="s">
        <v>247</v>
      </c>
      <c r="B309" s="1000" t="s">
        <v>325</v>
      </c>
      <c r="C309" s="1004" t="s">
        <v>337</v>
      </c>
      <c r="D309" s="1001" t="s">
        <v>338</v>
      </c>
      <c r="E309" s="341">
        <f>+INVERSIÓN!V11</f>
        <v>11297816000</v>
      </c>
      <c r="F309" s="341">
        <v>0</v>
      </c>
      <c r="G309" s="342"/>
      <c r="H309" s="136">
        <f t="shared" ref="H309:H320" si="32">LEN(G309)</f>
        <v>0</v>
      </c>
      <c r="N309" s="280"/>
      <c r="O309" s="136"/>
    </row>
    <row r="310" spans="1:15" s="225" customFormat="1" x14ac:dyDescent="0.25">
      <c r="A310" s="272" t="s">
        <v>248</v>
      </c>
      <c r="B310" s="989"/>
      <c r="C310" s="1005"/>
      <c r="D310" s="1002"/>
      <c r="E310" s="278"/>
      <c r="F310" s="278"/>
      <c r="G310" s="279"/>
      <c r="H310" s="136">
        <f t="shared" si="32"/>
        <v>0</v>
      </c>
      <c r="N310" s="280"/>
      <c r="O310" s="136"/>
    </row>
    <row r="311" spans="1:15" s="225" customFormat="1" x14ac:dyDescent="0.25">
      <c r="A311" s="272" t="s">
        <v>249</v>
      </c>
      <c r="B311" s="989"/>
      <c r="C311" s="1005"/>
      <c r="D311" s="1002"/>
      <c r="E311" s="278"/>
      <c r="F311" s="278"/>
      <c r="G311" s="279"/>
      <c r="H311" s="136">
        <f t="shared" si="32"/>
        <v>0</v>
      </c>
      <c r="N311" s="280"/>
      <c r="O311" s="136"/>
    </row>
    <row r="312" spans="1:15" s="225" customFormat="1" x14ac:dyDescent="0.25">
      <c r="A312" s="272" t="s">
        <v>250</v>
      </c>
      <c r="B312" s="989"/>
      <c r="C312" s="1005"/>
      <c r="D312" s="1002"/>
      <c r="E312" s="278"/>
      <c r="F312" s="278"/>
      <c r="G312" s="279"/>
      <c r="H312" s="136">
        <f t="shared" si="32"/>
        <v>0</v>
      </c>
      <c r="N312" s="280"/>
      <c r="O312" s="136"/>
    </row>
    <row r="313" spans="1:15" s="225" customFormat="1" x14ac:dyDescent="0.25">
      <c r="A313" s="272" t="s">
        <v>251</v>
      </c>
      <c r="B313" s="989"/>
      <c r="C313" s="1005"/>
      <c r="D313" s="1002"/>
      <c r="E313" s="278"/>
      <c r="F313" s="278"/>
      <c r="G313" s="279"/>
      <c r="H313" s="136">
        <f t="shared" si="32"/>
        <v>0</v>
      </c>
      <c r="N313" s="280"/>
      <c r="O313" s="136"/>
    </row>
    <row r="314" spans="1:15" s="225" customFormat="1" x14ac:dyDescent="0.25">
      <c r="A314" s="272" t="s">
        <v>252</v>
      </c>
      <c r="B314" s="989"/>
      <c r="C314" s="1005"/>
      <c r="D314" s="1002"/>
      <c r="E314" s="278"/>
      <c r="F314" s="278"/>
      <c r="G314" s="279"/>
      <c r="H314" s="136">
        <f t="shared" si="32"/>
        <v>0</v>
      </c>
      <c r="N314" s="280"/>
      <c r="O314" s="136"/>
    </row>
    <row r="315" spans="1:15" s="225" customFormat="1" x14ac:dyDescent="0.25">
      <c r="A315" s="272" t="s">
        <v>240</v>
      </c>
      <c r="B315" s="989"/>
      <c r="C315" s="1005"/>
      <c r="D315" s="1002"/>
      <c r="E315" s="278"/>
      <c r="F315" s="278"/>
      <c r="G315" s="279"/>
      <c r="H315" s="136">
        <f t="shared" si="32"/>
        <v>0</v>
      </c>
      <c r="N315" s="280"/>
      <c r="O315" s="136"/>
    </row>
    <row r="316" spans="1:15" x14ac:dyDescent="0.25">
      <c r="A316" s="93" t="s">
        <v>241</v>
      </c>
      <c r="B316" s="989"/>
      <c r="C316" s="1005"/>
      <c r="D316" s="1002"/>
      <c r="E316" s="141"/>
      <c r="F316" s="141"/>
      <c r="G316" s="142"/>
      <c r="H316" s="136">
        <f t="shared" si="32"/>
        <v>0</v>
      </c>
    </row>
    <row r="317" spans="1:15" x14ac:dyDescent="0.25">
      <c r="A317" s="93" t="s">
        <v>242</v>
      </c>
      <c r="B317" s="989"/>
      <c r="C317" s="1005"/>
      <c r="D317" s="1002"/>
      <c r="E317" s="141"/>
      <c r="F317" s="141"/>
      <c r="G317" s="142"/>
      <c r="H317" s="136">
        <f t="shared" si="32"/>
        <v>0</v>
      </c>
    </row>
    <row r="318" spans="1:15" s="270" customFormat="1" x14ac:dyDescent="0.25">
      <c r="A318" s="170" t="s">
        <v>243</v>
      </c>
      <c r="B318" s="989"/>
      <c r="C318" s="1005"/>
      <c r="D318" s="1002"/>
      <c r="E318" s="171"/>
      <c r="F318" s="171"/>
      <c r="G318" s="269"/>
      <c r="H318" s="136">
        <f t="shared" si="32"/>
        <v>0</v>
      </c>
      <c r="O318" s="5"/>
    </row>
    <row r="319" spans="1:15" s="270" customFormat="1" x14ac:dyDescent="0.25">
      <c r="A319" s="250" t="s">
        <v>244</v>
      </c>
      <c r="B319" s="989"/>
      <c r="C319" s="1005"/>
      <c r="D319" s="1002"/>
      <c r="E319" s="173"/>
      <c r="F319" s="173"/>
      <c r="G319" s="271"/>
      <c r="H319" s="136">
        <f t="shared" si="32"/>
        <v>0</v>
      </c>
      <c r="O319" s="5"/>
    </row>
    <row r="320" spans="1:15" s="1" customFormat="1" ht="15.75" thickBot="1" x14ac:dyDescent="0.3">
      <c r="A320" s="301" t="s">
        <v>245</v>
      </c>
      <c r="B320" s="990"/>
      <c r="C320" s="1006"/>
      <c r="D320" s="1003"/>
      <c r="E320" s="322"/>
      <c r="F320" s="322"/>
      <c r="G320" s="323"/>
      <c r="H320" s="136">
        <f t="shared" si="32"/>
        <v>0</v>
      </c>
      <c r="O320" s="5"/>
    </row>
    <row r="321" spans="1:15" x14ac:dyDescent="0.25">
      <c r="A321" s="118"/>
      <c r="B321" s="118"/>
      <c r="C321" s="118"/>
      <c r="D321" s="118"/>
      <c r="E321" s="118"/>
      <c r="F321" s="118"/>
      <c r="G321" s="118"/>
    </row>
    <row r="322" spans="1:15" ht="15.75" thickBot="1" x14ac:dyDescent="0.3">
      <c r="A322" s="118"/>
      <c r="B322" s="118"/>
      <c r="C322" s="118"/>
      <c r="D322" s="118"/>
      <c r="E322" s="118"/>
      <c r="F322" s="118"/>
      <c r="G322" s="118"/>
    </row>
    <row r="323" spans="1:15" ht="39" thickBot="1" x14ac:dyDescent="0.3">
      <c r="A323" s="90" t="s">
        <v>88</v>
      </c>
      <c r="B323" s="325" t="s">
        <v>257</v>
      </c>
      <c r="C323" s="325" t="s">
        <v>258</v>
      </c>
      <c r="D323" s="325" t="s">
        <v>290</v>
      </c>
      <c r="E323" s="101" t="s">
        <v>295</v>
      </c>
      <c r="F323" s="101" t="s">
        <v>296</v>
      </c>
      <c r="G323" s="326" t="s">
        <v>293</v>
      </c>
    </row>
    <row r="324" spans="1:15" s="225" customFormat="1" x14ac:dyDescent="0.25">
      <c r="A324" s="340" t="s">
        <v>247</v>
      </c>
      <c r="B324" s="1000" t="s">
        <v>328</v>
      </c>
      <c r="C324" s="1000" t="s">
        <v>329</v>
      </c>
      <c r="D324" s="1001" t="s">
        <v>340</v>
      </c>
      <c r="E324" s="343">
        <f>+INVERSIÓN!V17</f>
        <v>5009181000</v>
      </c>
      <c r="F324" s="344">
        <v>0</v>
      </c>
      <c r="G324" s="345"/>
      <c r="H324" s="136">
        <f t="shared" ref="H324:H335" si="33">LEN(G324)</f>
        <v>0</v>
      </c>
      <c r="O324" s="136"/>
    </row>
    <row r="325" spans="1:15" s="225" customFormat="1" x14ac:dyDescent="0.25">
      <c r="A325" s="272" t="s">
        <v>248</v>
      </c>
      <c r="B325" s="989"/>
      <c r="C325" s="989"/>
      <c r="D325" s="1002"/>
      <c r="E325" s="273"/>
      <c r="F325" s="274"/>
      <c r="G325" s="327"/>
      <c r="H325" s="136">
        <f t="shared" si="33"/>
        <v>0</v>
      </c>
      <c r="O325" s="136"/>
    </row>
    <row r="326" spans="1:15" s="225" customFormat="1" x14ac:dyDescent="0.25">
      <c r="A326" s="272" t="s">
        <v>249</v>
      </c>
      <c r="B326" s="989"/>
      <c r="C326" s="989"/>
      <c r="D326" s="1002"/>
      <c r="E326" s="273"/>
      <c r="F326" s="274"/>
      <c r="G326" s="327"/>
      <c r="H326" s="136">
        <f t="shared" si="33"/>
        <v>0</v>
      </c>
      <c r="O326" s="136"/>
    </row>
    <row r="327" spans="1:15" s="225" customFormat="1" x14ac:dyDescent="0.25">
      <c r="A327" s="272" t="s">
        <v>250</v>
      </c>
      <c r="B327" s="989"/>
      <c r="C327" s="989"/>
      <c r="D327" s="1002"/>
      <c r="E327" s="273"/>
      <c r="F327" s="274"/>
      <c r="G327" s="327"/>
      <c r="H327" s="136">
        <f t="shared" si="33"/>
        <v>0</v>
      </c>
      <c r="O327" s="136"/>
    </row>
    <row r="328" spans="1:15" s="225" customFormat="1" x14ac:dyDescent="0.25">
      <c r="A328" s="272" t="s">
        <v>251</v>
      </c>
      <c r="B328" s="989"/>
      <c r="C328" s="989"/>
      <c r="D328" s="1002"/>
      <c r="E328" s="273"/>
      <c r="F328" s="274"/>
      <c r="G328" s="327"/>
      <c r="H328" s="136">
        <f t="shared" si="33"/>
        <v>0</v>
      </c>
      <c r="O328" s="136"/>
    </row>
    <row r="329" spans="1:15" s="225" customFormat="1" x14ac:dyDescent="0.25">
      <c r="A329" s="272" t="s">
        <v>252</v>
      </c>
      <c r="B329" s="989"/>
      <c r="C329" s="989"/>
      <c r="D329" s="1002"/>
      <c r="E329" s="273"/>
      <c r="F329" s="274"/>
      <c r="G329" s="327"/>
      <c r="H329" s="136">
        <f t="shared" si="33"/>
        <v>0</v>
      </c>
      <c r="O329" s="136"/>
    </row>
    <row r="330" spans="1:15" s="225" customFormat="1" x14ac:dyDescent="0.25">
      <c r="A330" s="272" t="s">
        <v>240</v>
      </c>
      <c r="B330" s="989"/>
      <c r="C330" s="989"/>
      <c r="D330" s="1002"/>
      <c r="E330" s="273"/>
      <c r="F330" s="274"/>
      <c r="G330" s="327"/>
      <c r="H330" s="136">
        <f t="shared" si="33"/>
        <v>0</v>
      </c>
      <c r="O330" s="136"/>
    </row>
    <row r="331" spans="1:15" s="225" customFormat="1" x14ac:dyDescent="0.25">
      <c r="A331" s="93" t="s">
        <v>241</v>
      </c>
      <c r="B331" s="989"/>
      <c r="C331" s="989"/>
      <c r="D331" s="1002"/>
      <c r="E331" s="273"/>
      <c r="F331" s="274"/>
      <c r="G331" s="327"/>
      <c r="H331" s="136">
        <f t="shared" si="33"/>
        <v>0</v>
      </c>
      <c r="O331" s="136"/>
    </row>
    <row r="332" spans="1:15" s="225" customFormat="1" x14ac:dyDescent="0.25">
      <c r="A332" s="93" t="s">
        <v>242</v>
      </c>
      <c r="B332" s="989"/>
      <c r="C332" s="989"/>
      <c r="D332" s="1002"/>
      <c r="E332" s="273"/>
      <c r="F332" s="274"/>
      <c r="G332" s="327"/>
      <c r="H332" s="136">
        <f t="shared" si="33"/>
        <v>0</v>
      </c>
      <c r="O332" s="136"/>
    </row>
    <row r="333" spans="1:15" s="225" customFormat="1" x14ac:dyDescent="0.25">
      <c r="A333" s="170" t="s">
        <v>243</v>
      </c>
      <c r="B333" s="989"/>
      <c r="C333" s="989"/>
      <c r="D333" s="1002"/>
      <c r="E333" s="273"/>
      <c r="F333" s="274"/>
      <c r="G333" s="327"/>
      <c r="H333" s="136">
        <f t="shared" si="33"/>
        <v>0</v>
      </c>
      <c r="O333" s="136"/>
    </row>
    <row r="334" spans="1:15" s="270" customFormat="1" x14ac:dyDescent="0.25">
      <c r="A334" s="250" t="s">
        <v>244</v>
      </c>
      <c r="B334" s="989"/>
      <c r="C334" s="989"/>
      <c r="D334" s="1002"/>
      <c r="E334" s="172"/>
      <c r="F334" s="173"/>
      <c r="G334" s="271"/>
      <c r="H334" s="136">
        <f t="shared" si="33"/>
        <v>0</v>
      </c>
      <c r="O334" s="5"/>
    </row>
    <row r="335" spans="1:15" s="1" customFormat="1" ht="15.75" thickBot="1" x14ac:dyDescent="0.3">
      <c r="A335" s="301" t="s">
        <v>245</v>
      </c>
      <c r="B335" s="990"/>
      <c r="C335" s="990"/>
      <c r="D335" s="1003"/>
      <c r="E335" s="322"/>
      <c r="F335" s="322"/>
      <c r="G335" s="328"/>
      <c r="H335" s="136">
        <f t="shared" si="33"/>
        <v>0</v>
      </c>
      <c r="N335" s="324"/>
      <c r="O335" s="5"/>
    </row>
    <row r="336" spans="1:15" x14ac:dyDescent="0.25">
      <c r="A336" s="118"/>
      <c r="B336" s="118"/>
      <c r="C336" s="118"/>
      <c r="D336" s="118"/>
      <c r="E336" s="118"/>
      <c r="F336" s="118"/>
      <c r="G336" s="118"/>
    </row>
    <row r="337" spans="1:15" ht="15.75" thickBot="1" x14ac:dyDescent="0.3">
      <c r="A337" s="118"/>
      <c r="B337" s="118"/>
      <c r="C337" s="118"/>
      <c r="D337" s="118"/>
      <c r="E337" s="118"/>
      <c r="F337" s="118"/>
      <c r="G337" s="118"/>
    </row>
    <row r="338" spans="1:15" ht="39" thickBot="1" x14ac:dyDescent="0.3">
      <c r="A338" s="90" t="s">
        <v>88</v>
      </c>
      <c r="B338" s="325" t="s">
        <v>257</v>
      </c>
      <c r="C338" s="325" t="s">
        <v>258</v>
      </c>
      <c r="D338" s="325" t="s">
        <v>290</v>
      </c>
      <c r="E338" s="101" t="s">
        <v>295</v>
      </c>
      <c r="F338" s="101" t="s">
        <v>296</v>
      </c>
      <c r="G338" s="326" t="s">
        <v>293</v>
      </c>
    </row>
    <row r="339" spans="1:15" s="225" customFormat="1" x14ac:dyDescent="0.25">
      <c r="A339" s="340" t="s">
        <v>247</v>
      </c>
      <c r="B339" s="1000" t="s">
        <v>328</v>
      </c>
      <c r="C339" s="1000" t="s">
        <v>329</v>
      </c>
      <c r="D339" s="1001" t="s">
        <v>342</v>
      </c>
      <c r="E339" s="343">
        <f>+INVERSIÓN!U23</f>
        <v>8798867000</v>
      </c>
      <c r="F339" s="344">
        <v>0</v>
      </c>
      <c r="G339" s="345"/>
      <c r="H339" s="136">
        <f t="shared" ref="H339:H350" si="34">LEN(G339)</f>
        <v>0</v>
      </c>
      <c r="O339" s="136"/>
    </row>
    <row r="340" spans="1:15" s="225" customFormat="1" x14ac:dyDescent="0.25">
      <c r="A340" s="272" t="s">
        <v>248</v>
      </c>
      <c r="B340" s="989"/>
      <c r="C340" s="989"/>
      <c r="D340" s="1002"/>
      <c r="E340" s="273"/>
      <c r="F340" s="274"/>
      <c r="G340" s="327"/>
      <c r="H340" s="136">
        <f t="shared" si="34"/>
        <v>0</v>
      </c>
      <c r="O340" s="136"/>
    </row>
    <row r="341" spans="1:15" s="225" customFormat="1" x14ac:dyDescent="0.25">
      <c r="A341" s="272" t="s">
        <v>249</v>
      </c>
      <c r="B341" s="989"/>
      <c r="C341" s="989"/>
      <c r="D341" s="1002"/>
      <c r="E341" s="273"/>
      <c r="F341" s="274"/>
      <c r="G341" s="327"/>
      <c r="H341" s="136">
        <f t="shared" si="34"/>
        <v>0</v>
      </c>
      <c r="O341" s="136"/>
    </row>
    <row r="342" spans="1:15" s="225" customFormat="1" x14ac:dyDescent="0.25">
      <c r="A342" s="272" t="s">
        <v>250</v>
      </c>
      <c r="B342" s="989"/>
      <c r="C342" s="989"/>
      <c r="D342" s="1002"/>
      <c r="E342" s="273"/>
      <c r="F342" s="274"/>
      <c r="G342" s="327"/>
      <c r="H342" s="136">
        <f t="shared" si="34"/>
        <v>0</v>
      </c>
      <c r="O342" s="136"/>
    </row>
    <row r="343" spans="1:15" s="225" customFormat="1" x14ac:dyDescent="0.25">
      <c r="A343" s="272" t="s">
        <v>251</v>
      </c>
      <c r="B343" s="989"/>
      <c r="C343" s="989"/>
      <c r="D343" s="1002"/>
      <c r="E343" s="273"/>
      <c r="F343" s="274"/>
      <c r="G343" s="327"/>
      <c r="H343" s="136">
        <f t="shared" si="34"/>
        <v>0</v>
      </c>
      <c r="O343" s="136"/>
    </row>
    <row r="344" spans="1:15" s="225" customFormat="1" x14ac:dyDescent="0.25">
      <c r="A344" s="272" t="s">
        <v>252</v>
      </c>
      <c r="B344" s="989"/>
      <c r="C344" s="989"/>
      <c r="D344" s="1002"/>
      <c r="E344" s="273"/>
      <c r="F344" s="274"/>
      <c r="G344" s="327"/>
      <c r="H344" s="136">
        <f t="shared" si="34"/>
        <v>0</v>
      </c>
      <c r="O344" s="136"/>
    </row>
    <row r="345" spans="1:15" s="225" customFormat="1" x14ac:dyDescent="0.25">
      <c r="A345" s="272" t="s">
        <v>240</v>
      </c>
      <c r="B345" s="989"/>
      <c r="C345" s="989"/>
      <c r="D345" s="1002"/>
      <c r="E345" s="273"/>
      <c r="F345" s="274"/>
      <c r="G345" s="327"/>
      <c r="H345" s="136">
        <f t="shared" si="34"/>
        <v>0</v>
      </c>
      <c r="O345" s="136"/>
    </row>
    <row r="346" spans="1:15" x14ac:dyDescent="0.25">
      <c r="A346" s="93" t="s">
        <v>241</v>
      </c>
      <c r="B346" s="989"/>
      <c r="C346" s="989"/>
      <c r="D346" s="1002"/>
      <c r="E346" s="139"/>
      <c r="F346" s="138"/>
      <c r="G346" s="329"/>
      <c r="H346" s="136">
        <f t="shared" si="34"/>
        <v>0</v>
      </c>
    </row>
    <row r="347" spans="1:15" x14ac:dyDescent="0.25">
      <c r="A347" s="93" t="s">
        <v>242</v>
      </c>
      <c r="B347" s="989"/>
      <c r="C347" s="989"/>
      <c r="D347" s="1002"/>
      <c r="E347" s="139"/>
      <c r="F347" s="138"/>
      <c r="G347" s="329"/>
      <c r="H347" s="136">
        <f t="shared" si="34"/>
        <v>0</v>
      </c>
    </row>
    <row r="348" spans="1:15" s="1" customFormat="1" x14ac:dyDescent="0.25">
      <c r="A348" s="170" t="s">
        <v>243</v>
      </c>
      <c r="B348" s="989"/>
      <c r="C348" s="989"/>
      <c r="D348" s="1002"/>
      <c r="E348" s="172"/>
      <c r="F348" s="173"/>
      <c r="G348" s="271"/>
      <c r="H348" s="136">
        <f t="shared" si="34"/>
        <v>0</v>
      </c>
      <c r="O348" s="5"/>
    </row>
    <row r="349" spans="1:15" s="1" customFormat="1" x14ac:dyDescent="0.25">
      <c r="A349" s="250" t="s">
        <v>244</v>
      </c>
      <c r="B349" s="989"/>
      <c r="C349" s="989"/>
      <c r="D349" s="1002"/>
      <c r="E349" s="172"/>
      <c r="F349" s="173"/>
      <c r="G349" s="271"/>
      <c r="H349" s="136">
        <f t="shared" si="34"/>
        <v>0</v>
      </c>
      <c r="O349" s="5"/>
    </row>
    <row r="350" spans="1:15" s="1" customFormat="1" ht="15.75" thickBot="1" x14ac:dyDescent="0.3">
      <c r="A350" s="301" t="s">
        <v>245</v>
      </c>
      <c r="B350" s="990"/>
      <c r="C350" s="990"/>
      <c r="D350" s="1003"/>
      <c r="E350" s="322"/>
      <c r="F350" s="322"/>
      <c r="G350" s="328"/>
      <c r="H350" s="5">
        <f t="shared" si="34"/>
        <v>0</v>
      </c>
      <c r="O350" s="5"/>
    </row>
    <row r="351" spans="1:15" x14ac:dyDescent="0.25">
      <c r="A351" s="118"/>
      <c r="B351" s="118"/>
      <c r="C351" s="118"/>
      <c r="D351" s="118"/>
      <c r="E351" s="118"/>
      <c r="F351" s="118"/>
      <c r="G351" s="118"/>
    </row>
    <row r="352" spans="1:15" ht="15.75" thickBot="1" x14ac:dyDescent="0.3">
      <c r="A352" s="118"/>
      <c r="B352" s="118"/>
      <c r="C352" s="118"/>
      <c r="D352" s="118"/>
      <c r="E352" s="118"/>
      <c r="F352" s="118"/>
      <c r="G352" s="118"/>
    </row>
    <row r="353" spans="1:15" ht="39" thickBot="1" x14ac:dyDescent="0.3">
      <c r="A353" s="90" t="s">
        <v>88</v>
      </c>
      <c r="B353" s="325" t="s">
        <v>257</v>
      </c>
      <c r="C353" s="325" t="s">
        <v>258</v>
      </c>
      <c r="D353" s="325" t="s">
        <v>290</v>
      </c>
      <c r="E353" s="101" t="s">
        <v>295</v>
      </c>
      <c r="F353" s="101" t="s">
        <v>296</v>
      </c>
      <c r="G353" s="326" t="s">
        <v>293</v>
      </c>
    </row>
    <row r="354" spans="1:15" s="225" customFormat="1" x14ac:dyDescent="0.25">
      <c r="A354" s="340" t="s">
        <v>247</v>
      </c>
      <c r="B354" s="1000" t="s">
        <v>334</v>
      </c>
      <c r="C354" s="1000" t="s">
        <v>335</v>
      </c>
      <c r="D354" s="1001" t="s">
        <v>344</v>
      </c>
      <c r="E354" s="343">
        <f>+INVERSIÓN!U29</f>
        <v>251240000</v>
      </c>
      <c r="F354" s="344">
        <v>0</v>
      </c>
      <c r="G354" s="345"/>
      <c r="H354" s="136">
        <f t="shared" ref="H354:H365" si="35">LEN(G354)</f>
        <v>0</v>
      </c>
      <c r="O354" s="136"/>
    </row>
    <row r="355" spans="1:15" s="225" customFormat="1" x14ac:dyDescent="0.25">
      <c r="A355" s="272" t="s">
        <v>248</v>
      </c>
      <c r="B355" s="989"/>
      <c r="C355" s="989"/>
      <c r="D355" s="1002"/>
      <c r="E355" s="273"/>
      <c r="F355" s="274"/>
      <c r="G355" s="327"/>
      <c r="H355" s="136">
        <f t="shared" si="35"/>
        <v>0</v>
      </c>
      <c r="O355" s="136"/>
    </row>
    <row r="356" spans="1:15" s="225" customFormat="1" x14ac:dyDescent="0.25">
      <c r="A356" s="272" t="s">
        <v>249</v>
      </c>
      <c r="B356" s="989"/>
      <c r="C356" s="989"/>
      <c r="D356" s="1002"/>
      <c r="E356" s="273"/>
      <c r="F356" s="274"/>
      <c r="G356" s="327"/>
      <c r="H356" s="136">
        <f t="shared" si="35"/>
        <v>0</v>
      </c>
      <c r="O356" s="136"/>
    </row>
    <row r="357" spans="1:15" s="225" customFormat="1" x14ac:dyDescent="0.25">
      <c r="A357" s="272" t="s">
        <v>250</v>
      </c>
      <c r="B357" s="989"/>
      <c r="C357" s="989"/>
      <c r="D357" s="1002"/>
      <c r="E357" s="273"/>
      <c r="F357" s="274"/>
      <c r="G357" s="327"/>
      <c r="H357" s="136">
        <f t="shared" si="35"/>
        <v>0</v>
      </c>
      <c r="O357" s="136"/>
    </row>
    <row r="358" spans="1:15" s="225" customFormat="1" x14ac:dyDescent="0.25">
      <c r="A358" s="272" t="s">
        <v>251</v>
      </c>
      <c r="B358" s="989"/>
      <c r="C358" s="989"/>
      <c r="D358" s="1002"/>
      <c r="E358" s="273"/>
      <c r="F358" s="274"/>
      <c r="G358" s="327"/>
      <c r="H358" s="136">
        <f t="shared" si="35"/>
        <v>0</v>
      </c>
      <c r="O358" s="136"/>
    </row>
    <row r="359" spans="1:15" s="225" customFormat="1" x14ac:dyDescent="0.25">
      <c r="A359" s="272" t="s">
        <v>252</v>
      </c>
      <c r="B359" s="989"/>
      <c r="C359" s="989"/>
      <c r="D359" s="1002"/>
      <c r="E359" s="273"/>
      <c r="F359" s="274"/>
      <c r="G359" s="327"/>
      <c r="H359" s="136">
        <f t="shared" si="35"/>
        <v>0</v>
      </c>
      <c r="O359" s="136"/>
    </row>
    <row r="360" spans="1:15" s="225" customFormat="1" x14ac:dyDescent="0.25">
      <c r="A360" s="272" t="s">
        <v>240</v>
      </c>
      <c r="B360" s="989"/>
      <c r="C360" s="989"/>
      <c r="D360" s="1002"/>
      <c r="E360" s="273"/>
      <c r="F360" s="274"/>
      <c r="G360" s="327"/>
      <c r="H360" s="136">
        <f t="shared" si="35"/>
        <v>0</v>
      </c>
      <c r="O360" s="136"/>
    </row>
    <row r="361" spans="1:15" x14ac:dyDescent="0.25">
      <c r="A361" s="93" t="s">
        <v>241</v>
      </c>
      <c r="B361" s="989"/>
      <c r="C361" s="989"/>
      <c r="D361" s="1002"/>
      <c r="E361" s="139"/>
      <c r="F361" s="138"/>
      <c r="G361" s="329"/>
      <c r="H361" s="136">
        <f t="shared" si="35"/>
        <v>0</v>
      </c>
    </row>
    <row r="362" spans="1:15" x14ac:dyDescent="0.25">
      <c r="A362" s="93" t="s">
        <v>242</v>
      </c>
      <c r="B362" s="989"/>
      <c r="C362" s="989"/>
      <c r="D362" s="1002"/>
      <c r="E362" s="139"/>
      <c r="F362" s="138"/>
      <c r="G362" s="329"/>
      <c r="H362" s="136">
        <f t="shared" si="35"/>
        <v>0</v>
      </c>
    </row>
    <row r="363" spans="1:15" s="1" customFormat="1" x14ac:dyDescent="0.25">
      <c r="A363" s="170" t="s">
        <v>243</v>
      </c>
      <c r="B363" s="989"/>
      <c r="C363" s="989"/>
      <c r="D363" s="1002"/>
      <c r="E363" s="172"/>
      <c r="F363" s="173"/>
      <c r="G363" s="271"/>
      <c r="H363" s="136">
        <f t="shared" si="35"/>
        <v>0</v>
      </c>
      <c r="O363" s="5"/>
    </row>
    <row r="364" spans="1:15" s="1" customFormat="1" x14ac:dyDescent="0.25">
      <c r="A364" s="170" t="s">
        <v>244</v>
      </c>
      <c r="B364" s="989"/>
      <c r="C364" s="989"/>
      <c r="D364" s="1002"/>
      <c r="E364" s="172"/>
      <c r="F364" s="173"/>
      <c r="G364" s="271"/>
      <c r="H364" s="136">
        <f t="shared" si="35"/>
        <v>0</v>
      </c>
      <c r="O364" s="5"/>
    </row>
    <row r="365" spans="1:15" s="1" customFormat="1" ht="15.75" thickBot="1" x14ac:dyDescent="0.3">
      <c r="A365" s="301" t="s">
        <v>245</v>
      </c>
      <c r="B365" s="990"/>
      <c r="C365" s="990"/>
      <c r="D365" s="1003"/>
      <c r="E365" s="322"/>
      <c r="F365" s="322"/>
      <c r="G365" s="328"/>
      <c r="H365" s="5">
        <f t="shared" si="35"/>
        <v>0</v>
      </c>
      <c r="O365" s="5"/>
    </row>
    <row r="366" spans="1:15" s="1" customFormat="1" x14ac:dyDescent="0.25">
      <c r="A366" s="265"/>
      <c r="B366" s="266"/>
      <c r="C366" s="266"/>
      <c r="D366" s="309"/>
      <c r="E366" s="310"/>
      <c r="F366" s="310"/>
      <c r="G366" s="311"/>
      <c r="H366" s="5"/>
      <c r="O366" s="5"/>
    </row>
    <row r="367" spans="1:15" s="1" customFormat="1" x14ac:dyDescent="0.25">
      <c r="A367" s="265"/>
      <c r="B367" s="266"/>
      <c r="C367" s="266"/>
      <c r="D367" s="309"/>
      <c r="E367" s="310"/>
      <c r="F367" s="310"/>
      <c r="G367" s="311"/>
      <c r="H367" s="5"/>
      <c r="O367" s="5"/>
    </row>
    <row r="368" spans="1:15" hidden="1" x14ac:dyDescent="0.25">
      <c r="A368" s="97" t="s">
        <v>251</v>
      </c>
      <c r="B368" s="94"/>
      <c r="C368" s="94"/>
      <c r="D368" s="94"/>
      <c r="E368" s="94"/>
      <c r="F368" s="94"/>
      <c r="G368" s="95"/>
    </row>
    <row r="369" spans="1:7" hidden="1" x14ac:dyDescent="0.25">
      <c r="A369" s="97" t="s">
        <v>252</v>
      </c>
      <c r="B369" s="94"/>
      <c r="C369" s="94"/>
      <c r="D369" s="94"/>
      <c r="E369" s="94"/>
      <c r="F369" s="94"/>
      <c r="G369" s="95"/>
    </row>
    <row r="370" spans="1:7" hidden="1" x14ac:dyDescent="0.25">
      <c r="A370" s="106" t="s">
        <v>240</v>
      </c>
      <c r="B370" s="107"/>
      <c r="C370" s="107"/>
      <c r="D370" s="107"/>
      <c r="E370" s="107"/>
      <c r="F370" s="107"/>
      <c r="G370" s="108"/>
    </row>
    <row r="371" spans="1:7" hidden="1" x14ac:dyDescent="0.25">
      <c r="A371" s="97" t="s">
        <v>241</v>
      </c>
      <c r="B371" s="94"/>
      <c r="C371" s="94"/>
      <c r="D371" s="94"/>
      <c r="E371" s="94"/>
      <c r="F371" s="94"/>
      <c r="G371" s="95"/>
    </row>
    <row r="372" spans="1:7" hidden="1" x14ac:dyDescent="0.25">
      <c r="A372" s="97" t="s">
        <v>242</v>
      </c>
      <c r="B372" s="94"/>
      <c r="C372" s="94"/>
      <c r="D372" s="94"/>
      <c r="E372" s="94"/>
      <c r="F372" s="94"/>
      <c r="G372" s="95"/>
    </row>
    <row r="373" spans="1:7" hidden="1" x14ac:dyDescent="0.25">
      <c r="A373" s="97" t="s">
        <v>243</v>
      </c>
      <c r="B373" s="94"/>
      <c r="C373" s="94"/>
      <c r="D373" s="94"/>
      <c r="E373" s="94"/>
      <c r="F373" s="94"/>
      <c r="G373" s="95"/>
    </row>
    <row r="374" spans="1:7" hidden="1" x14ac:dyDescent="0.25">
      <c r="A374" s="97" t="s">
        <v>244</v>
      </c>
      <c r="B374" s="94"/>
      <c r="C374" s="94"/>
      <c r="D374" s="94"/>
      <c r="E374" s="94"/>
      <c r="F374" s="94"/>
      <c r="G374" s="95"/>
    </row>
    <row r="375" spans="1:7" ht="15.75" hidden="1" thickBot="1" x14ac:dyDescent="0.3">
      <c r="A375" s="98" t="s">
        <v>245</v>
      </c>
      <c r="B375" s="96"/>
      <c r="C375" s="96"/>
      <c r="D375" s="96"/>
      <c r="E375" s="96"/>
      <c r="F375" s="96"/>
      <c r="G375" s="100"/>
    </row>
    <row r="376" spans="1:7" ht="15.75" hidden="1" thickBot="1" x14ac:dyDescent="0.3">
      <c r="A376" s="109"/>
      <c r="G376" s="110"/>
    </row>
    <row r="377" spans="1:7" ht="20.25" hidden="1" x14ac:dyDescent="0.3">
      <c r="A377" s="965" t="s">
        <v>297</v>
      </c>
      <c r="B377" s="966"/>
      <c r="C377" s="966"/>
      <c r="D377" s="966"/>
      <c r="E377" s="966"/>
      <c r="F377" s="966"/>
      <c r="G377" s="967"/>
    </row>
    <row r="378" spans="1:7" ht="39" hidden="1" thickBot="1" x14ac:dyDescent="0.3">
      <c r="A378" s="90" t="s">
        <v>109</v>
      </c>
      <c r="B378" s="101" t="s">
        <v>257</v>
      </c>
      <c r="C378" s="101" t="s">
        <v>258</v>
      </c>
      <c r="D378" s="101" t="s">
        <v>290</v>
      </c>
      <c r="E378" s="101" t="s">
        <v>298</v>
      </c>
      <c r="F378" s="101" t="s">
        <v>299</v>
      </c>
      <c r="G378" s="102" t="s">
        <v>293</v>
      </c>
    </row>
    <row r="379" spans="1:7" hidden="1" x14ac:dyDescent="0.25">
      <c r="A379" s="97" t="s">
        <v>247</v>
      </c>
      <c r="B379" s="94"/>
      <c r="C379" s="94"/>
      <c r="D379" s="94"/>
      <c r="E379" s="94"/>
      <c r="F379" s="94"/>
      <c r="G379" s="95"/>
    </row>
    <row r="380" spans="1:7" hidden="1" x14ac:dyDescent="0.25">
      <c r="A380" s="97" t="s">
        <v>248</v>
      </c>
      <c r="B380" s="94"/>
      <c r="C380" s="94"/>
      <c r="D380" s="94"/>
      <c r="E380" s="94"/>
      <c r="F380" s="94"/>
      <c r="G380" s="95"/>
    </row>
    <row r="381" spans="1:7" hidden="1" x14ac:dyDescent="0.25">
      <c r="A381" s="97" t="s">
        <v>249</v>
      </c>
      <c r="B381" s="94"/>
      <c r="C381" s="94"/>
      <c r="D381" s="94"/>
      <c r="E381" s="94"/>
      <c r="F381" s="94"/>
      <c r="G381" s="95"/>
    </row>
    <row r="382" spans="1:7" hidden="1" x14ac:dyDescent="0.25">
      <c r="A382" s="97" t="s">
        <v>250</v>
      </c>
      <c r="B382" s="94"/>
      <c r="C382" s="94"/>
      <c r="D382" s="94"/>
      <c r="E382" s="94"/>
      <c r="F382" s="94"/>
      <c r="G382" s="95"/>
    </row>
    <row r="383" spans="1:7" hidden="1" x14ac:dyDescent="0.25">
      <c r="A383" s="97" t="s">
        <v>251</v>
      </c>
      <c r="B383" s="94"/>
      <c r="C383" s="94"/>
      <c r="D383" s="94"/>
      <c r="E383" s="94"/>
      <c r="F383" s="94"/>
      <c r="G383" s="95"/>
    </row>
    <row r="384" spans="1:7" hidden="1" x14ac:dyDescent="0.25">
      <c r="A384" s="97" t="s">
        <v>252</v>
      </c>
      <c r="B384" s="94"/>
      <c r="C384" s="94"/>
      <c r="D384" s="94"/>
      <c r="E384" s="94"/>
      <c r="F384" s="94"/>
      <c r="G384" s="95"/>
    </row>
    <row r="385" spans="1:7" hidden="1" x14ac:dyDescent="0.25">
      <c r="A385" s="106" t="s">
        <v>240</v>
      </c>
      <c r="B385" s="107"/>
      <c r="C385" s="107"/>
      <c r="D385" s="107"/>
      <c r="E385" s="107"/>
      <c r="F385" s="107"/>
      <c r="G385" s="108"/>
    </row>
    <row r="386" spans="1:7" hidden="1" x14ac:dyDescent="0.25">
      <c r="A386" s="97" t="s">
        <v>241</v>
      </c>
      <c r="B386" s="94"/>
      <c r="C386" s="94"/>
      <c r="D386" s="94"/>
      <c r="E386" s="94"/>
      <c r="F386" s="94"/>
      <c r="G386" s="95"/>
    </row>
    <row r="387" spans="1:7" hidden="1" x14ac:dyDescent="0.25">
      <c r="A387" s="97" t="s">
        <v>242</v>
      </c>
      <c r="B387" s="94"/>
      <c r="C387" s="94"/>
      <c r="D387" s="94"/>
      <c r="E387" s="94"/>
      <c r="F387" s="94"/>
      <c r="G387" s="95"/>
    </row>
    <row r="388" spans="1:7" hidden="1" x14ac:dyDescent="0.25">
      <c r="A388" s="97" t="s">
        <v>243</v>
      </c>
      <c r="B388" s="94"/>
      <c r="C388" s="94"/>
      <c r="D388" s="94"/>
      <c r="E388" s="94"/>
      <c r="F388" s="94"/>
      <c r="G388" s="95"/>
    </row>
    <row r="389" spans="1:7" hidden="1" x14ac:dyDescent="0.25">
      <c r="A389" s="97" t="s">
        <v>244</v>
      </c>
      <c r="B389" s="94"/>
      <c r="C389" s="94"/>
      <c r="D389" s="94"/>
      <c r="E389" s="94"/>
      <c r="F389" s="94"/>
      <c r="G389" s="95"/>
    </row>
    <row r="390" spans="1:7" ht="15.75" hidden="1" thickBot="1" x14ac:dyDescent="0.3">
      <c r="A390" s="98" t="s">
        <v>245</v>
      </c>
      <c r="B390" s="96"/>
      <c r="C390" s="96"/>
      <c r="D390" s="96"/>
      <c r="E390" s="96"/>
      <c r="F390" s="96"/>
      <c r="G390" s="100"/>
    </row>
    <row r="391" spans="1:7" ht="15.75" hidden="1" thickBot="1" x14ac:dyDescent="0.3">
      <c r="A391" s="109"/>
      <c r="G391" s="110"/>
    </row>
    <row r="392" spans="1:7" ht="20.25" hidden="1" x14ac:dyDescent="0.3">
      <c r="A392" s="965" t="s">
        <v>300</v>
      </c>
      <c r="B392" s="966"/>
      <c r="C392" s="966"/>
      <c r="D392" s="966"/>
      <c r="E392" s="966"/>
      <c r="F392" s="966"/>
      <c r="G392" s="967"/>
    </row>
    <row r="393" spans="1:7" ht="39" hidden="1" thickBot="1" x14ac:dyDescent="0.3">
      <c r="A393" s="90" t="s">
        <v>112</v>
      </c>
      <c r="B393" s="101" t="s">
        <v>257</v>
      </c>
      <c r="C393" s="101" t="s">
        <v>258</v>
      </c>
      <c r="D393" s="101" t="s">
        <v>290</v>
      </c>
      <c r="E393" s="101" t="s">
        <v>301</v>
      </c>
      <c r="F393" s="101" t="s">
        <v>302</v>
      </c>
      <c r="G393" s="102" t="s">
        <v>293</v>
      </c>
    </row>
    <row r="394" spans="1:7" hidden="1" x14ac:dyDescent="0.25">
      <c r="A394" s="97" t="s">
        <v>247</v>
      </c>
      <c r="B394" s="94"/>
      <c r="C394" s="94"/>
      <c r="D394" s="94"/>
      <c r="E394" s="94"/>
      <c r="F394" s="94"/>
      <c r="G394" s="95"/>
    </row>
    <row r="395" spans="1:7" hidden="1" x14ac:dyDescent="0.25">
      <c r="A395" s="97" t="s">
        <v>248</v>
      </c>
      <c r="B395" s="94"/>
      <c r="C395" s="94"/>
      <c r="D395" s="94"/>
      <c r="E395" s="94"/>
      <c r="F395" s="94"/>
      <c r="G395" s="95"/>
    </row>
    <row r="396" spans="1:7" hidden="1" x14ac:dyDescent="0.25">
      <c r="A396" s="97" t="s">
        <v>249</v>
      </c>
      <c r="B396" s="94"/>
      <c r="C396" s="94"/>
      <c r="D396" s="94"/>
      <c r="E396" s="94"/>
      <c r="F396" s="94"/>
      <c r="G396" s="95"/>
    </row>
    <row r="397" spans="1:7" hidden="1" x14ac:dyDescent="0.25">
      <c r="A397" s="97" t="s">
        <v>250</v>
      </c>
      <c r="B397" s="94"/>
      <c r="C397" s="94"/>
      <c r="D397" s="94"/>
      <c r="E397" s="94"/>
      <c r="F397" s="94"/>
      <c r="G397" s="95"/>
    </row>
    <row r="398" spans="1:7" hidden="1" x14ac:dyDescent="0.25">
      <c r="A398" s="97" t="s">
        <v>251</v>
      </c>
      <c r="B398" s="94"/>
      <c r="C398" s="94"/>
      <c r="D398" s="94"/>
      <c r="E398" s="94"/>
      <c r="F398" s="94"/>
      <c r="G398" s="95"/>
    </row>
    <row r="399" spans="1:7" hidden="1" x14ac:dyDescent="0.25">
      <c r="A399" s="97" t="s">
        <v>252</v>
      </c>
      <c r="B399" s="94"/>
      <c r="C399" s="94"/>
      <c r="D399" s="94"/>
      <c r="E399" s="94"/>
      <c r="F399" s="94"/>
      <c r="G399" s="95"/>
    </row>
    <row r="400" spans="1:7" hidden="1" x14ac:dyDescent="0.25">
      <c r="A400" s="106" t="s">
        <v>240</v>
      </c>
      <c r="B400" s="107"/>
      <c r="C400" s="107"/>
      <c r="D400" s="107"/>
      <c r="E400" s="107"/>
      <c r="F400" s="107"/>
      <c r="G400" s="108"/>
    </row>
    <row r="401" spans="1:15" hidden="1" x14ac:dyDescent="0.25">
      <c r="A401" s="97" t="s">
        <v>241</v>
      </c>
      <c r="B401" s="94"/>
      <c r="C401" s="94"/>
      <c r="D401" s="94"/>
      <c r="E401" s="94"/>
      <c r="F401" s="94"/>
      <c r="G401" s="95"/>
    </row>
    <row r="402" spans="1:15" hidden="1" x14ac:dyDescent="0.25">
      <c r="A402" s="97" t="s">
        <v>242</v>
      </c>
      <c r="B402" s="94"/>
      <c r="C402" s="94"/>
      <c r="D402" s="94"/>
      <c r="E402" s="94"/>
      <c r="F402" s="94"/>
      <c r="G402" s="95"/>
    </row>
    <row r="403" spans="1:15" hidden="1" x14ac:dyDescent="0.25">
      <c r="A403" s="97" t="s">
        <v>243</v>
      </c>
      <c r="B403" s="94"/>
      <c r="C403" s="94"/>
      <c r="D403" s="94"/>
      <c r="E403" s="94"/>
      <c r="F403" s="94"/>
      <c r="G403" s="95"/>
    </row>
    <row r="404" spans="1:15" hidden="1" x14ac:dyDescent="0.25">
      <c r="A404" s="97" t="s">
        <v>244</v>
      </c>
      <c r="B404" s="94"/>
      <c r="C404" s="94"/>
      <c r="D404" s="94"/>
      <c r="E404" s="94"/>
      <c r="F404" s="94"/>
      <c r="G404" s="95"/>
    </row>
    <row r="405" spans="1:15" ht="15.75" hidden="1" thickBot="1" x14ac:dyDescent="0.3">
      <c r="A405" s="98" t="s">
        <v>245</v>
      </c>
      <c r="B405" s="96"/>
      <c r="C405" s="96"/>
      <c r="D405" s="96"/>
      <c r="E405" s="96"/>
      <c r="F405" s="96"/>
      <c r="G405" s="100"/>
    </row>
    <row r="407" spans="1:15" ht="21" hidden="1" thickBot="1" x14ac:dyDescent="0.35">
      <c r="A407" s="997" t="s">
        <v>303</v>
      </c>
      <c r="B407" s="998"/>
      <c r="C407" s="998"/>
      <c r="D407" s="998"/>
      <c r="E407" s="998"/>
      <c r="F407" s="998"/>
      <c r="G407" s="998"/>
      <c r="H407" s="999"/>
    </row>
    <row r="408" spans="1:15" ht="38.25" hidden="1" x14ac:dyDescent="0.25">
      <c r="A408" s="122" t="s">
        <v>87</v>
      </c>
      <c r="B408" s="123" t="s">
        <v>304</v>
      </c>
      <c r="C408" s="145" t="s">
        <v>260</v>
      </c>
      <c r="D408" s="145" t="s">
        <v>261</v>
      </c>
      <c r="E408" s="145" t="s">
        <v>305</v>
      </c>
      <c r="F408" s="145" t="s">
        <v>306</v>
      </c>
      <c r="G408" s="145" t="s">
        <v>307</v>
      </c>
      <c r="H408" s="125" t="s">
        <v>293</v>
      </c>
    </row>
    <row r="409" spans="1:15" hidden="1" x14ac:dyDescent="0.25">
      <c r="A409" s="93" t="s">
        <v>240</v>
      </c>
      <c r="B409" s="1091" t="s">
        <v>348</v>
      </c>
      <c r="C409" s="1000" t="s">
        <v>349</v>
      </c>
      <c r="D409" s="1092">
        <v>33</v>
      </c>
      <c r="E409" s="144">
        <v>46</v>
      </c>
      <c r="F409" s="103"/>
      <c r="G409" s="103">
        <f t="shared" ref="G409:G414" si="36">F409/E409</f>
        <v>0</v>
      </c>
      <c r="H409" s="104"/>
      <c r="I409" s="136">
        <f t="shared" ref="I409:I414" si="37">LEN(H409)</f>
        <v>0</v>
      </c>
    </row>
    <row r="410" spans="1:15" s="1" customFormat="1" hidden="1" x14ac:dyDescent="0.25">
      <c r="A410" s="174" t="s">
        <v>241</v>
      </c>
      <c r="B410" s="986"/>
      <c r="C410" s="989"/>
      <c r="D410" s="995"/>
      <c r="E410" s="175">
        <v>46</v>
      </c>
      <c r="F410" s="176"/>
      <c r="G410" s="176">
        <f t="shared" si="36"/>
        <v>0</v>
      </c>
      <c r="H410" s="177"/>
      <c r="I410" s="5">
        <f t="shared" si="37"/>
        <v>0</v>
      </c>
      <c r="O410" s="5"/>
    </row>
    <row r="411" spans="1:15" s="1" customFormat="1" hidden="1" x14ac:dyDescent="0.25">
      <c r="A411" s="174" t="s">
        <v>242</v>
      </c>
      <c r="B411" s="986"/>
      <c r="C411" s="989"/>
      <c r="D411" s="995"/>
      <c r="E411" s="175">
        <v>46</v>
      </c>
      <c r="F411" s="176"/>
      <c r="G411" s="176">
        <f t="shared" si="36"/>
        <v>0</v>
      </c>
      <c r="H411" s="177"/>
      <c r="I411" s="5">
        <f t="shared" si="37"/>
        <v>0</v>
      </c>
      <c r="O411" s="5"/>
    </row>
    <row r="412" spans="1:15" s="1" customFormat="1" hidden="1" x14ac:dyDescent="0.25">
      <c r="A412" s="174" t="s">
        <v>243</v>
      </c>
      <c r="B412" s="986"/>
      <c r="C412" s="989"/>
      <c r="D412" s="995"/>
      <c r="E412" s="175">
        <v>46</v>
      </c>
      <c r="F412" s="176">
        <v>44.39</v>
      </c>
      <c r="G412" s="256">
        <f t="shared" si="36"/>
        <v>0.96499999999999997</v>
      </c>
      <c r="H412" s="177" t="s">
        <v>357</v>
      </c>
      <c r="I412" s="5">
        <f>LEN(H412)</f>
        <v>190</v>
      </c>
      <c r="O412" s="5"/>
    </row>
    <row r="413" spans="1:15" s="1" customFormat="1" hidden="1" x14ac:dyDescent="0.25">
      <c r="A413" s="174" t="s">
        <v>244</v>
      </c>
      <c r="B413" s="986"/>
      <c r="C413" s="989"/>
      <c r="D413" s="995"/>
      <c r="E413" s="175">
        <v>46</v>
      </c>
      <c r="F413" s="176">
        <f>+[5]GESTIÓN!U14</f>
        <v>45.54</v>
      </c>
      <c r="G413" s="256">
        <f t="shared" si="36"/>
        <v>0.99</v>
      </c>
      <c r="H413" s="177" t="s">
        <v>366</v>
      </c>
      <c r="I413" s="5">
        <f t="shared" si="37"/>
        <v>199</v>
      </c>
      <c r="O413" s="5"/>
    </row>
    <row r="414" spans="1:15" s="1" customFormat="1" ht="15.75" hidden="1" thickBot="1" x14ac:dyDescent="0.3">
      <c r="A414" s="239" t="s">
        <v>245</v>
      </c>
      <c r="B414" s="987"/>
      <c r="C414" s="990"/>
      <c r="D414" s="996"/>
      <c r="E414" s="257">
        <v>46</v>
      </c>
      <c r="F414" s="258">
        <v>45.92</v>
      </c>
      <c r="G414" s="259">
        <f t="shared" si="36"/>
        <v>0.99826086956521742</v>
      </c>
      <c r="H414" s="252" t="s">
        <v>374</v>
      </c>
      <c r="I414" s="5">
        <f t="shared" si="37"/>
        <v>193</v>
      </c>
      <c r="O414" s="5"/>
    </row>
    <row r="415" spans="1:15" hidden="1" x14ac:dyDescent="0.25">
      <c r="A415" s="118"/>
      <c r="B415" s="266"/>
      <c r="C415" s="143"/>
      <c r="D415" s="118"/>
      <c r="E415" s="118"/>
      <c r="F415" s="118"/>
      <c r="G415" s="118"/>
      <c r="H415" s="118"/>
    </row>
    <row r="416" spans="1:15" hidden="1" x14ac:dyDescent="0.25">
      <c r="A416" s="118"/>
      <c r="B416" s="118"/>
      <c r="C416" s="118"/>
      <c r="D416" s="118"/>
      <c r="E416" s="118"/>
      <c r="F416" s="118"/>
      <c r="G416" s="118"/>
      <c r="H416" s="118"/>
    </row>
    <row r="417" spans="1:15" ht="39" hidden="1" thickBot="1" x14ac:dyDescent="0.3">
      <c r="A417" s="126" t="s">
        <v>87</v>
      </c>
      <c r="B417" s="127" t="s">
        <v>304</v>
      </c>
      <c r="C417" s="146" t="s">
        <v>260</v>
      </c>
      <c r="D417" s="146" t="s">
        <v>261</v>
      </c>
      <c r="E417" s="146" t="s">
        <v>305</v>
      </c>
      <c r="F417" s="146" t="s">
        <v>306</v>
      </c>
      <c r="G417" s="146" t="s">
        <v>307</v>
      </c>
      <c r="H417" s="128" t="s">
        <v>293</v>
      </c>
    </row>
    <row r="418" spans="1:15" hidden="1" x14ac:dyDescent="0.25">
      <c r="A418" s="147" t="s">
        <v>240</v>
      </c>
      <c r="B418" s="985" t="s">
        <v>350</v>
      </c>
      <c r="C418" s="988" t="s">
        <v>351</v>
      </c>
      <c r="D418" s="1092">
        <v>34</v>
      </c>
      <c r="E418" s="149">
        <v>5</v>
      </c>
      <c r="F418" s="148"/>
      <c r="G418" s="148">
        <f t="shared" ref="G418:G423" si="38">F418/E418</f>
        <v>0</v>
      </c>
      <c r="H418" s="150"/>
      <c r="I418" s="136">
        <f t="shared" ref="I418:I423" si="39">LEN(H418)</f>
        <v>0</v>
      </c>
    </row>
    <row r="419" spans="1:15" hidden="1" x14ac:dyDescent="0.25">
      <c r="A419" s="93" t="s">
        <v>241</v>
      </c>
      <c r="B419" s="986"/>
      <c r="C419" s="989"/>
      <c r="D419" s="995"/>
      <c r="E419" s="133">
        <v>5</v>
      </c>
      <c r="F419" s="103"/>
      <c r="G419" s="103">
        <f t="shared" si="38"/>
        <v>0</v>
      </c>
      <c r="H419" s="104"/>
      <c r="I419" s="136">
        <f t="shared" si="39"/>
        <v>0</v>
      </c>
    </row>
    <row r="420" spans="1:15" s="1" customFormat="1" hidden="1" x14ac:dyDescent="0.25">
      <c r="A420" s="174" t="s">
        <v>242</v>
      </c>
      <c r="B420" s="986"/>
      <c r="C420" s="989"/>
      <c r="D420" s="995"/>
      <c r="E420" s="178">
        <v>5</v>
      </c>
      <c r="F420" s="176"/>
      <c r="G420" s="176">
        <f t="shared" si="38"/>
        <v>0</v>
      </c>
      <c r="H420" s="177"/>
      <c r="I420" s="5">
        <f t="shared" si="39"/>
        <v>0</v>
      </c>
      <c r="O420" s="5"/>
    </row>
    <row r="421" spans="1:15" s="1" customFormat="1" hidden="1" x14ac:dyDescent="0.25">
      <c r="A421" s="174" t="s">
        <v>243</v>
      </c>
      <c r="B421" s="986"/>
      <c r="C421" s="989"/>
      <c r="D421" s="995"/>
      <c r="E421" s="178">
        <v>5</v>
      </c>
      <c r="F421" s="176">
        <v>1.54</v>
      </c>
      <c r="G421" s="256">
        <f t="shared" si="38"/>
        <v>0.308</v>
      </c>
      <c r="H421" s="177" t="s">
        <v>352</v>
      </c>
      <c r="I421" s="5">
        <f>LEN(H421)</f>
        <v>200</v>
      </c>
      <c r="O421" s="5"/>
    </row>
    <row r="422" spans="1:15" s="1" customFormat="1" hidden="1" x14ac:dyDescent="0.25">
      <c r="A422" s="174" t="s">
        <v>244</v>
      </c>
      <c r="B422" s="986"/>
      <c r="C422" s="989"/>
      <c r="D422" s="995"/>
      <c r="E422" s="178">
        <v>5</v>
      </c>
      <c r="F422" s="260">
        <f>+[5]GESTIÓN!U15</f>
        <v>2.5379999999999998</v>
      </c>
      <c r="G422" s="256">
        <f t="shared" si="38"/>
        <v>0.50759999999999994</v>
      </c>
      <c r="H422" s="177" t="s">
        <v>359</v>
      </c>
      <c r="I422" s="5">
        <f t="shared" si="39"/>
        <v>121</v>
      </c>
      <c r="O422" s="5"/>
    </row>
    <row r="423" spans="1:15" s="1" customFormat="1" ht="15.75" hidden="1" thickBot="1" x14ac:dyDescent="0.3">
      <c r="A423" s="239" t="s">
        <v>245</v>
      </c>
      <c r="B423" s="987"/>
      <c r="C423" s="990"/>
      <c r="D423" s="996"/>
      <c r="E423" s="261">
        <v>5</v>
      </c>
      <c r="F423" s="258">
        <v>5.49</v>
      </c>
      <c r="G423" s="259">
        <f t="shared" si="38"/>
        <v>1.0980000000000001</v>
      </c>
      <c r="H423" s="252" t="s">
        <v>375</v>
      </c>
      <c r="I423" s="5">
        <f t="shared" si="39"/>
        <v>121</v>
      </c>
      <c r="O423" s="5"/>
    </row>
    <row r="424" spans="1:15" hidden="1" x14ac:dyDescent="0.25">
      <c r="A424" s="118"/>
      <c r="B424" s="118"/>
      <c r="C424" s="118"/>
      <c r="D424" s="118"/>
      <c r="E424" s="118"/>
      <c r="F424" s="118"/>
      <c r="G424" s="118"/>
      <c r="H424" s="118"/>
    </row>
    <row r="425" spans="1:15" hidden="1" x14ac:dyDescent="0.25">
      <c r="A425" s="118"/>
      <c r="B425" s="118"/>
      <c r="C425" s="118"/>
      <c r="D425" s="118"/>
      <c r="E425" s="118"/>
      <c r="F425" s="118"/>
      <c r="G425" s="118"/>
      <c r="H425" s="118"/>
    </row>
    <row r="426" spans="1:15" ht="39" hidden="1" thickBot="1" x14ac:dyDescent="0.3">
      <c r="A426" s="126" t="s">
        <v>87</v>
      </c>
      <c r="B426" s="127" t="s">
        <v>304</v>
      </c>
      <c r="C426" s="146" t="s">
        <v>260</v>
      </c>
      <c r="D426" s="146" t="s">
        <v>261</v>
      </c>
      <c r="E426" s="146" t="s">
        <v>305</v>
      </c>
      <c r="F426" s="146" t="s">
        <v>306</v>
      </c>
      <c r="G426" s="146" t="s">
        <v>307</v>
      </c>
      <c r="H426" s="128" t="s">
        <v>293</v>
      </c>
    </row>
    <row r="427" spans="1:15" hidden="1" x14ac:dyDescent="0.25">
      <c r="A427" s="147" t="s">
        <v>240</v>
      </c>
      <c r="B427" s="985"/>
      <c r="C427" s="988" t="s">
        <v>351</v>
      </c>
      <c r="D427" s="991"/>
      <c r="E427" s="149">
        <v>54</v>
      </c>
      <c r="F427" s="148"/>
      <c r="G427" s="148">
        <f t="shared" ref="G427:G432" si="40">F427/E427</f>
        <v>0</v>
      </c>
      <c r="H427" s="150"/>
      <c r="I427" s="136">
        <f t="shared" ref="I427:I432" si="41">LEN(H427)</f>
        <v>0</v>
      </c>
    </row>
    <row r="428" spans="1:15" hidden="1" x14ac:dyDescent="0.25">
      <c r="A428" s="93" t="s">
        <v>241</v>
      </c>
      <c r="B428" s="986"/>
      <c r="C428" s="989"/>
      <c r="D428" s="992"/>
      <c r="E428" s="133">
        <v>54</v>
      </c>
      <c r="F428" s="103"/>
      <c r="G428" s="103">
        <f t="shared" si="40"/>
        <v>0</v>
      </c>
      <c r="H428" s="104"/>
      <c r="I428" s="136">
        <f t="shared" si="41"/>
        <v>0</v>
      </c>
    </row>
    <row r="429" spans="1:15" s="1" customFormat="1" hidden="1" x14ac:dyDescent="0.25">
      <c r="A429" s="174" t="s">
        <v>242</v>
      </c>
      <c r="B429" s="986"/>
      <c r="C429" s="989"/>
      <c r="D429" s="992"/>
      <c r="E429" s="178">
        <v>54</v>
      </c>
      <c r="F429" s="176"/>
      <c r="G429" s="176">
        <f t="shared" si="40"/>
        <v>0</v>
      </c>
      <c r="H429" s="177"/>
      <c r="I429" s="5">
        <f t="shared" si="41"/>
        <v>0</v>
      </c>
      <c r="O429" s="5"/>
    </row>
    <row r="430" spans="1:15" s="1" customFormat="1" hidden="1" x14ac:dyDescent="0.25">
      <c r="A430" s="174" t="s">
        <v>243</v>
      </c>
      <c r="B430" s="986"/>
      <c r="C430" s="989"/>
      <c r="D430" s="992"/>
      <c r="E430" s="178">
        <v>54</v>
      </c>
      <c r="F430" s="176">
        <v>4.24</v>
      </c>
      <c r="G430" s="256">
        <f t="shared" si="40"/>
        <v>7.8518518518518529E-2</v>
      </c>
      <c r="H430" s="177" t="s">
        <v>356</v>
      </c>
      <c r="I430" s="5">
        <f>LEN(H430)</f>
        <v>170</v>
      </c>
      <c r="O430" s="5"/>
    </row>
    <row r="431" spans="1:15" s="1" customFormat="1" hidden="1" x14ac:dyDescent="0.25">
      <c r="A431" s="174" t="s">
        <v>244</v>
      </c>
      <c r="B431" s="986"/>
      <c r="C431" s="989"/>
      <c r="D431" s="992"/>
      <c r="E431" s="178">
        <v>54</v>
      </c>
      <c r="F431" s="260">
        <f>+[5]GESTIÓN!U17</f>
        <v>4.8070000000000004</v>
      </c>
      <c r="G431" s="256">
        <f t="shared" si="40"/>
        <v>8.9018518518518525E-2</v>
      </c>
      <c r="H431" s="177" t="s">
        <v>360</v>
      </c>
      <c r="I431" s="5">
        <f t="shared" si="41"/>
        <v>200</v>
      </c>
      <c r="O431" s="5"/>
    </row>
    <row r="432" spans="1:15" ht="15.75" hidden="1" thickBot="1" x14ac:dyDescent="0.3">
      <c r="A432" s="239" t="s">
        <v>245</v>
      </c>
      <c r="B432" s="987"/>
      <c r="C432" s="990"/>
      <c r="D432" s="993"/>
      <c r="E432" s="134">
        <v>54</v>
      </c>
      <c r="F432" s="105">
        <f>+[5]GESTIÓN!W17</f>
        <v>5.24</v>
      </c>
      <c r="G432" s="262">
        <f t="shared" si="40"/>
        <v>9.7037037037037047E-2</v>
      </c>
      <c r="H432" s="252" t="s">
        <v>376</v>
      </c>
      <c r="I432" s="136">
        <f t="shared" si="41"/>
        <v>198</v>
      </c>
    </row>
    <row r="433" spans="1:15" hidden="1" x14ac:dyDescent="0.25">
      <c r="A433" s="118"/>
      <c r="B433" s="118"/>
      <c r="C433" s="118"/>
      <c r="D433" s="118"/>
      <c r="E433" s="118"/>
      <c r="F433" s="118"/>
      <c r="G433" s="118"/>
      <c r="H433" s="118"/>
    </row>
    <row r="434" spans="1:15" hidden="1" x14ac:dyDescent="0.25">
      <c r="A434" s="118"/>
      <c r="B434" s="118"/>
      <c r="C434" s="118"/>
      <c r="D434" s="118"/>
      <c r="E434" s="118"/>
      <c r="F434" s="118"/>
      <c r="G434" s="118"/>
      <c r="H434" s="118"/>
    </row>
    <row r="435" spans="1:15" ht="39" hidden="1" thickBot="1" x14ac:dyDescent="0.3">
      <c r="A435" s="126" t="s">
        <v>87</v>
      </c>
      <c r="B435" s="127" t="s">
        <v>304</v>
      </c>
      <c r="C435" s="146" t="s">
        <v>260</v>
      </c>
      <c r="D435" s="146" t="s">
        <v>261</v>
      </c>
      <c r="E435" s="146" t="s">
        <v>305</v>
      </c>
      <c r="F435" s="146" t="s">
        <v>306</v>
      </c>
      <c r="G435" s="146" t="s">
        <v>307</v>
      </c>
      <c r="H435" s="128" t="s">
        <v>293</v>
      </c>
    </row>
    <row r="436" spans="1:15" hidden="1" x14ac:dyDescent="0.25">
      <c r="A436" s="147" t="s">
        <v>240</v>
      </c>
      <c r="B436" s="985" t="s">
        <v>353</v>
      </c>
      <c r="C436" s="988" t="s">
        <v>354</v>
      </c>
      <c r="D436" s="994">
        <v>33</v>
      </c>
      <c r="E436" s="149">
        <v>0.27</v>
      </c>
      <c r="F436" s="148"/>
      <c r="G436" s="148">
        <f t="shared" ref="G436:G441" si="42">F436/E436</f>
        <v>0</v>
      </c>
      <c r="H436" s="150"/>
      <c r="I436" s="136">
        <f t="shared" ref="I436:I441" si="43">LEN(H436)</f>
        <v>0</v>
      </c>
    </row>
    <row r="437" spans="1:15" hidden="1" x14ac:dyDescent="0.25">
      <c r="A437" s="93" t="s">
        <v>241</v>
      </c>
      <c r="B437" s="986"/>
      <c r="C437" s="989"/>
      <c r="D437" s="995"/>
      <c r="E437" s="133">
        <v>0.27</v>
      </c>
      <c r="F437" s="103"/>
      <c r="G437" s="103">
        <f t="shared" si="42"/>
        <v>0</v>
      </c>
      <c r="H437" s="104"/>
      <c r="I437" s="136">
        <f t="shared" si="43"/>
        <v>0</v>
      </c>
    </row>
    <row r="438" spans="1:15" s="1" customFormat="1" hidden="1" x14ac:dyDescent="0.25">
      <c r="A438" s="174" t="s">
        <v>242</v>
      </c>
      <c r="B438" s="986"/>
      <c r="C438" s="989"/>
      <c r="D438" s="995"/>
      <c r="E438" s="178">
        <v>0.27</v>
      </c>
      <c r="F438" s="176"/>
      <c r="G438" s="176">
        <f t="shared" si="42"/>
        <v>0</v>
      </c>
      <c r="H438" s="177"/>
      <c r="I438" s="5">
        <f t="shared" si="43"/>
        <v>0</v>
      </c>
      <c r="O438" s="5"/>
    </row>
    <row r="439" spans="1:15" s="1" customFormat="1" hidden="1" x14ac:dyDescent="0.25">
      <c r="A439" s="174" t="s">
        <v>243</v>
      </c>
      <c r="B439" s="986"/>
      <c r="C439" s="989"/>
      <c r="D439" s="995"/>
      <c r="E439" s="178">
        <v>0.27</v>
      </c>
      <c r="F439" s="176">
        <v>0.14000000000000001</v>
      </c>
      <c r="G439" s="256">
        <f t="shared" si="42"/>
        <v>0.51851851851851849</v>
      </c>
      <c r="H439" s="177" t="s">
        <v>355</v>
      </c>
      <c r="I439" s="5">
        <f>LEN(H439)</f>
        <v>193</v>
      </c>
      <c r="O439" s="5"/>
    </row>
    <row r="440" spans="1:15" s="1" customFormat="1" hidden="1" x14ac:dyDescent="0.25">
      <c r="A440" s="174" t="s">
        <v>244</v>
      </c>
      <c r="B440" s="986"/>
      <c r="C440" s="989"/>
      <c r="D440" s="995"/>
      <c r="E440" s="178">
        <v>0.27</v>
      </c>
      <c r="F440" s="260">
        <f>+[5]GESTIÓN!U18</f>
        <v>0.2</v>
      </c>
      <c r="G440" s="256">
        <f t="shared" si="42"/>
        <v>0.7407407407407407</v>
      </c>
      <c r="H440" s="177" t="s">
        <v>361</v>
      </c>
      <c r="I440" s="5">
        <f t="shared" si="43"/>
        <v>154</v>
      </c>
      <c r="O440" s="5"/>
    </row>
    <row r="441" spans="1:15" ht="15.75" hidden="1" thickBot="1" x14ac:dyDescent="0.3">
      <c r="A441" s="239" t="s">
        <v>245</v>
      </c>
      <c r="B441" s="987"/>
      <c r="C441" s="990"/>
      <c r="D441" s="996"/>
      <c r="E441" s="261">
        <v>0.27</v>
      </c>
      <c r="F441" s="258">
        <v>0.26</v>
      </c>
      <c r="G441" s="259">
        <f t="shared" si="42"/>
        <v>0.96296296296296291</v>
      </c>
      <c r="H441" s="252" t="s">
        <v>382</v>
      </c>
      <c r="I441" s="136">
        <f t="shared" si="43"/>
        <v>148</v>
      </c>
    </row>
    <row r="442" spans="1:15" s="1" customFormat="1" x14ac:dyDescent="0.25">
      <c r="A442" s="265"/>
      <c r="B442" s="266"/>
      <c r="C442" s="266"/>
      <c r="D442" s="330"/>
      <c r="E442" s="331"/>
      <c r="F442" s="265"/>
      <c r="G442" s="332"/>
      <c r="H442" s="265"/>
      <c r="I442" s="5"/>
      <c r="O442" s="5"/>
    </row>
    <row r="443" spans="1:15" s="1" customFormat="1" ht="15.75" thickBot="1" x14ac:dyDescent="0.3">
      <c r="A443" s="265"/>
      <c r="B443" s="266"/>
      <c r="C443" s="266"/>
      <c r="D443" s="330"/>
      <c r="E443" s="331"/>
      <c r="F443" s="265"/>
      <c r="G443" s="332"/>
      <c r="H443" s="265"/>
      <c r="I443" s="5"/>
      <c r="O443" s="5"/>
    </row>
    <row r="444" spans="1:15" ht="21" thickBot="1" x14ac:dyDescent="0.35">
      <c r="A444" s="997" t="s">
        <v>383</v>
      </c>
      <c r="B444" s="998"/>
      <c r="C444" s="998"/>
      <c r="D444" s="998"/>
      <c r="E444" s="998"/>
      <c r="F444" s="998"/>
      <c r="G444" s="998"/>
      <c r="H444" s="999"/>
    </row>
    <row r="445" spans="1:15" ht="38.25" x14ac:dyDescent="0.25">
      <c r="A445" s="90" t="s">
        <v>88</v>
      </c>
      <c r="B445" s="123" t="s">
        <v>304</v>
      </c>
      <c r="C445" s="145" t="s">
        <v>260</v>
      </c>
      <c r="D445" s="145" t="s">
        <v>270</v>
      </c>
      <c r="E445" s="145" t="s">
        <v>407</v>
      </c>
      <c r="F445" s="145" t="s">
        <v>408</v>
      </c>
      <c r="G445" s="145" t="s">
        <v>409</v>
      </c>
      <c r="H445" s="125" t="s">
        <v>293</v>
      </c>
    </row>
    <row r="446" spans="1:15" x14ac:dyDescent="0.25">
      <c r="A446" s="340" t="s">
        <v>247</v>
      </c>
      <c r="B446" s="1091" t="s">
        <v>348</v>
      </c>
      <c r="C446" s="1000" t="s">
        <v>349</v>
      </c>
      <c r="D446" s="1092">
        <v>33</v>
      </c>
      <c r="E446" s="346">
        <v>56</v>
      </c>
      <c r="F446" s="347">
        <f>+GESTIÓN!DT14</f>
        <v>46.28</v>
      </c>
      <c r="G446" s="353">
        <f t="shared" ref="G446:G457" si="44">F446/E446</f>
        <v>0.8264285714285714</v>
      </c>
      <c r="H446" s="348"/>
      <c r="I446" s="136">
        <f t="shared" ref="I446:I457" si="45">LEN(H446)</f>
        <v>0</v>
      </c>
    </row>
    <row r="447" spans="1:15" x14ac:dyDescent="0.25">
      <c r="A447" s="272" t="s">
        <v>248</v>
      </c>
      <c r="B447" s="986"/>
      <c r="C447" s="989"/>
      <c r="D447" s="995"/>
      <c r="E447" s="144">
        <v>56</v>
      </c>
      <c r="F447" s="103"/>
      <c r="G447" s="352">
        <f t="shared" si="44"/>
        <v>0</v>
      </c>
      <c r="H447" s="104"/>
      <c r="I447" s="136">
        <f t="shared" si="45"/>
        <v>0</v>
      </c>
    </row>
    <row r="448" spans="1:15" x14ac:dyDescent="0.25">
      <c r="A448" s="272" t="s">
        <v>249</v>
      </c>
      <c r="B448" s="986"/>
      <c r="C448" s="989"/>
      <c r="D448" s="995"/>
      <c r="E448" s="144">
        <v>56</v>
      </c>
      <c r="F448" s="103"/>
      <c r="G448" s="352">
        <f t="shared" si="44"/>
        <v>0</v>
      </c>
      <c r="H448" s="104"/>
      <c r="I448" s="136">
        <f t="shared" si="45"/>
        <v>0</v>
      </c>
    </row>
    <row r="449" spans="1:15" x14ac:dyDescent="0.25">
      <c r="A449" s="272" t="s">
        <v>250</v>
      </c>
      <c r="B449" s="986"/>
      <c r="C449" s="989"/>
      <c r="D449" s="995"/>
      <c r="E449" s="144">
        <v>56</v>
      </c>
      <c r="F449" s="103"/>
      <c r="G449" s="352">
        <f t="shared" si="44"/>
        <v>0</v>
      </c>
      <c r="H449" s="104"/>
      <c r="I449" s="136">
        <f t="shared" si="45"/>
        <v>0</v>
      </c>
    </row>
    <row r="450" spans="1:15" x14ac:dyDescent="0.25">
      <c r="A450" s="272" t="s">
        <v>251</v>
      </c>
      <c r="B450" s="986"/>
      <c r="C450" s="989"/>
      <c r="D450" s="995"/>
      <c r="E450" s="144">
        <v>56</v>
      </c>
      <c r="F450" s="103"/>
      <c r="G450" s="352">
        <f t="shared" si="44"/>
        <v>0</v>
      </c>
      <c r="H450" s="104"/>
      <c r="I450" s="136">
        <f t="shared" si="45"/>
        <v>0</v>
      </c>
    </row>
    <row r="451" spans="1:15" x14ac:dyDescent="0.25">
      <c r="A451" s="272" t="s">
        <v>252</v>
      </c>
      <c r="B451" s="986"/>
      <c r="C451" s="989"/>
      <c r="D451" s="995"/>
      <c r="E451" s="144">
        <v>56</v>
      </c>
      <c r="F451" s="103"/>
      <c r="G451" s="352">
        <f t="shared" si="44"/>
        <v>0</v>
      </c>
      <c r="H451" s="104"/>
      <c r="I451" s="136">
        <f t="shared" si="45"/>
        <v>0</v>
      </c>
    </row>
    <row r="452" spans="1:15" x14ac:dyDescent="0.25">
      <c r="A452" s="272" t="s">
        <v>240</v>
      </c>
      <c r="B452" s="986"/>
      <c r="C452" s="989"/>
      <c r="D452" s="995"/>
      <c r="E452" s="144">
        <v>56</v>
      </c>
      <c r="F452" s="103"/>
      <c r="G452" s="352">
        <f t="shared" si="44"/>
        <v>0</v>
      </c>
      <c r="H452" s="104"/>
      <c r="I452" s="136">
        <f t="shared" si="45"/>
        <v>0</v>
      </c>
    </row>
    <row r="453" spans="1:15" s="1" customFormat="1" x14ac:dyDescent="0.25">
      <c r="A453" s="174" t="s">
        <v>241</v>
      </c>
      <c r="B453" s="986"/>
      <c r="C453" s="989"/>
      <c r="D453" s="995"/>
      <c r="E453" s="144">
        <v>56</v>
      </c>
      <c r="F453" s="176"/>
      <c r="G453" s="352">
        <f t="shared" si="44"/>
        <v>0</v>
      </c>
      <c r="H453" s="177"/>
      <c r="I453" s="136">
        <f t="shared" si="45"/>
        <v>0</v>
      </c>
      <c r="O453" s="5"/>
    </row>
    <row r="454" spans="1:15" s="1" customFormat="1" x14ac:dyDescent="0.25">
      <c r="A454" s="174" t="s">
        <v>242</v>
      </c>
      <c r="B454" s="986"/>
      <c r="C454" s="989"/>
      <c r="D454" s="995"/>
      <c r="E454" s="144">
        <v>56</v>
      </c>
      <c r="F454" s="176"/>
      <c r="G454" s="352">
        <f t="shared" si="44"/>
        <v>0</v>
      </c>
      <c r="H454" s="177"/>
      <c r="I454" s="136">
        <f t="shared" si="45"/>
        <v>0</v>
      </c>
      <c r="O454" s="5"/>
    </row>
    <row r="455" spans="1:15" s="1" customFormat="1" x14ac:dyDescent="0.25">
      <c r="A455" s="174" t="s">
        <v>243</v>
      </c>
      <c r="B455" s="986"/>
      <c r="C455" s="989"/>
      <c r="D455" s="995"/>
      <c r="E455" s="144">
        <v>56</v>
      </c>
      <c r="F455" s="176"/>
      <c r="G455" s="352">
        <f t="shared" si="44"/>
        <v>0</v>
      </c>
      <c r="H455" s="177"/>
      <c r="I455" s="136">
        <f t="shared" si="45"/>
        <v>0</v>
      </c>
      <c r="O455" s="5"/>
    </row>
    <row r="456" spans="1:15" s="1" customFormat="1" x14ac:dyDescent="0.25">
      <c r="A456" s="174" t="s">
        <v>244</v>
      </c>
      <c r="B456" s="986"/>
      <c r="C456" s="989"/>
      <c r="D456" s="995"/>
      <c r="E456" s="144">
        <v>56</v>
      </c>
      <c r="F456" s="176"/>
      <c r="G456" s="352">
        <f t="shared" si="44"/>
        <v>0</v>
      </c>
      <c r="H456" s="177"/>
      <c r="I456" s="136">
        <f t="shared" si="45"/>
        <v>0</v>
      </c>
      <c r="O456" s="5"/>
    </row>
    <row r="457" spans="1:15" s="1" customFormat="1" ht="15.75" thickBot="1" x14ac:dyDescent="0.3">
      <c r="A457" s="301" t="s">
        <v>245</v>
      </c>
      <c r="B457" s="987"/>
      <c r="C457" s="990"/>
      <c r="D457" s="996"/>
      <c r="E457" s="349">
        <v>56</v>
      </c>
      <c r="F457" s="333"/>
      <c r="G457" s="354">
        <f t="shared" si="44"/>
        <v>0</v>
      </c>
      <c r="H457" s="323"/>
      <c r="I457" s="136">
        <f t="shared" si="45"/>
        <v>0</v>
      </c>
      <c r="O457" s="5"/>
    </row>
    <row r="458" spans="1:15" x14ac:dyDescent="0.25">
      <c r="A458" s="118"/>
      <c r="B458" s="266"/>
      <c r="C458" s="143"/>
      <c r="D458" s="118"/>
      <c r="E458" s="118"/>
      <c r="F458" s="118"/>
      <c r="G458" s="118"/>
      <c r="H458" s="118"/>
    </row>
    <row r="459" spans="1:15" ht="15.75" thickBot="1" x14ac:dyDescent="0.3">
      <c r="A459" s="118"/>
      <c r="B459" s="118"/>
      <c r="C459" s="118"/>
      <c r="D459" s="118"/>
      <c r="E459" s="118"/>
      <c r="F459" s="118"/>
      <c r="G459" s="118"/>
      <c r="H459" s="118"/>
    </row>
    <row r="460" spans="1:15" ht="38.25" x14ac:dyDescent="0.25">
      <c r="A460" s="122" t="s">
        <v>88</v>
      </c>
      <c r="B460" s="123" t="s">
        <v>304</v>
      </c>
      <c r="C460" s="145" t="s">
        <v>260</v>
      </c>
      <c r="D460" s="145" t="s">
        <v>270</v>
      </c>
      <c r="E460" s="145" t="s">
        <v>407</v>
      </c>
      <c r="F460" s="145" t="s">
        <v>408</v>
      </c>
      <c r="G460" s="145" t="s">
        <v>409</v>
      </c>
      <c r="H460" s="125" t="s">
        <v>293</v>
      </c>
    </row>
    <row r="461" spans="1:15" x14ac:dyDescent="0.25">
      <c r="A461" s="351" t="s">
        <v>247</v>
      </c>
      <c r="B461" s="1085" t="s">
        <v>350</v>
      </c>
      <c r="C461" s="1087" t="s">
        <v>351</v>
      </c>
      <c r="D461" s="1089">
        <v>34</v>
      </c>
      <c r="E461" s="350">
        <v>50</v>
      </c>
      <c r="F461" s="347">
        <f>+GESTIÓN!Z15</f>
        <v>0.12</v>
      </c>
      <c r="G461" s="353">
        <f t="shared" ref="G461:G472" si="46">F461/E461</f>
        <v>2.3999999999999998E-3</v>
      </c>
      <c r="H461" s="348"/>
      <c r="I461" s="136">
        <f t="shared" ref="I461:I472" si="47">LEN(H461)</f>
        <v>0</v>
      </c>
    </row>
    <row r="462" spans="1:15" x14ac:dyDescent="0.25">
      <c r="A462" s="276" t="s">
        <v>248</v>
      </c>
      <c r="B462" s="1085"/>
      <c r="C462" s="1087"/>
      <c r="D462" s="1089"/>
      <c r="E462" s="133">
        <v>50</v>
      </c>
      <c r="F462" s="103"/>
      <c r="G462" s="355">
        <f t="shared" si="46"/>
        <v>0</v>
      </c>
      <c r="H462" s="104"/>
      <c r="I462" s="136">
        <f t="shared" si="47"/>
        <v>0</v>
      </c>
    </row>
    <row r="463" spans="1:15" x14ac:dyDescent="0.25">
      <c r="A463" s="276" t="s">
        <v>249</v>
      </c>
      <c r="B463" s="1085"/>
      <c r="C463" s="1087"/>
      <c r="D463" s="1089"/>
      <c r="E463" s="133">
        <v>50</v>
      </c>
      <c r="F463" s="103"/>
      <c r="G463" s="355">
        <f t="shared" si="46"/>
        <v>0</v>
      </c>
      <c r="H463" s="104"/>
      <c r="I463" s="136">
        <f t="shared" si="47"/>
        <v>0</v>
      </c>
    </row>
    <row r="464" spans="1:15" x14ac:dyDescent="0.25">
      <c r="A464" s="276" t="s">
        <v>250</v>
      </c>
      <c r="B464" s="1085"/>
      <c r="C464" s="1087"/>
      <c r="D464" s="1089"/>
      <c r="E464" s="133">
        <v>50</v>
      </c>
      <c r="F464" s="103"/>
      <c r="G464" s="355">
        <f t="shared" si="46"/>
        <v>0</v>
      </c>
      <c r="H464" s="104"/>
      <c r="I464" s="136">
        <f t="shared" si="47"/>
        <v>0</v>
      </c>
    </row>
    <row r="465" spans="1:15" x14ac:dyDescent="0.25">
      <c r="A465" s="276" t="s">
        <v>251</v>
      </c>
      <c r="B465" s="1085"/>
      <c r="C465" s="1087"/>
      <c r="D465" s="1089"/>
      <c r="E465" s="133">
        <v>50</v>
      </c>
      <c r="F465" s="103"/>
      <c r="G465" s="355">
        <f t="shared" si="46"/>
        <v>0</v>
      </c>
      <c r="H465" s="104"/>
      <c r="I465" s="136">
        <f t="shared" si="47"/>
        <v>0</v>
      </c>
    </row>
    <row r="466" spans="1:15" x14ac:dyDescent="0.25">
      <c r="A466" s="276" t="s">
        <v>252</v>
      </c>
      <c r="B466" s="1085"/>
      <c r="C466" s="1087"/>
      <c r="D466" s="1089"/>
      <c r="E466" s="133">
        <v>50</v>
      </c>
      <c r="F466" s="103"/>
      <c r="G466" s="355">
        <f t="shared" si="46"/>
        <v>0</v>
      </c>
      <c r="H466" s="104"/>
      <c r="I466" s="136">
        <f t="shared" si="47"/>
        <v>0</v>
      </c>
    </row>
    <row r="467" spans="1:15" x14ac:dyDescent="0.25">
      <c r="A467" s="276" t="s">
        <v>240</v>
      </c>
      <c r="B467" s="1085"/>
      <c r="C467" s="1087"/>
      <c r="D467" s="1089"/>
      <c r="E467" s="133">
        <v>50</v>
      </c>
      <c r="F467" s="103"/>
      <c r="G467" s="355">
        <f t="shared" si="46"/>
        <v>0</v>
      </c>
      <c r="H467" s="104"/>
      <c r="I467" s="136">
        <f t="shared" si="47"/>
        <v>0</v>
      </c>
    </row>
    <row r="468" spans="1:15" x14ac:dyDescent="0.25">
      <c r="A468" s="93" t="s">
        <v>241</v>
      </c>
      <c r="B468" s="1085"/>
      <c r="C468" s="1087"/>
      <c r="D468" s="1089"/>
      <c r="E468" s="133">
        <v>50</v>
      </c>
      <c r="F468" s="103"/>
      <c r="G468" s="355">
        <f t="shared" si="46"/>
        <v>0</v>
      </c>
      <c r="H468" s="104"/>
      <c r="I468" s="136">
        <f t="shared" si="47"/>
        <v>0</v>
      </c>
    </row>
    <row r="469" spans="1:15" s="1" customFormat="1" x14ac:dyDescent="0.25">
      <c r="A469" s="174" t="s">
        <v>242</v>
      </c>
      <c r="B469" s="1085"/>
      <c r="C469" s="1087"/>
      <c r="D469" s="1089"/>
      <c r="E469" s="133">
        <v>50</v>
      </c>
      <c r="F469" s="176"/>
      <c r="G469" s="355">
        <f t="shared" si="46"/>
        <v>0</v>
      </c>
      <c r="H469" s="177"/>
      <c r="I469" s="136">
        <f t="shared" si="47"/>
        <v>0</v>
      </c>
      <c r="O469" s="5"/>
    </row>
    <row r="470" spans="1:15" s="1" customFormat="1" x14ac:dyDescent="0.25">
      <c r="A470" s="174" t="s">
        <v>243</v>
      </c>
      <c r="B470" s="1085"/>
      <c r="C470" s="1087"/>
      <c r="D470" s="1089"/>
      <c r="E470" s="133">
        <v>50</v>
      </c>
      <c r="F470" s="176"/>
      <c r="G470" s="355">
        <f t="shared" si="46"/>
        <v>0</v>
      </c>
      <c r="H470" s="177"/>
      <c r="I470" s="136">
        <f t="shared" si="47"/>
        <v>0</v>
      </c>
      <c r="O470" s="5"/>
    </row>
    <row r="471" spans="1:15" s="1" customFormat="1" x14ac:dyDescent="0.25">
      <c r="A471" s="174" t="s">
        <v>244</v>
      </c>
      <c r="B471" s="1085"/>
      <c r="C471" s="1087"/>
      <c r="D471" s="1089"/>
      <c r="E471" s="133">
        <v>50</v>
      </c>
      <c r="F471" s="176"/>
      <c r="G471" s="355">
        <f t="shared" si="46"/>
        <v>0</v>
      </c>
      <c r="H471" s="177"/>
      <c r="I471" s="136">
        <f t="shared" si="47"/>
        <v>0</v>
      </c>
      <c r="O471" s="5"/>
    </row>
    <row r="472" spans="1:15" s="1" customFormat="1" ht="15.75" thickBot="1" x14ac:dyDescent="0.3">
      <c r="A472" s="301" t="s">
        <v>245</v>
      </c>
      <c r="B472" s="1086"/>
      <c r="C472" s="1088"/>
      <c r="D472" s="1090"/>
      <c r="E472" s="134">
        <v>50</v>
      </c>
      <c r="F472" s="333"/>
      <c r="G472" s="356">
        <f t="shared" si="46"/>
        <v>0</v>
      </c>
      <c r="H472" s="323"/>
      <c r="I472" s="136">
        <f t="shared" si="47"/>
        <v>0</v>
      </c>
      <c r="O472" s="5"/>
    </row>
    <row r="473" spans="1:15" x14ac:dyDescent="0.25">
      <c r="A473" s="118"/>
      <c r="B473" s="118"/>
      <c r="C473" s="118"/>
      <c r="D473" s="118"/>
      <c r="E473" s="118"/>
      <c r="F473" s="118"/>
      <c r="G473" s="118"/>
      <c r="H473" s="118"/>
    </row>
    <row r="474" spans="1:15" ht="15.75" thickBot="1" x14ac:dyDescent="0.3">
      <c r="A474" s="118"/>
      <c r="B474" s="118"/>
      <c r="C474" s="118"/>
      <c r="D474" s="118"/>
      <c r="E474" s="118"/>
      <c r="F474" s="118"/>
      <c r="G474" s="118"/>
      <c r="H474" s="118"/>
    </row>
    <row r="475" spans="1:15" ht="38.25" x14ac:dyDescent="0.25">
      <c r="A475" s="122" t="s">
        <v>88</v>
      </c>
      <c r="B475" s="123" t="s">
        <v>304</v>
      </c>
      <c r="C475" s="145" t="s">
        <v>260</v>
      </c>
      <c r="D475" s="145" t="s">
        <v>270</v>
      </c>
      <c r="E475" s="145" t="s">
        <v>407</v>
      </c>
      <c r="F475" s="145" t="s">
        <v>408</v>
      </c>
      <c r="G475" s="145" t="s">
        <v>409</v>
      </c>
      <c r="H475" s="125" t="s">
        <v>293</v>
      </c>
    </row>
    <row r="476" spans="1:15" x14ac:dyDescent="0.25">
      <c r="A476" s="351" t="s">
        <v>247</v>
      </c>
      <c r="B476" s="1085"/>
      <c r="C476" s="1087" t="s">
        <v>351</v>
      </c>
      <c r="D476" s="1093"/>
      <c r="E476" s="350">
        <v>590</v>
      </c>
      <c r="F476" s="347">
        <f>+GESTIÓN!DT17</f>
        <v>1.48</v>
      </c>
      <c r="G476" s="353">
        <f t="shared" ref="G476:G487" si="48">F476/E476</f>
        <v>2.5084745762711863E-3</v>
      </c>
      <c r="H476" s="348"/>
      <c r="I476" s="136">
        <f t="shared" ref="I476:I487" si="49">LEN(H476)</f>
        <v>0</v>
      </c>
    </row>
    <row r="477" spans="1:15" x14ac:dyDescent="0.25">
      <c r="A477" s="276" t="s">
        <v>248</v>
      </c>
      <c r="B477" s="1085"/>
      <c r="C477" s="1087"/>
      <c r="D477" s="1093"/>
      <c r="E477" s="133">
        <v>590</v>
      </c>
      <c r="F477" s="103"/>
      <c r="G477" s="352">
        <f t="shared" si="48"/>
        <v>0</v>
      </c>
      <c r="H477" s="104"/>
      <c r="I477" s="136">
        <f t="shared" si="49"/>
        <v>0</v>
      </c>
    </row>
    <row r="478" spans="1:15" x14ac:dyDescent="0.25">
      <c r="A478" s="276" t="s">
        <v>249</v>
      </c>
      <c r="B478" s="1085"/>
      <c r="C478" s="1087"/>
      <c r="D478" s="1093"/>
      <c r="E478" s="133">
        <v>590</v>
      </c>
      <c r="F478" s="103"/>
      <c r="G478" s="352">
        <f t="shared" si="48"/>
        <v>0</v>
      </c>
      <c r="H478" s="104"/>
      <c r="I478" s="136">
        <f t="shared" si="49"/>
        <v>0</v>
      </c>
    </row>
    <row r="479" spans="1:15" x14ac:dyDescent="0.25">
      <c r="A479" s="276" t="s">
        <v>250</v>
      </c>
      <c r="B479" s="1085"/>
      <c r="C479" s="1087"/>
      <c r="D479" s="1093"/>
      <c r="E479" s="133">
        <v>590</v>
      </c>
      <c r="F479" s="103"/>
      <c r="G479" s="352">
        <f t="shared" si="48"/>
        <v>0</v>
      </c>
      <c r="H479" s="104"/>
      <c r="I479" s="136">
        <f t="shared" si="49"/>
        <v>0</v>
      </c>
    </row>
    <row r="480" spans="1:15" x14ac:dyDescent="0.25">
      <c r="A480" s="276" t="s">
        <v>251</v>
      </c>
      <c r="B480" s="1085"/>
      <c r="C480" s="1087"/>
      <c r="D480" s="1093"/>
      <c r="E480" s="133">
        <v>590</v>
      </c>
      <c r="F480" s="103"/>
      <c r="G480" s="352">
        <f t="shared" si="48"/>
        <v>0</v>
      </c>
      <c r="H480" s="104"/>
      <c r="I480" s="136">
        <f t="shared" si="49"/>
        <v>0</v>
      </c>
    </row>
    <row r="481" spans="1:15" x14ac:dyDescent="0.25">
      <c r="A481" s="276" t="s">
        <v>252</v>
      </c>
      <c r="B481" s="1085"/>
      <c r="C481" s="1087"/>
      <c r="D481" s="1093"/>
      <c r="E481" s="133">
        <v>590</v>
      </c>
      <c r="F481" s="103"/>
      <c r="G481" s="352">
        <f t="shared" si="48"/>
        <v>0</v>
      </c>
      <c r="H481" s="104"/>
      <c r="I481" s="136">
        <f t="shared" si="49"/>
        <v>0</v>
      </c>
    </row>
    <row r="482" spans="1:15" x14ac:dyDescent="0.25">
      <c r="A482" s="276" t="s">
        <v>240</v>
      </c>
      <c r="B482" s="1085"/>
      <c r="C482" s="1087"/>
      <c r="D482" s="1093"/>
      <c r="E482" s="133">
        <v>590</v>
      </c>
      <c r="F482" s="103"/>
      <c r="G482" s="352">
        <f t="shared" si="48"/>
        <v>0</v>
      </c>
      <c r="H482" s="104"/>
      <c r="I482" s="136">
        <f t="shared" si="49"/>
        <v>0</v>
      </c>
    </row>
    <row r="483" spans="1:15" x14ac:dyDescent="0.25">
      <c r="A483" s="93" t="s">
        <v>241</v>
      </c>
      <c r="B483" s="1085"/>
      <c r="C483" s="1087"/>
      <c r="D483" s="1093"/>
      <c r="E483" s="133">
        <v>590</v>
      </c>
      <c r="F483" s="103"/>
      <c r="G483" s="352">
        <f t="shared" si="48"/>
        <v>0</v>
      </c>
      <c r="H483" s="104"/>
      <c r="I483" s="136">
        <f t="shared" si="49"/>
        <v>0</v>
      </c>
    </row>
    <row r="484" spans="1:15" s="1" customFormat="1" x14ac:dyDescent="0.25">
      <c r="A484" s="174" t="s">
        <v>242</v>
      </c>
      <c r="B484" s="1085"/>
      <c r="C484" s="1087"/>
      <c r="D484" s="1093"/>
      <c r="E484" s="133">
        <v>590</v>
      </c>
      <c r="F484" s="176"/>
      <c r="G484" s="352">
        <f t="shared" si="48"/>
        <v>0</v>
      </c>
      <c r="H484" s="177"/>
      <c r="I484" s="136">
        <f t="shared" si="49"/>
        <v>0</v>
      </c>
      <c r="O484" s="5"/>
    </row>
    <row r="485" spans="1:15" s="1" customFormat="1" x14ac:dyDescent="0.25">
      <c r="A485" s="174" t="s">
        <v>243</v>
      </c>
      <c r="B485" s="1085"/>
      <c r="C485" s="1087"/>
      <c r="D485" s="1093"/>
      <c r="E485" s="133">
        <v>590</v>
      </c>
      <c r="F485" s="176"/>
      <c r="G485" s="352">
        <f t="shared" si="48"/>
        <v>0</v>
      </c>
      <c r="H485" s="177"/>
      <c r="I485" s="136">
        <f t="shared" si="49"/>
        <v>0</v>
      </c>
      <c r="O485" s="5"/>
    </row>
    <row r="486" spans="1:15" s="1" customFormat="1" x14ac:dyDescent="0.25">
      <c r="A486" s="174" t="s">
        <v>244</v>
      </c>
      <c r="B486" s="1085"/>
      <c r="C486" s="1087"/>
      <c r="D486" s="1093"/>
      <c r="E486" s="133">
        <v>590</v>
      </c>
      <c r="F486" s="260"/>
      <c r="G486" s="352">
        <f t="shared" si="48"/>
        <v>0</v>
      </c>
      <c r="H486" s="177"/>
      <c r="I486" s="136">
        <f t="shared" si="49"/>
        <v>0</v>
      </c>
      <c r="O486" s="5"/>
    </row>
    <row r="487" spans="1:15" s="1" customFormat="1" ht="15.75" thickBot="1" x14ac:dyDescent="0.3">
      <c r="A487" s="301" t="s">
        <v>245</v>
      </c>
      <c r="B487" s="1086"/>
      <c r="C487" s="1088"/>
      <c r="D487" s="1094"/>
      <c r="E487" s="134">
        <v>590</v>
      </c>
      <c r="F487" s="333"/>
      <c r="G487" s="354">
        <f t="shared" si="48"/>
        <v>0</v>
      </c>
      <c r="H487" s="323"/>
      <c r="I487" s="136">
        <f t="shared" si="49"/>
        <v>0</v>
      </c>
      <c r="O487" s="5"/>
    </row>
    <row r="488" spans="1:15" x14ac:dyDescent="0.25">
      <c r="A488" s="118"/>
      <c r="B488" s="118"/>
      <c r="C488" s="118"/>
      <c r="D488" s="118"/>
      <c r="E488" s="118"/>
      <c r="F488" s="118"/>
      <c r="G488" s="118"/>
      <c r="H488" s="118"/>
    </row>
    <row r="489" spans="1:15" ht="15.75" thickBot="1" x14ac:dyDescent="0.3">
      <c r="A489" s="118"/>
      <c r="B489" s="118"/>
      <c r="C489" s="118"/>
      <c r="D489" s="118"/>
      <c r="E489" s="118"/>
      <c r="F489" s="118"/>
      <c r="G489" s="118"/>
      <c r="H489" s="118"/>
    </row>
    <row r="490" spans="1:15" ht="38.25" x14ac:dyDescent="0.25">
      <c r="A490" s="122" t="s">
        <v>88</v>
      </c>
      <c r="B490" s="123" t="s">
        <v>304</v>
      </c>
      <c r="C490" s="145" t="s">
        <v>260</v>
      </c>
      <c r="D490" s="145" t="s">
        <v>270</v>
      </c>
      <c r="E490" s="145" t="s">
        <v>407</v>
      </c>
      <c r="F490" s="145" t="s">
        <v>408</v>
      </c>
      <c r="G490" s="145" t="s">
        <v>409</v>
      </c>
      <c r="H490" s="125" t="s">
        <v>293</v>
      </c>
    </row>
    <row r="491" spans="1:15" x14ac:dyDescent="0.25">
      <c r="A491" s="351" t="s">
        <v>247</v>
      </c>
      <c r="B491" s="1085" t="s">
        <v>353</v>
      </c>
      <c r="C491" s="1087" t="s">
        <v>354</v>
      </c>
      <c r="D491" s="1089">
        <v>33</v>
      </c>
      <c r="E491" s="350">
        <v>0.73</v>
      </c>
      <c r="F491" s="347">
        <f>+GESTIÓN!Z18</f>
        <v>0.05</v>
      </c>
      <c r="G491" s="353">
        <f t="shared" ref="G491:G502" si="50">F491/E491</f>
        <v>6.8493150684931517E-2</v>
      </c>
      <c r="H491" s="348"/>
      <c r="I491" s="136">
        <f t="shared" ref="I491:I502" si="51">LEN(H491)</f>
        <v>0</v>
      </c>
    </row>
    <row r="492" spans="1:15" x14ac:dyDescent="0.25">
      <c r="A492" s="276" t="s">
        <v>248</v>
      </c>
      <c r="B492" s="1085"/>
      <c r="C492" s="1087"/>
      <c r="D492" s="1089"/>
      <c r="E492" s="133">
        <v>0.73</v>
      </c>
      <c r="F492" s="103"/>
      <c r="G492" s="355">
        <f t="shared" si="50"/>
        <v>0</v>
      </c>
      <c r="H492" s="104"/>
      <c r="I492" s="136">
        <f t="shared" si="51"/>
        <v>0</v>
      </c>
    </row>
    <row r="493" spans="1:15" x14ac:dyDescent="0.25">
      <c r="A493" s="276" t="s">
        <v>249</v>
      </c>
      <c r="B493" s="1085"/>
      <c r="C493" s="1087"/>
      <c r="D493" s="1089"/>
      <c r="E493" s="133">
        <v>0.73</v>
      </c>
      <c r="F493" s="103"/>
      <c r="G493" s="355">
        <f t="shared" si="50"/>
        <v>0</v>
      </c>
      <c r="H493" s="104"/>
      <c r="I493" s="136">
        <f t="shared" si="51"/>
        <v>0</v>
      </c>
    </row>
    <row r="494" spans="1:15" x14ac:dyDescent="0.25">
      <c r="A494" s="276" t="s">
        <v>250</v>
      </c>
      <c r="B494" s="1085"/>
      <c r="C494" s="1087"/>
      <c r="D494" s="1089"/>
      <c r="E494" s="133">
        <v>0.73</v>
      </c>
      <c r="F494" s="103"/>
      <c r="G494" s="355">
        <f t="shared" si="50"/>
        <v>0</v>
      </c>
      <c r="H494" s="104"/>
      <c r="I494" s="136">
        <f t="shared" si="51"/>
        <v>0</v>
      </c>
    </row>
    <row r="495" spans="1:15" x14ac:dyDescent="0.25">
      <c r="A495" s="276" t="s">
        <v>251</v>
      </c>
      <c r="B495" s="1085"/>
      <c r="C495" s="1087"/>
      <c r="D495" s="1089"/>
      <c r="E495" s="133">
        <v>0.73</v>
      </c>
      <c r="F495" s="103"/>
      <c r="G495" s="355">
        <f t="shared" si="50"/>
        <v>0</v>
      </c>
      <c r="H495" s="104"/>
      <c r="I495" s="136">
        <f t="shared" si="51"/>
        <v>0</v>
      </c>
    </row>
    <row r="496" spans="1:15" x14ac:dyDescent="0.25">
      <c r="A496" s="276" t="s">
        <v>252</v>
      </c>
      <c r="B496" s="1085"/>
      <c r="C496" s="1087"/>
      <c r="D496" s="1089"/>
      <c r="E496" s="133">
        <v>0.73</v>
      </c>
      <c r="F496" s="103"/>
      <c r="G496" s="355">
        <f t="shared" si="50"/>
        <v>0</v>
      </c>
      <c r="H496" s="104"/>
      <c r="I496" s="136">
        <f t="shared" si="51"/>
        <v>0</v>
      </c>
    </row>
    <row r="497" spans="1:15" x14ac:dyDescent="0.25">
      <c r="A497" s="276" t="s">
        <v>240</v>
      </c>
      <c r="B497" s="1085"/>
      <c r="C497" s="1087"/>
      <c r="D497" s="1089"/>
      <c r="E497" s="133">
        <v>0.73</v>
      </c>
      <c r="F497" s="103"/>
      <c r="G497" s="355">
        <f t="shared" si="50"/>
        <v>0</v>
      </c>
      <c r="H497" s="104"/>
      <c r="I497" s="136">
        <f t="shared" si="51"/>
        <v>0</v>
      </c>
    </row>
    <row r="498" spans="1:15" x14ac:dyDescent="0.25">
      <c r="A498" s="93" t="s">
        <v>241</v>
      </c>
      <c r="B498" s="1085"/>
      <c r="C498" s="1087"/>
      <c r="D498" s="1089"/>
      <c r="E498" s="133">
        <v>0.73</v>
      </c>
      <c r="F498" s="103"/>
      <c r="G498" s="355">
        <f t="shared" si="50"/>
        <v>0</v>
      </c>
      <c r="H498" s="104"/>
      <c r="I498" s="136">
        <f t="shared" si="51"/>
        <v>0</v>
      </c>
    </row>
    <row r="499" spans="1:15" s="1" customFormat="1" x14ac:dyDescent="0.25">
      <c r="A499" s="174" t="s">
        <v>242</v>
      </c>
      <c r="B499" s="1085"/>
      <c r="C499" s="1087"/>
      <c r="D499" s="1089"/>
      <c r="E499" s="133">
        <v>0.73</v>
      </c>
      <c r="F499" s="176"/>
      <c r="G499" s="355">
        <f t="shared" si="50"/>
        <v>0</v>
      </c>
      <c r="H499" s="177"/>
      <c r="I499" s="136">
        <f t="shared" si="51"/>
        <v>0</v>
      </c>
      <c r="O499" s="5"/>
    </row>
    <row r="500" spans="1:15" s="1" customFormat="1" x14ac:dyDescent="0.25">
      <c r="A500" s="174" t="s">
        <v>243</v>
      </c>
      <c r="B500" s="1085"/>
      <c r="C500" s="1087"/>
      <c r="D500" s="1089"/>
      <c r="E500" s="133">
        <v>0.73</v>
      </c>
      <c r="F500" s="176"/>
      <c r="G500" s="355">
        <f t="shared" si="50"/>
        <v>0</v>
      </c>
      <c r="H500" s="177"/>
      <c r="I500" s="136">
        <f t="shared" si="51"/>
        <v>0</v>
      </c>
      <c r="O500" s="5"/>
    </row>
    <row r="501" spans="1:15" s="1" customFormat="1" x14ac:dyDescent="0.25">
      <c r="A501" s="174" t="s">
        <v>244</v>
      </c>
      <c r="B501" s="1085"/>
      <c r="C501" s="1087"/>
      <c r="D501" s="1089"/>
      <c r="E501" s="133">
        <v>0.73</v>
      </c>
      <c r="F501" s="260"/>
      <c r="G501" s="355">
        <f t="shared" si="50"/>
        <v>0</v>
      </c>
      <c r="H501" s="177"/>
      <c r="I501" s="136">
        <f t="shared" si="51"/>
        <v>0</v>
      </c>
      <c r="O501" s="5"/>
    </row>
    <row r="502" spans="1:15" s="1" customFormat="1" ht="15.75" thickBot="1" x14ac:dyDescent="0.3">
      <c r="A502" s="301" t="s">
        <v>245</v>
      </c>
      <c r="B502" s="1086"/>
      <c r="C502" s="1088"/>
      <c r="D502" s="1090"/>
      <c r="E502" s="134">
        <v>0.73</v>
      </c>
      <c r="F502" s="333"/>
      <c r="G502" s="356">
        <f t="shared" si="50"/>
        <v>0</v>
      </c>
      <c r="H502" s="323"/>
      <c r="I502" s="136">
        <f t="shared" si="51"/>
        <v>0</v>
      </c>
      <c r="O502" s="5"/>
    </row>
    <row r="503" spans="1:15" s="1" customFormat="1" x14ac:dyDescent="0.25">
      <c r="A503" s="265"/>
      <c r="B503" s="266"/>
      <c r="C503" s="266"/>
      <c r="D503" s="330"/>
      <c r="E503" s="331"/>
      <c r="F503" s="265"/>
      <c r="G503" s="332"/>
      <c r="H503" s="265"/>
      <c r="I503" s="5"/>
      <c r="O503" s="5"/>
    </row>
    <row r="505" spans="1:15" ht="20.25" hidden="1" x14ac:dyDescent="0.3">
      <c r="A505" s="965" t="s">
        <v>308</v>
      </c>
      <c r="B505" s="966"/>
      <c r="C505" s="966"/>
      <c r="D505" s="966"/>
      <c r="E505" s="966"/>
      <c r="F505" s="966"/>
      <c r="G505" s="966"/>
      <c r="H505" s="967"/>
    </row>
    <row r="506" spans="1:15" ht="38.25" hidden="1" x14ac:dyDescent="0.25">
      <c r="A506" s="90" t="s">
        <v>108</v>
      </c>
      <c r="B506" s="91" t="s">
        <v>304</v>
      </c>
      <c r="C506" s="111" t="s">
        <v>260</v>
      </c>
      <c r="D506" s="111" t="s">
        <v>275</v>
      </c>
      <c r="E506" s="111" t="s">
        <v>309</v>
      </c>
      <c r="F506" s="111" t="s">
        <v>310</v>
      </c>
      <c r="G506" s="111" t="s">
        <v>311</v>
      </c>
      <c r="H506" s="92" t="s">
        <v>293</v>
      </c>
    </row>
    <row r="507" spans="1:15" hidden="1" x14ac:dyDescent="0.25">
      <c r="A507" s="97" t="s">
        <v>247</v>
      </c>
      <c r="B507" s="94"/>
      <c r="C507" s="94"/>
      <c r="D507" s="94"/>
      <c r="E507" s="94"/>
      <c r="F507" s="94"/>
      <c r="G507" s="94" t="e">
        <f>F507/E507</f>
        <v>#DIV/0!</v>
      </c>
      <c r="H507" s="95"/>
    </row>
    <row r="508" spans="1:15" hidden="1" x14ac:dyDescent="0.25">
      <c r="A508" s="97" t="s">
        <v>248</v>
      </c>
      <c r="B508" s="94"/>
      <c r="C508" s="94"/>
      <c r="D508" s="94"/>
      <c r="E508" s="94"/>
      <c r="F508" s="94"/>
      <c r="G508" s="94" t="e">
        <f t="shared" ref="G508:G518" si="52">F508/E508</f>
        <v>#DIV/0!</v>
      </c>
      <c r="H508" s="95"/>
    </row>
    <row r="509" spans="1:15" hidden="1" x14ac:dyDescent="0.25">
      <c r="A509" s="97" t="s">
        <v>249</v>
      </c>
      <c r="B509" s="94"/>
      <c r="C509" s="94"/>
      <c r="D509" s="94"/>
      <c r="E509" s="94"/>
      <c r="F509" s="94"/>
      <c r="G509" s="94" t="e">
        <f t="shared" si="52"/>
        <v>#DIV/0!</v>
      </c>
      <c r="H509" s="95"/>
    </row>
    <row r="510" spans="1:15" hidden="1" x14ac:dyDescent="0.25">
      <c r="A510" s="97" t="s">
        <v>250</v>
      </c>
      <c r="B510" s="94"/>
      <c r="C510" s="94"/>
      <c r="D510" s="94"/>
      <c r="E510" s="94"/>
      <c r="F510" s="94"/>
      <c r="G510" s="94" t="e">
        <f t="shared" si="52"/>
        <v>#DIV/0!</v>
      </c>
      <c r="H510" s="95"/>
    </row>
    <row r="511" spans="1:15" hidden="1" x14ac:dyDescent="0.25">
      <c r="A511" s="97" t="s">
        <v>251</v>
      </c>
      <c r="B511" s="94"/>
      <c r="C511" s="94"/>
      <c r="D511" s="94"/>
      <c r="E511" s="94"/>
      <c r="F511" s="94"/>
      <c r="G511" s="94" t="e">
        <f t="shared" si="52"/>
        <v>#DIV/0!</v>
      </c>
      <c r="H511" s="95"/>
    </row>
    <row r="512" spans="1:15" hidden="1" x14ac:dyDescent="0.25">
      <c r="A512" s="97" t="s">
        <v>252</v>
      </c>
      <c r="B512" s="94"/>
      <c r="C512" s="94"/>
      <c r="D512" s="94"/>
      <c r="E512" s="94"/>
      <c r="F512" s="94"/>
      <c r="G512" s="94" t="e">
        <f t="shared" si="52"/>
        <v>#DIV/0!</v>
      </c>
      <c r="H512" s="95"/>
    </row>
    <row r="513" spans="1:8" hidden="1" x14ac:dyDescent="0.25">
      <c r="A513" s="97" t="s">
        <v>240</v>
      </c>
      <c r="B513" s="94"/>
      <c r="C513" s="94"/>
      <c r="D513" s="94"/>
      <c r="E513" s="94"/>
      <c r="F513" s="94"/>
      <c r="G513" s="94" t="e">
        <f t="shared" si="52"/>
        <v>#DIV/0!</v>
      </c>
      <c r="H513" s="95"/>
    </row>
    <row r="514" spans="1:8" hidden="1" x14ac:dyDescent="0.25">
      <c r="A514" s="97" t="s">
        <v>241</v>
      </c>
      <c r="B514" s="94"/>
      <c r="C514" s="94"/>
      <c r="D514" s="94"/>
      <c r="E514" s="94"/>
      <c r="F514" s="94"/>
      <c r="G514" s="94" t="e">
        <f t="shared" si="52"/>
        <v>#DIV/0!</v>
      </c>
      <c r="H514" s="95"/>
    </row>
    <row r="515" spans="1:8" hidden="1" x14ac:dyDescent="0.25">
      <c r="A515" s="97" t="s">
        <v>242</v>
      </c>
      <c r="B515" s="94"/>
      <c r="C515" s="94"/>
      <c r="D515" s="94"/>
      <c r="E515" s="94"/>
      <c r="F515" s="94"/>
      <c r="G515" s="94" t="e">
        <f t="shared" si="52"/>
        <v>#DIV/0!</v>
      </c>
      <c r="H515" s="95"/>
    </row>
    <row r="516" spans="1:8" hidden="1" x14ac:dyDescent="0.25">
      <c r="A516" s="97" t="s">
        <v>243</v>
      </c>
      <c r="B516" s="94"/>
      <c r="C516" s="94"/>
      <c r="D516" s="94"/>
      <c r="E516" s="94"/>
      <c r="F516" s="94"/>
      <c r="G516" s="94" t="e">
        <f t="shared" si="52"/>
        <v>#DIV/0!</v>
      </c>
      <c r="H516" s="95"/>
    </row>
    <row r="517" spans="1:8" hidden="1" x14ac:dyDescent="0.25">
      <c r="A517" s="97" t="s">
        <v>244</v>
      </c>
      <c r="B517" s="94"/>
      <c r="C517" s="94"/>
      <c r="D517" s="94"/>
      <c r="E517" s="94"/>
      <c r="F517" s="94"/>
      <c r="G517" s="94" t="e">
        <f t="shared" si="52"/>
        <v>#DIV/0!</v>
      </c>
      <c r="H517" s="95"/>
    </row>
    <row r="518" spans="1:8" ht="15.75" hidden="1" thickBot="1" x14ac:dyDescent="0.3">
      <c r="A518" s="98" t="s">
        <v>245</v>
      </c>
      <c r="B518" s="96"/>
      <c r="C518" s="96"/>
      <c r="D518" s="96"/>
      <c r="E518" s="96"/>
      <c r="F518" s="96"/>
      <c r="G518" s="96" t="e">
        <f t="shared" si="52"/>
        <v>#DIV/0!</v>
      </c>
      <c r="H518" s="100"/>
    </row>
    <row r="520" spans="1:8" ht="20.25" hidden="1" x14ac:dyDescent="0.3">
      <c r="A520" s="965" t="s">
        <v>308</v>
      </c>
      <c r="B520" s="966"/>
      <c r="C520" s="966"/>
      <c r="D520" s="966"/>
      <c r="E520" s="966"/>
      <c r="F520" s="966"/>
      <c r="G520" s="966"/>
      <c r="H520" s="967"/>
    </row>
    <row r="521" spans="1:8" ht="38.25" hidden="1" x14ac:dyDescent="0.25">
      <c r="A521" s="90" t="s">
        <v>109</v>
      </c>
      <c r="B521" s="91" t="s">
        <v>304</v>
      </c>
      <c r="C521" s="111" t="s">
        <v>260</v>
      </c>
      <c r="D521" s="111" t="s">
        <v>280</v>
      </c>
      <c r="E521" s="111" t="s">
        <v>313</v>
      </c>
      <c r="F521" s="111" t="s">
        <v>314</v>
      </c>
      <c r="G521" s="111" t="s">
        <v>315</v>
      </c>
      <c r="H521" s="92" t="s">
        <v>293</v>
      </c>
    </row>
    <row r="522" spans="1:8" hidden="1" x14ac:dyDescent="0.25">
      <c r="A522" s="97" t="s">
        <v>247</v>
      </c>
      <c r="B522" s="94"/>
      <c r="C522" s="94"/>
      <c r="D522" s="94"/>
      <c r="E522" s="94"/>
      <c r="F522" s="94"/>
      <c r="G522" s="94" t="e">
        <f>F522/E522</f>
        <v>#DIV/0!</v>
      </c>
      <c r="H522" s="95"/>
    </row>
    <row r="523" spans="1:8" hidden="1" x14ac:dyDescent="0.25">
      <c r="A523" s="97" t="s">
        <v>248</v>
      </c>
      <c r="B523" s="94"/>
      <c r="C523" s="94"/>
      <c r="D523" s="94"/>
      <c r="E523" s="94"/>
      <c r="F523" s="94"/>
      <c r="G523" s="94" t="e">
        <f t="shared" ref="G523:G533" si="53">F523/E523</f>
        <v>#DIV/0!</v>
      </c>
      <c r="H523" s="95"/>
    </row>
    <row r="524" spans="1:8" hidden="1" x14ac:dyDescent="0.25">
      <c r="A524" s="97" t="s">
        <v>249</v>
      </c>
      <c r="B524" s="94"/>
      <c r="C524" s="94"/>
      <c r="D524" s="94"/>
      <c r="E524" s="94"/>
      <c r="F524" s="94"/>
      <c r="G524" s="94" t="e">
        <f t="shared" si="53"/>
        <v>#DIV/0!</v>
      </c>
      <c r="H524" s="95"/>
    </row>
    <row r="525" spans="1:8" hidden="1" x14ac:dyDescent="0.25">
      <c r="A525" s="97" t="s">
        <v>250</v>
      </c>
      <c r="B525" s="94"/>
      <c r="C525" s="94"/>
      <c r="D525" s="94"/>
      <c r="E525" s="94"/>
      <c r="F525" s="94"/>
      <c r="G525" s="94" t="e">
        <f t="shared" si="53"/>
        <v>#DIV/0!</v>
      </c>
      <c r="H525" s="95"/>
    </row>
    <row r="526" spans="1:8" hidden="1" x14ac:dyDescent="0.25">
      <c r="A526" s="97" t="s">
        <v>251</v>
      </c>
      <c r="B526" s="94"/>
      <c r="C526" s="94"/>
      <c r="D526" s="94"/>
      <c r="E526" s="94"/>
      <c r="F526" s="94"/>
      <c r="G526" s="94" t="e">
        <f t="shared" si="53"/>
        <v>#DIV/0!</v>
      </c>
      <c r="H526" s="95"/>
    </row>
    <row r="527" spans="1:8" hidden="1" x14ac:dyDescent="0.25">
      <c r="A527" s="97" t="s">
        <v>252</v>
      </c>
      <c r="B527" s="94"/>
      <c r="C527" s="94"/>
      <c r="D527" s="94"/>
      <c r="E527" s="94"/>
      <c r="F527" s="94"/>
      <c r="G527" s="94" t="e">
        <f t="shared" si="53"/>
        <v>#DIV/0!</v>
      </c>
      <c r="H527" s="95"/>
    </row>
    <row r="528" spans="1:8" hidden="1" x14ac:dyDescent="0.25">
      <c r="A528" s="97" t="s">
        <v>240</v>
      </c>
      <c r="B528" s="94"/>
      <c r="C528" s="94"/>
      <c r="D528" s="94"/>
      <c r="E528" s="94"/>
      <c r="F528" s="94"/>
      <c r="G528" s="94" t="e">
        <f t="shared" si="53"/>
        <v>#DIV/0!</v>
      </c>
      <c r="H528" s="95"/>
    </row>
    <row r="529" spans="1:8" hidden="1" x14ac:dyDescent="0.25">
      <c r="A529" s="97" t="s">
        <v>241</v>
      </c>
      <c r="B529" s="94"/>
      <c r="C529" s="94"/>
      <c r="D529" s="94"/>
      <c r="E529" s="94"/>
      <c r="F529" s="94"/>
      <c r="G529" s="94" t="e">
        <f t="shared" si="53"/>
        <v>#DIV/0!</v>
      </c>
      <c r="H529" s="95"/>
    </row>
    <row r="530" spans="1:8" hidden="1" x14ac:dyDescent="0.25">
      <c r="A530" s="97" t="s">
        <v>242</v>
      </c>
      <c r="B530" s="94"/>
      <c r="C530" s="94"/>
      <c r="D530" s="94"/>
      <c r="E530" s="94"/>
      <c r="F530" s="94"/>
      <c r="G530" s="94" t="e">
        <f t="shared" si="53"/>
        <v>#DIV/0!</v>
      </c>
      <c r="H530" s="95"/>
    </row>
    <row r="531" spans="1:8" hidden="1" x14ac:dyDescent="0.25">
      <c r="A531" s="97" t="s">
        <v>243</v>
      </c>
      <c r="B531" s="94"/>
      <c r="C531" s="94"/>
      <c r="D531" s="94"/>
      <c r="E531" s="94"/>
      <c r="F531" s="94"/>
      <c r="G531" s="94" t="e">
        <f t="shared" si="53"/>
        <v>#DIV/0!</v>
      </c>
      <c r="H531" s="95"/>
    </row>
    <row r="532" spans="1:8" hidden="1" x14ac:dyDescent="0.25">
      <c r="A532" s="97" t="s">
        <v>244</v>
      </c>
      <c r="B532" s="94"/>
      <c r="C532" s="94"/>
      <c r="D532" s="94"/>
      <c r="E532" s="94"/>
      <c r="F532" s="94"/>
      <c r="G532" s="94" t="e">
        <f t="shared" si="53"/>
        <v>#DIV/0!</v>
      </c>
      <c r="H532" s="95"/>
    </row>
    <row r="533" spans="1:8" ht="15.75" hidden="1" thickBot="1" x14ac:dyDescent="0.3">
      <c r="A533" s="98" t="s">
        <v>245</v>
      </c>
      <c r="B533" s="96"/>
      <c r="C533" s="96"/>
      <c r="D533" s="96"/>
      <c r="E533" s="96"/>
      <c r="F533" s="96"/>
      <c r="G533" s="96" t="e">
        <f t="shared" si="53"/>
        <v>#DIV/0!</v>
      </c>
      <c r="H533" s="100"/>
    </row>
    <row r="534" spans="1:8" ht="15.75" hidden="1" thickBot="1" x14ac:dyDescent="0.3">
      <c r="A534" s="120"/>
      <c r="B534" s="120"/>
      <c r="C534" s="120"/>
      <c r="D534" s="120"/>
      <c r="E534" s="120"/>
      <c r="F534" s="120"/>
      <c r="G534" s="120"/>
      <c r="H534" s="120"/>
    </row>
    <row r="535" spans="1:8" ht="20.25" hidden="1" x14ac:dyDescent="0.3">
      <c r="A535" s="965" t="s">
        <v>312</v>
      </c>
      <c r="B535" s="966"/>
      <c r="C535" s="966"/>
      <c r="D535" s="966"/>
      <c r="E535" s="966"/>
      <c r="F535" s="966"/>
      <c r="G535" s="966"/>
      <c r="H535" s="967"/>
    </row>
    <row r="536" spans="1:8" ht="38.25" hidden="1" x14ac:dyDescent="0.25">
      <c r="A536" s="90" t="s">
        <v>109</v>
      </c>
      <c r="B536" s="91" t="s">
        <v>304</v>
      </c>
      <c r="C536" s="111" t="s">
        <v>260</v>
      </c>
      <c r="D536" s="111" t="s">
        <v>280</v>
      </c>
      <c r="E536" s="111" t="s">
        <v>313</v>
      </c>
      <c r="F536" s="111" t="s">
        <v>314</v>
      </c>
      <c r="G536" s="111" t="s">
        <v>315</v>
      </c>
      <c r="H536" s="92" t="s">
        <v>293</v>
      </c>
    </row>
    <row r="537" spans="1:8" hidden="1" x14ac:dyDescent="0.25">
      <c r="A537" s="97" t="s">
        <v>247</v>
      </c>
      <c r="B537" s="94"/>
      <c r="C537" s="94"/>
      <c r="D537" s="94"/>
      <c r="E537" s="94"/>
      <c r="F537" s="94"/>
      <c r="G537" s="94" t="e">
        <f>F537/E537</f>
        <v>#DIV/0!</v>
      </c>
      <c r="H537" s="95"/>
    </row>
    <row r="538" spans="1:8" hidden="1" x14ac:dyDescent="0.25">
      <c r="A538" s="97" t="s">
        <v>248</v>
      </c>
      <c r="B538" s="94"/>
      <c r="C538" s="94"/>
      <c r="D538" s="94"/>
      <c r="E538" s="94"/>
      <c r="F538" s="94"/>
      <c r="G538" s="94" t="e">
        <f t="shared" ref="G538:G548" si="54">F538/E538</f>
        <v>#DIV/0!</v>
      </c>
      <c r="H538" s="95"/>
    </row>
    <row r="539" spans="1:8" hidden="1" x14ac:dyDescent="0.25">
      <c r="A539" s="97" t="s">
        <v>249</v>
      </c>
      <c r="B539" s="94"/>
      <c r="C539" s="94"/>
      <c r="D539" s="94"/>
      <c r="E539" s="94"/>
      <c r="F539" s="94"/>
      <c r="G539" s="94" t="e">
        <f t="shared" si="54"/>
        <v>#DIV/0!</v>
      </c>
      <c r="H539" s="95"/>
    </row>
    <row r="540" spans="1:8" hidden="1" x14ac:dyDescent="0.25">
      <c r="A540" s="97" t="s">
        <v>250</v>
      </c>
      <c r="B540" s="94"/>
      <c r="C540" s="94"/>
      <c r="D540" s="94"/>
      <c r="E540" s="94"/>
      <c r="F540" s="94"/>
      <c r="G540" s="94" t="e">
        <f t="shared" si="54"/>
        <v>#DIV/0!</v>
      </c>
      <c r="H540" s="95"/>
    </row>
    <row r="541" spans="1:8" hidden="1" x14ac:dyDescent="0.25">
      <c r="A541" s="97" t="s">
        <v>251</v>
      </c>
      <c r="B541" s="94"/>
      <c r="C541" s="94"/>
      <c r="D541" s="94"/>
      <c r="E541" s="94"/>
      <c r="F541" s="94"/>
      <c r="G541" s="94" t="e">
        <f t="shared" si="54"/>
        <v>#DIV/0!</v>
      </c>
      <c r="H541" s="95"/>
    </row>
    <row r="542" spans="1:8" hidden="1" x14ac:dyDescent="0.25">
      <c r="A542" s="97" t="s">
        <v>252</v>
      </c>
      <c r="B542" s="94"/>
      <c r="C542" s="94"/>
      <c r="D542" s="94"/>
      <c r="E542" s="94"/>
      <c r="F542" s="94"/>
      <c r="G542" s="94" t="e">
        <f t="shared" si="54"/>
        <v>#DIV/0!</v>
      </c>
      <c r="H542" s="95"/>
    </row>
    <row r="543" spans="1:8" hidden="1" x14ac:dyDescent="0.25">
      <c r="A543" s="97" t="s">
        <v>240</v>
      </c>
      <c r="B543" s="94"/>
      <c r="C543" s="94"/>
      <c r="D543" s="94"/>
      <c r="E543" s="94"/>
      <c r="F543" s="94"/>
      <c r="G543" s="94" t="e">
        <f t="shared" si="54"/>
        <v>#DIV/0!</v>
      </c>
      <c r="H543" s="95"/>
    </row>
    <row r="544" spans="1:8" hidden="1" x14ac:dyDescent="0.25">
      <c r="A544" s="97" t="s">
        <v>241</v>
      </c>
      <c r="B544" s="94"/>
      <c r="C544" s="94"/>
      <c r="D544" s="94"/>
      <c r="E544" s="94"/>
      <c r="F544" s="94"/>
      <c r="G544" s="94" t="e">
        <f t="shared" si="54"/>
        <v>#DIV/0!</v>
      </c>
      <c r="H544" s="95"/>
    </row>
    <row r="545" spans="1:8" hidden="1" x14ac:dyDescent="0.25">
      <c r="A545" s="97" t="s">
        <v>242</v>
      </c>
      <c r="B545" s="94"/>
      <c r="C545" s="94"/>
      <c r="D545" s="94"/>
      <c r="E545" s="94"/>
      <c r="F545" s="94"/>
      <c r="G545" s="94" t="e">
        <f t="shared" si="54"/>
        <v>#DIV/0!</v>
      </c>
      <c r="H545" s="95"/>
    </row>
    <row r="546" spans="1:8" hidden="1" x14ac:dyDescent="0.25">
      <c r="A546" s="97" t="s">
        <v>243</v>
      </c>
      <c r="B546" s="94"/>
      <c r="C546" s="94"/>
      <c r="D546" s="94"/>
      <c r="E546" s="94"/>
      <c r="F546" s="94"/>
      <c r="G546" s="94" t="e">
        <f t="shared" si="54"/>
        <v>#DIV/0!</v>
      </c>
      <c r="H546" s="95"/>
    </row>
    <row r="547" spans="1:8" hidden="1" x14ac:dyDescent="0.25">
      <c r="A547" s="97" t="s">
        <v>244</v>
      </c>
      <c r="B547" s="94"/>
      <c r="C547" s="94"/>
      <c r="D547" s="94"/>
      <c r="E547" s="94"/>
      <c r="F547" s="94"/>
      <c r="G547" s="94" t="e">
        <f t="shared" si="54"/>
        <v>#DIV/0!</v>
      </c>
      <c r="H547" s="95"/>
    </row>
    <row r="548" spans="1:8" ht="15.75" hidden="1" thickBot="1" x14ac:dyDescent="0.3">
      <c r="A548" s="98" t="s">
        <v>245</v>
      </c>
      <c r="B548" s="96"/>
      <c r="C548" s="96"/>
      <c r="D548" s="96"/>
      <c r="E548" s="96"/>
      <c r="F548" s="96"/>
      <c r="G548" s="96" t="e">
        <f t="shared" si="54"/>
        <v>#DIV/0!</v>
      </c>
      <c r="H548" s="100"/>
    </row>
    <row r="549" spans="1:8" ht="15.75" hidden="1" thickBot="1" x14ac:dyDescent="0.3">
      <c r="A549" s="120"/>
      <c r="B549" s="120"/>
      <c r="C549" s="120"/>
      <c r="D549" s="120"/>
      <c r="E549" s="120"/>
      <c r="F549" s="120"/>
      <c r="G549" s="120"/>
      <c r="H549" s="120"/>
    </row>
    <row r="550" spans="1:8" ht="20.25" hidden="1" x14ac:dyDescent="0.3">
      <c r="A550" s="965" t="s">
        <v>316</v>
      </c>
      <c r="B550" s="966"/>
      <c r="C550" s="966"/>
      <c r="D550" s="966"/>
      <c r="E550" s="966"/>
      <c r="F550" s="966"/>
      <c r="G550" s="966"/>
      <c r="H550" s="967"/>
    </row>
    <row r="551" spans="1:8" ht="63.75" hidden="1" customHeight="1" x14ac:dyDescent="0.25">
      <c r="A551" s="90" t="s">
        <v>112</v>
      </c>
      <c r="B551" s="91" t="s">
        <v>304</v>
      </c>
      <c r="C551" s="111" t="s">
        <v>260</v>
      </c>
      <c r="D551" s="111" t="s">
        <v>285</v>
      </c>
      <c r="E551" s="111" t="s">
        <v>317</v>
      </c>
      <c r="F551" s="111" t="s">
        <v>318</v>
      </c>
      <c r="G551" s="111" t="s">
        <v>319</v>
      </c>
      <c r="H551" s="92" t="s">
        <v>293</v>
      </c>
    </row>
    <row r="552" spans="1:8" hidden="1" x14ac:dyDescent="0.25">
      <c r="A552" s="97" t="s">
        <v>247</v>
      </c>
      <c r="B552" s="94"/>
      <c r="C552" s="94"/>
      <c r="D552" s="94"/>
      <c r="E552" s="94"/>
      <c r="F552" s="94"/>
      <c r="G552" s="94" t="e">
        <f>F552/E552</f>
        <v>#DIV/0!</v>
      </c>
      <c r="H552" s="95"/>
    </row>
    <row r="553" spans="1:8" hidden="1" x14ac:dyDescent="0.25">
      <c r="A553" s="97" t="s">
        <v>248</v>
      </c>
      <c r="B553" s="94"/>
      <c r="C553" s="94"/>
      <c r="D553" s="94"/>
      <c r="E553" s="94"/>
      <c r="F553" s="94"/>
      <c r="G553" s="94" t="e">
        <f t="shared" ref="G553:G563" si="55">F553/E553</f>
        <v>#DIV/0!</v>
      </c>
      <c r="H553" s="95"/>
    </row>
    <row r="554" spans="1:8" hidden="1" x14ac:dyDescent="0.25">
      <c r="A554" s="97" t="s">
        <v>249</v>
      </c>
      <c r="B554" s="94"/>
      <c r="C554" s="94"/>
      <c r="D554" s="94"/>
      <c r="E554" s="94"/>
      <c r="F554" s="94"/>
      <c r="G554" s="94" t="e">
        <f t="shared" si="55"/>
        <v>#DIV/0!</v>
      </c>
      <c r="H554" s="95"/>
    </row>
    <row r="555" spans="1:8" hidden="1" x14ac:dyDescent="0.25">
      <c r="A555" s="97" t="s">
        <v>250</v>
      </c>
      <c r="B555" s="94"/>
      <c r="C555" s="94"/>
      <c r="D555" s="94"/>
      <c r="E555" s="94"/>
      <c r="F555" s="94"/>
      <c r="G555" s="94" t="e">
        <f t="shared" si="55"/>
        <v>#DIV/0!</v>
      </c>
      <c r="H555" s="95"/>
    </row>
    <row r="556" spans="1:8" hidden="1" x14ac:dyDescent="0.25">
      <c r="A556" s="97" t="s">
        <v>251</v>
      </c>
      <c r="B556" s="94"/>
      <c r="C556" s="94"/>
      <c r="D556" s="94"/>
      <c r="E556" s="94"/>
      <c r="F556" s="94"/>
      <c r="G556" s="94" t="e">
        <f t="shared" si="55"/>
        <v>#DIV/0!</v>
      </c>
      <c r="H556" s="95"/>
    </row>
    <row r="557" spans="1:8" hidden="1" x14ac:dyDescent="0.25">
      <c r="A557" s="97" t="s">
        <v>252</v>
      </c>
      <c r="B557" s="94"/>
      <c r="C557" s="94"/>
      <c r="D557" s="94"/>
      <c r="E557" s="94"/>
      <c r="F557" s="94"/>
      <c r="G557" s="94" t="e">
        <f t="shared" si="55"/>
        <v>#DIV/0!</v>
      </c>
      <c r="H557" s="95"/>
    </row>
    <row r="558" spans="1:8" hidden="1" x14ac:dyDescent="0.25">
      <c r="A558" s="97" t="s">
        <v>240</v>
      </c>
      <c r="B558" s="94"/>
      <c r="C558" s="94"/>
      <c r="D558" s="94"/>
      <c r="E558" s="94"/>
      <c r="F558" s="94"/>
      <c r="G558" s="94" t="e">
        <f t="shared" si="55"/>
        <v>#DIV/0!</v>
      </c>
      <c r="H558" s="95"/>
    </row>
    <row r="559" spans="1:8" hidden="1" x14ac:dyDescent="0.25">
      <c r="A559" s="97" t="s">
        <v>241</v>
      </c>
      <c r="B559" s="94"/>
      <c r="C559" s="94"/>
      <c r="D559" s="94"/>
      <c r="E559" s="94"/>
      <c r="F559" s="94"/>
      <c r="G559" s="94" t="e">
        <f t="shared" si="55"/>
        <v>#DIV/0!</v>
      </c>
      <c r="H559" s="95"/>
    </row>
    <row r="560" spans="1:8" hidden="1" x14ac:dyDescent="0.25">
      <c r="A560" s="97" t="s">
        <v>242</v>
      </c>
      <c r="B560" s="94"/>
      <c r="C560" s="94"/>
      <c r="D560" s="94"/>
      <c r="E560" s="94"/>
      <c r="F560" s="94"/>
      <c r="G560" s="94" t="e">
        <f t="shared" si="55"/>
        <v>#DIV/0!</v>
      </c>
      <c r="H560" s="95"/>
    </row>
    <row r="561" spans="1:44" hidden="1" x14ac:dyDescent="0.25">
      <c r="A561" s="97" t="s">
        <v>243</v>
      </c>
      <c r="B561" s="94"/>
      <c r="C561" s="94"/>
      <c r="D561" s="94"/>
      <c r="E561" s="94"/>
      <c r="F561" s="94"/>
      <c r="G561" s="94" t="e">
        <f t="shared" si="55"/>
        <v>#DIV/0!</v>
      </c>
      <c r="H561" s="95"/>
    </row>
    <row r="562" spans="1:44" hidden="1" x14ac:dyDescent="0.25">
      <c r="A562" s="97" t="s">
        <v>244</v>
      </c>
      <c r="B562" s="94"/>
      <c r="C562" s="94"/>
      <c r="D562" s="94"/>
      <c r="E562" s="94"/>
      <c r="F562" s="94"/>
      <c r="G562" s="94" t="e">
        <f t="shared" si="55"/>
        <v>#DIV/0!</v>
      </c>
      <c r="H562" s="95"/>
    </row>
    <row r="563" spans="1:44" ht="15.75" hidden="1" thickBot="1" x14ac:dyDescent="0.3">
      <c r="A563" s="98" t="s">
        <v>245</v>
      </c>
      <c r="B563" s="96"/>
      <c r="C563" s="96"/>
      <c r="D563" s="96"/>
      <c r="E563" s="96"/>
      <c r="F563" s="96"/>
      <c r="G563" s="96" t="e">
        <f t="shared" si="55"/>
        <v>#DIV/0!</v>
      </c>
      <c r="H563" s="100"/>
    </row>
    <row r="564" spans="1:44" ht="26.25" customHeight="1" x14ac:dyDescent="0.25">
      <c r="A564" s="35" t="s">
        <v>42</v>
      </c>
      <c r="B564" s="33"/>
      <c r="C564" s="33"/>
      <c r="D564" s="33"/>
      <c r="E564" s="34"/>
      <c r="F564" s="34"/>
      <c r="G564" s="34"/>
      <c r="H564" s="34"/>
      <c r="I564" s="34"/>
      <c r="J564" s="34"/>
      <c r="K564" s="34"/>
      <c r="L564" s="34"/>
      <c r="M564" s="34"/>
      <c r="N564" s="34"/>
      <c r="O564" s="155"/>
      <c r="P564" s="34"/>
      <c r="Q564" s="34"/>
      <c r="R564" s="34"/>
      <c r="S564" s="34"/>
      <c r="T564" s="34"/>
      <c r="U564" s="34"/>
      <c r="V564" s="34"/>
      <c r="W564" s="34"/>
      <c r="X564" s="33"/>
      <c r="Y564" s="33"/>
      <c r="Z564" s="33"/>
      <c r="AA564" s="33"/>
      <c r="AB564" s="33"/>
      <c r="AC564" s="33"/>
      <c r="AD564" s="36"/>
      <c r="AE564" s="36"/>
      <c r="AF564" s="36"/>
      <c r="AG564" s="36"/>
      <c r="AH564" s="36"/>
      <c r="AI564" s="36"/>
      <c r="AJ564" s="89"/>
      <c r="AK564" s="89"/>
      <c r="AL564" s="37"/>
      <c r="AM564" s="37"/>
      <c r="AN564" s="37"/>
      <c r="AO564" s="37"/>
      <c r="AP564" s="37"/>
      <c r="AQ564" s="37"/>
      <c r="AR564" s="37"/>
    </row>
    <row r="565" spans="1:44" ht="26.25" customHeight="1" x14ac:dyDescent="0.25">
      <c r="A565" s="38" t="s">
        <v>43</v>
      </c>
      <c r="B565" s="860" t="s">
        <v>44</v>
      </c>
      <c r="C565" s="861"/>
      <c r="D565" s="862"/>
      <c r="E565" s="983" t="s">
        <v>45</v>
      </c>
      <c r="F565" s="984"/>
      <c r="G565" s="984"/>
      <c r="H565" s="984"/>
      <c r="I565" s="984"/>
      <c r="J565" s="984"/>
      <c r="K565" s="984"/>
      <c r="L565" s="984"/>
      <c r="M565" s="984"/>
      <c r="N565" s="984"/>
      <c r="O565" s="156"/>
      <c r="P565" s="33"/>
      <c r="Q565" s="33"/>
      <c r="R565" s="33"/>
      <c r="S565" s="33"/>
      <c r="T565" s="33"/>
      <c r="U565" s="33"/>
      <c r="V565" s="33"/>
      <c r="W565" s="33"/>
      <c r="X565" s="33"/>
      <c r="Y565" s="33"/>
      <c r="Z565" s="33"/>
      <c r="AA565" s="33"/>
      <c r="AB565" s="33"/>
      <c r="AC565" s="33"/>
      <c r="AD565" s="36"/>
      <c r="AE565" s="36"/>
      <c r="AF565" s="36"/>
      <c r="AG565" s="36"/>
      <c r="AH565" s="36"/>
      <c r="AI565" s="36"/>
      <c r="AJ565" s="89"/>
      <c r="AK565" s="89"/>
      <c r="AL565" s="36"/>
      <c r="AM565" s="36"/>
      <c r="AN565" s="36"/>
      <c r="AO565" s="36"/>
      <c r="AP565" s="36"/>
      <c r="AQ565" s="36"/>
      <c r="AR565" s="89"/>
    </row>
    <row r="566" spans="1:44" ht="43.5" customHeight="1" x14ac:dyDescent="0.25">
      <c r="A566" s="197">
        <v>12</v>
      </c>
      <c r="B566" s="960" t="s">
        <v>179</v>
      </c>
      <c r="C566" s="961"/>
      <c r="D566" s="962"/>
      <c r="E566" s="963" t="s">
        <v>180</v>
      </c>
      <c r="F566" s="964"/>
      <c r="G566" s="964"/>
      <c r="H566" s="964"/>
      <c r="I566" s="964"/>
      <c r="J566" s="964"/>
      <c r="K566" s="964"/>
      <c r="L566" s="964"/>
      <c r="M566" s="964"/>
      <c r="N566" s="964"/>
      <c r="O566" s="156"/>
      <c r="P566" s="33"/>
      <c r="Q566" s="33"/>
      <c r="R566" s="33"/>
      <c r="S566" s="33"/>
      <c r="T566" s="33"/>
      <c r="U566" s="33"/>
      <c r="V566" s="33"/>
      <c r="W566" s="33"/>
      <c r="X566" s="33"/>
      <c r="Y566" s="33"/>
      <c r="Z566" s="33"/>
      <c r="AA566" s="33"/>
      <c r="AB566" s="33"/>
      <c r="AC566" s="33"/>
      <c r="AD566" s="33"/>
      <c r="AE566" s="33"/>
      <c r="AF566" s="33"/>
      <c r="AG566" s="33"/>
      <c r="AH566" s="33"/>
      <c r="AI566" s="33"/>
      <c r="AJ566" s="88"/>
      <c r="AK566" s="88"/>
      <c r="AL566" s="33"/>
      <c r="AM566" s="33"/>
      <c r="AN566" s="33"/>
      <c r="AO566" s="33"/>
      <c r="AP566" s="33"/>
      <c r="AQ566" s="33"/>
      <c r="AR566" s="88"/>
    </row>
    <row r="567" spans="1:44" x14ac:dyDescent="0.25">
      <c r="A567" s="197">
        <v>13</v>
      </c>
      <c r="B567" s="960" t="s">
        <v>199</v>
      </c>
      <c r="C567" s="961"/>
      <c r="D567" s="962"/>
      <c r="E567" s="963" t="s">
        <v>182</v>
      </c>
      <c r="F567" s="964"/>
      <c r="G567" s="964"/>
      <c r="H567" s="964"/>
      <c r="I567" s="964"/>
      <c r="J567" s="964"/>
      <c r="K567" s="964"/>
      <c r="L567" s="964"/>
      <c r="M567" s="964"/>
      <c r="N567" s="964"/>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4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4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2021-05-12T23:35:35Z</dcterms:modified>
</cp:coreProperties>
</file>