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mc:Choice>
  </mc:AlternateContent>
  <xr:revisionPtr revIDLastSave="0" documentId="13_ncr:1_{2F750983-256E-4F04-9117-C0D85A47BC11}" xr6:coauthVersionLast="47" xr6:coauthVersionMax="47" xr10:uidLastSave="{00000000-0000-0000-0000-000000000000}"/>
  <bookViews>
    <workbookView xWindow="-120" yWindow="-120" windowWidth="20730" windowHeight="11160" tabRatio="862" xr2:uid="{00000000-000D-0000-FFFF-FFFF00000000}"/>
  </bookViews>
  <sheets>
    <sheet name="GESTIÓN" sheetId="5" r:id="rId1"/>
    <sheet name="INVERSIÓN" sheetId="6" r:id="rId2"/>
    <sheet name="ACTIVIDADES" sheetId="15" r:id="rId3"/>
    <sheet name="TERRITORIALIZACION" sheetId="37" r:id="rId4"/>
    <sheet name="SPI" sheetId="17" r:id="rId5"/>
    <sheet name="Ejec7711_Marzo" sheetId="32" state="hidden" r:id="rId6"/>
    <sheet name="EjecPpto_Marzo" sheetId="34" state="hidden" r:id="rId7"/>
    <sheet name="EjecReservas_Marzo" sheetId="35" state="hidden" r:id="rId8"/>
    <sheet name="RevLin_VariaciònMes" sheetId="3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bookmark_1" localSheetId="8">#REF!</definedName>
    <definedName name="__bookmark_1" localSheetId="4">#REF!</definedName>
    <definedName name="__bookmark_1">#REF!</definedName>
    <definedName name="_xlnm._FilterDatabase" localSheetId="2" hidden="1">ACTIVIDADES!$A$8:$AD$33</definedName>
    <definedName name="_xlnm._FilterDatabase" localSheetId="7" hidden="1">EjecReservas_Marzo!$A$9:$K$94</definedName>
    <definedName name="_xlnm._FilterDatabase" localSheetId="0" hidden="1">GESTIÓN!$A$12:$FC$12</definedName>
    <definedName name="_xlnm._FilterDatabase" localSheetId="1" hidden="1">INVERSIÓN!$A$9:$FC$33</definedName>
    <definedName name="_xlnm.Print_Area" localSheetId="2">ACTIVIDADES!$A$1:$V$31</definedName>
    <definedName name="_xlnm.Print_Area" localSheetId="0">GESTIÓN!$A$1:$FC$12</definedName>
    <definedName name="_xlnm.Print_Area" localSheetId="1">INVERSIÓN!$A$1:$FA$34</definedName>
    <definedName name="CONDICION_POBLACIONAL" localSheetId="2">[1]Variables!$C$1:$C$24</definedName>
    <definedName name="CONDICION_POBLACIONAL" localSheetId="8">[2]Variables!$C$1:$C$24</definedName>
    <definedName name="CONDICION_POBLACIONAL" localSheetId="4">[1]Variables!$C$1:$C$24</definedName>
    <definedName name="CONDICION_POBLACIONAL">[2]Variables!$C$1:$C$24</definedName>
    <definedName name="ENCABEZADO">#REF!</definedName>
    <definedName name="GIRO" localSheetId="8">#REF!</definedName>
    <definedName name="GIRO">#REF!</definedName>
    <definedName name="GRUPO_ETAREO" localSheetId="2">[1]Variables!$A$1:$A$8</definedName>
    <definedName name="GRUPO_ETAREO" localSheetId="8">[2]Variables!$A$1:$A$8</definedName>
    <definedName name="GRUPO_ETAREO" localSheetId="4">[1]Variables!$A$1:$A$8</definedName>
    <definedName name="GRUPO_ETAREO">[2]Variables!$A$1:$A$8</definedName>
    <definedName name="GRUPO_ETAREOS" localSheetId="2">#REF!</definedName>
    <definedName name="GRUPO_ETAREOS" localSheetId="8">#REF!</definedName>
    <definedName name="GRUPO_ETAREOS" localSheetId="4">#REF!</definedName>
    <definedName name="GRUPO_ETAREOS">#REF!</definedName>
    <definedName name="GRUPO_ETARIO" localSheetId="2">#REF!</definedName>
    <definedName name="GRUPO_ETARIO" localSheetId="8">#REF!</definedName>
    <definedName name="GRUPO_ETARIO" localSheetId="4">#REF!</definedName>
    <definedName name="GRUPO_ETARIO">#REF!</definedName>
    <definedName name="GRUPO_ETNICO" localSheetId="2">#REF!</definedName>
    <definedName name="GRUPO_ETNICO" localSheetId="8">#REF!</definedName>
    <definedName name="GRUPO_ETNICO" localSheetId="4">#REF!</definedName>
    <definedName name="GRUPO_ETNICO">#REF!</definedName>
    <definedName name="GRUPOETNICO" localSheetId="2">#REF!</definedName>
    <definedName name="GRUPOETNICO" localSheetId="8">#REF!</definedName>
    <definedName name="GRUPOETNICO" localSheetId="4">#REF!</definedName>
    <definedName name="GRUPOETNICO">#REF!</definedName>
    <definedName name="GRUPOS_ETNICOS" localSheetId="2">[1]Variables!$H$1:$H$8</definedName>
    <definedName name="GRUPOS_ETNICOS" localSheetId="8">[2]Variables!$H$1:$H$8</definedName>
    <definedName name="GRUPOS_ETNICOS" localSheetId="4">[1]Variables!$H$1:$H$8</definedName>
    <definedName name="GRUPOS_ETNICOS">[2]Variables!$H$1:$H$8</definedName>
    <definedName name="LA" localSheetId="8">#REF!</definedName>
    <definedName name="LA">#REF!</definedName>
    <definedName name="LOCALIDAD" localSheetId="2">#REF!</definedName>
    <definedName name="LOCALIDAD" localSheetId="8">#REF!</definedName>
    <definedName name="LOCALIDAD" localSheetId="4">#REF!</definedName>
    <definedName name="LOCALIDAD">#REF!</definedName>
    <definedName name="LOCALIZACION" localSheetId="2">#REF!</definedName>
    <definedName name="LOCALIZACION" localSheetId="8">#REF!</definedName>
    <definedName name="LOCALIZACION" localSheetId="4">#REF!</definedName>
    <definedName name="LOCALIZACION">#REF!</definedName>
    <definedName name="Proceso_SIPSE" localSheetId="8">#REF!</definedName>
    <definedName name="Proceso_SIPSE">#REF!</definedName>
    <definedName name="RP" localSheetId="8">#REF!</definedName>
    <definedName name="RP">#REF!</definedName>
    <definedName name="tabla" localSheetId="8">#REF!</definedName>
    <definedName name="tabla">#REF!</definedName>
    <definedName name="Valor_Programado" localSheetId="8">#REF!</definedName>
    <definedName name="Valor_Programado">#REF!</definedName>
  </definedNames>
  <calcPr calcId="191029"/>
  <pivotCaches>
    <pivotCache cacheId="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47" i="37" l="1"/>
  <c r="Q147" i="37"/>
  <c r="I147" i="37"/>
  <c r="AX146" i="37"/>
  <c r="AW146" i="37"/>
  <c r="AV146" i="37"/>
  <c r="AU146" i="37"/>
  <c r="AT146" i="37"/>
  <c r="AS146" i="37"/>
  <c r="AR146" i="37"/>
  <c r="AQ146" i="37"/>
  <c r="AP146" i="37"/>
  <c r="AO146" i="37"/>
  <c r="AN146" i="37"/>
  <c r="AE146" i="37"/>
  <c r="W146" i="37"/>
  <c r="N146" i="37"/>
  <c r="N148" i="37" s="1"/>
  <c r="F146" i="37"/>
  <c r="F148" i="37" s="1"/>
  <c r="Y145" i="37"/>
  <c r="L145" i="37"/>
  <c r="J145" i="37"/>
  <c r="Y144" i="37"/>
  <c r="E144" i="37"/>
  <c r="E143" i="37"/>
  <c r="E142" i="37"/>
  <c r="E141" i="37"/>
  <c r="E145" i="37" s="1"/>
  <c r="E140" i="37"/>
  <c r="Y139" i="37"/>
  <c r="X139" i="37"/>
  <c r="Y138" i="37"/>
  <c r="X138" i="37"/>
  <c r="AE133" i="37"/>
  <c r="AE147" i="37" s="1"/>
  <c r="AD133" i="37"/>
  <c r="AD147" i="37" s="1"/>
  <c r="AC133" i="37"/>
  <c r="AC147" i="37" s="1"/>
  <c r="AB133" i="37"/>
  <c r="AB147" i="37" s="1"/>
  <c r="AA133" i="37"/>
  <c r="AA147" i="37" s="1"/>
  <c r="Z133" i="37"/>
  <c r="Y133" i="37"/>
  <c r="Y147" i="37" s="1"/>
  <c r="X133" i="37"/>
  <c r="X147" i="37" s="1"/>
  <c r="W133" i="37"/>
  <c r="W147" i="37" s="1"/>
  <c r="V133" i="37"/>
  <c r="V147" i="37" s="1"/>
  <c r="U133" i="37"/>
  <c r="U147" i="37" s="1"/>
  <c r="T133" i="37"/>
  <c r="T147" i="37" s="1"/>
  <c r="R133" i="37"/>
  <c r="R147" i="37" s="1"/>
  <c r="Q133" i="37"/>
  <c r="P133" i="37"/>
  <c r="P147" i="37" s="1"/>
  <c r="O133" i="37"/>
  <c r="O147" i="37" s="1"/>
  <c r="N133" i="37"/>
  <c r="N147" i="37" s="1"/>
  <c r="M133" i="37"/>
  <c r="M147" i="37" s="1"/>
  <c r="L133" i="37"/>
  <c r="L147" i="37" s="1"/>
  <c r="K133" i="37"/>
  <c r="K147" i="37" s="1"/>
  <c r="J133" i="37"/>
  <c r="J147" i="37" s="1"/>
  <c r="I133" i="37"/>
  <c r="H133" i="37"/>
  <c r="H147" i="37" s="1"/>
  <c r="G133" i="37"/>
  <c r="G147" i="37" s="1"/>
  <c r="F133" i="37"/>
  <c r="F147" i="37" s="1"/>
  <c r="E133" i="37"/>
  <c r="E147" i="37" s="1"/>
  <c r="AE132" i="37"/>
  <c r="AD132" i="37"/>
  <c r="AC132" i="37"/>
  <c r="AB132" i="37"/>
  <c r="AA132" i="37"/>
  <c r="Z132" i="37"/>
  <c r="Y132" i="37"/>
  <c r="X132" i="37"/>
  <c r="W132" i="37"/>
  <c r="V132" i="37"/>
  <c r="U132" i="37"/>
  <c r="T132" i="37"/>
  <c r="R132" i="37"/>
  <c r="Q132" i="37"/>
  <c r="P132" i="37"/>
  <c r="O132" i="37"/>
  <c r="N132" i="37"/>
  <c r="M132" i="37"/>
  <c r="L132" i="37"/>
  <c r="K132" i="37"/>
  <c r="J132" i="37"/>
  <c r="I132" i="37"/>
  <c r="H132" i="37"/>
  <c r="G132" i="37"/>
  <c r="F132" i="37"/>
  <c r="E132" i="37"/>
  <c r="AE131" i="37"/>
  <c r="AD131" i="37"/>
  <c r="AD146" i="37" s="1"/>
  <c r="AC131" i="37"/>
  <c r="AC146" i="37" s="1"/>
  <c r="AB131" i="37"/>
  <c r="AB146" i="37" s="1"/>
  <c r="AB148" i="37" s="1"/>
  <c r="AA131" i="37"/>
  <c r="AA146" i="37" s="1"/>
  <c r="AA148" i="37" s="1"/>
  <c r="Z131" i="37"/>
  <c r="Z146" i="37" s="1"/>
  <c r="Z148" i="37" s="1"/>
  <c r="Y131" i="37"/>
  <c r="Y146" i="37" s="1"/>
  <c r="Y148" i="37" s="1"/>
  <c r="X131" i="37"/>
  <c r="X146" i="37" s="1"/>
  <c r="W131" i="37"/>
  <c r="V131" i="37"/>
  <c r="V146" i="37" s="1"/>
  <c r="U131" i="37"/>
  <c r="U146" i="37" s="1"/>
  <c r="T131" i="37"/>
  <c r="T146" i="37" s="1"/>
  <c r="T148" i="37" s="1"/>
  <c r="R131" i="37"/>
  <c r="R146" i="37" s="1"/>
  <c r="R148" i="37" s="1"/>
  <c r="Q131" i="37"/>
  <c r="Q146" i="37" s="1"/>
  <c r="Q148" i="37" s="1"/>
  <c r="P131" i="37"/>
  <c r="P146" i="37" s="1"/>
  <c r="P148" i="37" s="1"/>
  <c r="O131" i="37"/>
  <c r="O146" i="37" s="1"/>
  <c r="N131" i="37"/>
  <c r="M131" i="37"/>
  <c r="M146" i="37" s="1"/>
  <c r="L131" i="37"/>
  <c r="L146" i="37" s="1"/>
  <c r="K131" i="37"/>
  <c r="K146" i="37" s="1"/>
  <c r="K148" i="37" s="1"/>
  <c r="J131" i="37"/>
  <c r="J146" i="37" s="1"/>
  <c r="J148" i="37" s="1"/>
  <c r="I131" i="37"/>
  <c r="I146" i="37" s="1"/>
  <c r="I148" i="37" s="1"/>
  <c r="H131" i="37"/>
  <c r="H146" i="37" s="1"/>
  <c r="H148" i="37" s="1"/>
  <c r="G131" i="37"/>
  <c r="G146" i="37" s="1"/>
  <c r="F131" i="37"/>
  <c r="E131" i="37"/>
  <c r="E146" i="37" s="1"/>
  <c r="AE130" i="37"/>
  <c r="AD130" i="37"/>
  <c r="AC130" i="37"/>
  <c r="AB130" i="37"/>
  <c r="AA130" i="37"/>
  <c r="Z130" i="37"/>
  <c r="Y130" i="37"/>
  <c r="X130" i="37"/>
  <c r="W130" i="37"/>
  <c r="V130" i="37"/>
  <c r="U130" i="37"/>
  <c r="T130" i="37"/>
  <c r="R130" i="37"/>
  <c r="Q130" i="37"/>
  <c r="P130" i="37"/>
  <c r="O130" i="37"/>
  <c r="N130" i="37"/>
  <c r="M130" i="37"/>
  <c r="L130" i="37"/>
  <c r="K130" i="37"/>
  <c r="J130" i="37"/>
  <c r="I130" i="37"/>
  <c r="H130" i="37"/>
  <c r="G130" i="37"/>
  <c r="F130" i="37"/>
  <c r="E130" i="37"/>
  <c r="W148" i="37" l="1"/>
  <c r="AE148" i="37"/>
  <c r="U148" i="37"/>
  <c r="E148" i="37"/>
  <c r="M148" i="37"/>
  <c r="V148" i="37"/>
  <c r="AD148" i="37"/>
  <c r="L148" i="37"/>
  <c r="AC148" i="37"/>
  <c r="G148" i="37"/>
  <c r="O148" i="37"/>
  <c r="X148" i="37"/>
  <c r="Y25" i="6" l="1"/>
  <c r="AA25" i="6"/>
  <c r="BE25" i="6"/>
  <c r="CH25" i="6"/>
  <c r="G25" i="6"/>
  <c r="BO28" i="6"/>
  <c r="CH28" i="6"/>
  <c r="G28" i="6"/>
  <c r="G30" i="6"/>
  <c r="Y18" i="6"/>
  <c r="AA18" i="6"/>
  <c r="BE18" i="6"/>
  <c r="CH18" i="6"/>
  <c r="G18" i="6"/>
  <c r="BE21" i="6"/>
  <c r="CH21" i="6"/>
  <c r="G21" i="6"/>
  <c r="G23" i="6"/>
  <c r="Y11" i="6"/>
  <c r="AA11" i="6"/>
  <c r="BE11" i="6"/>
  <c r="CH11" i="6"/>
  <c r="G11" i="6"/>
  <c r="BE14" i="6"/>
  <c r="CH14" i="6"/>
  <c r="G14" i="6"/>
  <c r="G16" i="6"/>
  <c r="Y24" i="6"/>
  <c r="AA24" i="6"/>
  <c r="AA29" i="6"/>
  <c r="AF29" i="6"/>
  <c r="AH29" i="6"/>
  <c r="AJ29" i="6"/>
  <c r="AL29" i="6"/>
  <c r="AN29" i="6"/>
  <c r="AP29" i="6"/>
  <c r="AR29" i="6"/>
  <c r="AT29" i="6"/>
  <c r="AV29" i="6"/>
  <c r="AX29" i="6"/>
  <c r="AZ29" i="6"/>
  <c r="BE29" i="6"/>
  <c r="BD24" i="6"/>
  <c r="BE24" i="6"/>
  <c r="BF27" i="6"/>
  <c r="BF29" i="6"/>
  <c r="CJ29" i="6"/>
  <c r="DN29" i="6"/>
  <c r="G29" i="6"/>
  <c r="G27" i="6"/>
  <c r="G24" i="6"/>
  <c r="Y17" i="6"/>
  <c r="AA17" i="6"/>
  <c r="AA22" i="6"/>
  <c r="AD22" i="6"/>
  <c r="AF22" i="6"/>
  <c r="AH17" i="6"/>
  <c r="AH22" i="6"/>
  <c r="AJ17" i="6"/>
  <c r="AJ22" i="6"/>
  <c r="AL22" i="6"/>
  <c r="AN22" i="6"/>
  <c r="AP22" i="6"/>
  <c r="AR22" i="6"/>
  <c r="AT22" i="6"/>
  <c r="AV22" i="6"/>
  <c r="AX22" i="6"/>
  <c r="AZ22" i="6"/>
  <c r="BE22" i="6"/>
  <c r="BF22" i="6"/>
  <c r="G22" i="6"/>
  <c r="BE20" i="6"/>
  <c r="G20" i="6"/>
  <c r="BE17" i="6"/>
  <c r="G17" i="6"/>
  <c r="X10" i="6"/>
  <c r="Z10" i="6"/>
  <c r="Z15" i="6"/>
  <c r="AC15" i="6"/>
  <c r="AE15" i="6"/>
  <c r="AG15" i="6"/>
  <c r="AI10" i="6"/>
  <c r="AI15" i="6"/>
  <c r="AK15" i="6"/>
  <c r="AM15" i="6"/>
  <c r="AO15" i="6"/>
  <c r="AQ15" i="6"/>
  <c r="AS15" i="6"/>
  <c r="AU15" i="6"/>
  <c r="AW15" i="6"/>
  <c r="AY15" i="6"/>
  <c r="BD15" i="6"/>
  <c r="BF15" i="6"/>
  <c r="CJ15" i="6"/>
  <c r="DN15" i="6"/>
  <c r="G15" i="6"/>
  <c r="BE13" i="6"/>
  <c r="G13" i="6"/>
  <c r="BE10" i="6"/>
  <c r="G10" i="6"/>
  <c r="CI25" i="6"/>
  <c r="CI28" i="6"/>
  <c r="CI30" i="6"/>
  <c r="AD30" i="6"/>
  <c r="AF30" i="6"/>
  <c r="AH30" i="6"/>
  <c r="AJ30" i="6"/>
  <c r="AL30" i="6"/>
  <c r="AN30" i="6"/>
  <c r="AP30" i="6"/>
  <c r="AR30" i="6"/>
  <c r="AT30" i="6"/>
  <c r="AV30" i="6"/>
  <c r="AX30" i="6"/>
  <c r="AZ30" i="6"/>
  <c r="BE30" i="6"/>
  <c r="AA30" i="6"/>
  <c r="EV30" i="6"/>
  <c r="CG25" i="6"/>
  <c r="CG28" i="6"/>
  <c r="CG30" i="6"/>
  <c r="BG30" i="6"/>
  <c r="BI30" i="6"/>
  <c r="BK30" i="6"/>
  <c r="BM30" i="6"/>
  <c r="BO30" i="6"/>
  <c r="BQ30" i="6"/>
  <c r="CF30" i="6"/>
  <c r="AC30" i="6"/>
  <c r="AE25" i="6"/>
  <c r="AE30" i="6"/>
  <c r="AG30" i="6"/>
  <c r="AI30" i="6"/>
  <c r="AK30" i="6"/>
  <c r="AM30" i="6"/>
  <c r="AO30" i="6"/>
  <c r="AQ30" i="6"/>
  <c r="AS30" i="6"/>
  <c r="AU30" i="6"/>
  <c r="AW30" i="6"/>
  <c r="AY30" i="6"/>
  <c r="BD30" i="6"/>
  <c r="X25" i="6"/>
  <c r="Z25" i="6"/>
  <c r="Z30" i="6"/>
  <c r="EU30" i="6"/>
  <c r="CH30" i="6"/>
  <c r="ET30" i="6"/>
  <c r="ES30" i="6"/>
  <c r="CI24" i="6"/>
  <c r="CI27" i="6"/>
  <c r="CI29" i="6"/>
  <c r="EV29" i="6"/>
  <c r="CG24" i="6"/>
  <c r="CG27" i="6"/>
  <c r="CG29" i="6"/>
  <c r="BG29" i="6"/>
  <c r="BI29" i="6"/>
  <c r="BK29" i="6"/>
  <c r="BM29" i="6"/>
  <c r="BO29" i="6"/>
  <c r="BQ29" i="6"/>
  <c r="CF29" i="6"/>
  <c r="AE29" i="6"/>
  <c r="AG29" i="6"/>
  <c r="AI29" i="6"/>
  <c r="AK29" i="6"/>
  <c r="AM29" i="6"/>
  <c r="AO29" i="6"/>
  <c r="AQ29" i="6"/>
  <c r="AS29" i="6"/>
  <c r="AU29" i="6"/>
  <c r="AW29" i="6"/>
  <c r="AY29" i="6"/>
  <c r="BD29" i="6"/>
  <c r="X24" i="6"/>
  <c r="Z24" i="6"/>
  <c r="Z29" i="6"/>
  <c r="EU29" i="6"/>
  <c r="CH24" i="6"/>
  <c r="CH27" i="6"/>
  <c r="CH29" i="6"/>
  <c r="ET29" i="6"/>
  <c r="ES29" i="6"/>
  <c r="EV28" i="6"/>
  <c r="CF28" i="6"/>
  <c r="EU28" i="6"/>
  <c r="ET28" i="6"/>
  <c r="ES28" i="6"/>
  <c r="EV27" i="6"/>
  <c r="CF27" i="6"/>
  <c r="EU27" i="6"/>
  <c r="ET27" i="6"/>
  <c r="CI26" i="6"/>
  <c r="AH26" i="6"/>
  <c r="BE26" i="6"/>
  <c r="EV26" i="6"/>
  <c r="CG26" i="6"/>
  <c r="CF26" i="6"/>
  <c r="AG26" i="6"/>
  <c r="AM26" i="6"/>
  <c r="BD26" i="6"/>
  <c r="EU26" i="6"/>
  <c r="CH26" i="6"/>
  <c r="ET26" i="6"/>
  <c r="ES26" i="6"/>
  <c r="EV25" i="6"/>
  <c r="CF25" i="6"/>
  <c r="BD25" i="6"/>
  <c r="EU25" i="6"/>
  <c r="ET25" i="6"/>
  <c r="ES25" i="6"/>
  <c r="EV24" i="6"/>
  <c r="CF24" i="6"/>
  <c r="EU24" i="6"/>
  <c r="ET24" i="6"/>
  <c r="ES24" i="6"/>
  <c r="CI18" i="6"/>
  <c r="CI21" i="6"/>
  <c r="CI23" i="6"/>
  <c r="AD23" i="6"/>
  <c r="AF23" i="6"/>
  <c r="AH23" i="6"/>
  <c r="AJ23" i="6"/>
  <c r="AL23" i="6"/>
  <c r="AN23" i="6"/>
  <c r="AP23" i="6"/>
  <c r="AR23" i="6"/>
  <c r="AT23" i="6"/>
  <c r="AV23" i="6"/>
  <c r="AX23" i="6"/>
  <c r="AZ23" i="6"/>
  <c r="BE23" i="6"/>
  <c r="AA23" i="6"/>
  <c r="EV23" i="6"/>
  <c r="CG18" i="6"/>
  <c r="CG21" i="6"/>
  <c r="CG23" i="6"/>
  <c r="BG23" i="6"/>
  <c r="BI23" i="6"/>
  <c r="BK23" i="6"/>
  <c r="BM23" i="6"/>
  <c r="BO23" i="6"/>
  <c r="BQ23" i="6"/>
  <c r="CF23" i="6"/>
  <c r="AC21" i="6"/>
  <c r="AC23" i="6"/>
  <c r="AE18" i="6"/>
  <c r="AE23" i="6"/>
  <c r="AG23" i="6"/>
  <c r="AI23" i="6"/>
  <c r="AK23" i="6"/>
  <c r="AM23" i="6"/>
  <c r="AO23" i="6"/>
  <c r="AQ23" i="6"/>
  <c r="AS23" i="6"/>
  <c r="AU23" i="6"/>
  <c r="AW23" i="6"/>
  <c r="AY23" i="6"/>
  <c r="BD23" i="6"/>
  <c r="X18" i="6"/>
  <c r="Z18" i="6"/>
  <c r="Z23" i="6"/>
  <c r="EU23" i="6"/>
  <c r="CH23" i="6"/>
  <c r="ET23" i="6"/>
  <c r="ES23" i="6"/>
  <c r="CI17" i="6"/>
  <c r="CI20" i="6"/>
  <c r="CI22" i="6"/>
  <c r="EV22" i="6"/>
  <c r="CG17" i="6"/>
  <c r="CG20" i="6"/>
  <c r="CG22" i="6"/>
  <c r="BG22" i="6"/>
  <c r="BI22" i="6"/>
  <c r="BK22" i="6"/>
  <c r="BM22" i="6"/>
  <c r="BO22" i="6"/>
  <c r="BQ22" i="6"/>
  <c r="CF22" i="6"/>
  <c r="AC22" i="6"/>
  <c r="AE22" i="6"/>
  <c r="AG22" i="6"/>
  <c r="AI22" i="6"/>
  <c r="AK22" i="6"/>
  <c r="AM22" i="6"/>
  <c r="AO22" i="6"/>
  <c r="AQ22" i="6"/>
  <c r="AS22" i="6"/>
  <c r="AU22" i="6"/>
  <c r="AW22" i="6"/>
  <c r="AY22" i="6"/>
  <c r="BD22" i="6"/>
  <c r="X17" i="6"/>
  <c r="Z17" i="6"/>
  <c r="Z22" i="6"/>
  <c r="EU22" i="6"/>
  <c r="CH17" i="6"/>
  <c r="CH20" i="6"/>
  <c r="CH22" i="6"/>
  <c r="ET22" i="6"/>
  <c r="ES22" i="6"/>
  <c r="EV21" i="6"/>
  <c r="CF21" i="6"/>
  <c r="BD21" i="6"/>
  <c r="EU21" i="6"/>
  <c r="ET21" i="6"/>
  <c r="ES21" i="6"/>
  <c r="CI19" i="6"/>
  <c r="BE19" i="6"/>
  <c r="EV19" i="6"/>
  <c r="CG19" i="6"/>
  <c r="CF19" i="6"/>
  <c r="AW19" i="6"/>
  <c r="BD19" i="6"/>
  <c r="EU19" i="6"/>
  <c r="CC19" i="6"/>
  <c r="CH19" i="6"/>
  <c r="ET19" i="6"/>
  <c r="ES19" i="6"/>
  <c r="EV18" i="6"/>
  <c r="CF18" i="6"/>
  <c r="BD18" i="6"/>
  <c r="EU18" i="6"/>
  <c r="ET18" i="6"/>
  <c r="ES18" i="6"/>
  <c r="EV17" i="6"/>
  <c r="CF17" i="6"/>
  <c r="BD17" i="6"/>
  <c r="EU17" i="6"/>
  <c r="ET17" i="6"/>
  <c r="ES17" i="6"/>
  <c r="CI11" i="6"/>
  <c r="CI14" i="6"/>
  <c r="CI16" i="6"/>
  <c r="AD16" i="6"/>
  <c r="AF16" i="6"/>
  <c r="AH16" i="6"/>
  <c r="AJ16" i="6"/>
  <c r="AL16" i="6"/>
  <c r="AN16" i="6"/>
  <c r="AP16" i="6"/>
  <c r="AR16" i="6"/>
  <c r="AT16" i="6"/>
  <c r="AV16" i="6"/>
  <c r="AX16" i="6"/>
  <c r="AZ16" i="6"/>
  <c r="BE16" i="6"/>
  <c r="AA16" i="6"/>
  <c r="EV16" i="6"/>
  <c r="CG11" i="6"/>
  <c r="CG14" i="6"/>
  <c r="CG16" i="6"/>
  <c r="BG16" i="6"/>
  <c r="BI16" i="6"/>
  <c r="BK16" i="6"/>
  <c r="BM16" i="6"/>
  <c r="BO16" i="6"/>
  <c r="BQ16" i="6"/>
  <c r="CF16" i="6"/>
  <c r="AC14" i="6"/>
  <c r="AC16" i="6"/>
  <c r="AE11" i="6"/>
  <c r="AE16" i="6"/>
  <c r="AG16" i="6"/>
  <c r="AI16" i="6"/>
  <c r="AK16" i="6"/>
  <c r="AM14" i="6"/>
  <c r="AM16" i="6" s="1"/>
  <c r="AO16" i="6"/>
  <c r="AQ16" i="6"/>
  <c r="AS16" i="6"/>
  <c r="AU16" i="6"/>
  <c r="AW16" i="6"/>
  <c r="AY16" i="6"/>
  <c r="X11" i="6"/>
  <c r="Z11" i="6"/>
  <c r="Z16" i="6"/>
  <c r="CH16" i="6"/>
  <c r="ET16" i="6"/>
  <c r="ES16" i="6"/>
  <c r="CI10" i="6"/>
  <c r="CI13" i="6"/>
  <c r="CI15" i="6"/>
  <c r="AD15" i="6"/>
  <c r="AF15" i="6"/>
  <c r="AH15" i="6"/>
  <c r="AJ15" i="6"/>
  <c r="AL15" i="6"/>
  <c r="AN15" i="6"/>
  <c r="AP15" i="6"/>
  <c r="AR15" i="6"/>
  <c r="AT15" i="6"/>
  <c r="AV15" i="6"/>
  <c r="AX15" i="6"/>
  <c r="AZ15" i="6"/>
  <c r="BE15" i="6"/>
  <c r="Y10" i="6"/>
  <c r="AA10" i="6"/>
  <c r="AA15" i="6"/>
  <c r="EV15" i="6"/>
  <c r="CG10" i="6"/>
  <c r="CG13" i="6"/>
  <c r="CG15" i="6"/>
  <c r="BG15" i="6"/>
  <c r="BI15" i="6"/>
  <c r="BK15" i="6"/>
  <c r="BM15" i="6"/>
  <c r="BO15" i="6"/>
  <c r="BQ15" i="6"/>
  <c r="CF15" i="6"/>
  <c r="EU15" i="6"/>
  <c r="CH10" i="6"/>
  <c r="CH13" i="6"/>
  <c r="CH15" i="6"/>
  <c r="ET15" i="6"/>
  <c r="ES15" i="6"/>
  <c r="EV14" i="6"/>
  <c r="CF14" i="6"/>
  <c r="ET14" i="6"/>
  <c r="ES14" i="6"/>
  <c r="CI12" i="6"/>
  <c r="AH12" i="6"/>
  <c r="BE12" i="6"/>
  <c r="EV12" i="6"/>
  <c r="CG12" i="6"/>
  <c r="CF12" i="6"/>
  <c r="AG12" i="6"/>
  <c r="AS12" i="6"/>
  <c r="AW12" i="6"/>
  <c r="BD12" i="6"/>
  <c r="EU12" i="6"/>
  <c r="CH12" i="6"/>
  <c r="ET12" i="6"/>
  <c r="ES12" i="6"/>
  <c r="EV11" i="6"/>
  <c r="CF11" i="6"/>
  <c r="BD11" i="6"/>
  <c r="EU11" i="6"/>
  <c r="ET11" i="6"/>
  <c r="ES11" i="6"/>
  <c r="EV10" i="6"/>
  <c r="CF10" i="6"/>
  <c r="BD10" i="6"/>
  <c r="EU10" i="6"/>
  <c r="ET10" i="6"/>
  <c r="ES10" i="6"/>
  <c r="EX14" i="5"/>
  <c r="EW14" i="5"/>
  <c r="EV14" i="5"/>
  <c r="EU14" i="5"/>
  <c r="EX13" i="5"/>
  <c r="EW13" i="5"/>
  <c r="EV13" i="5"/>
  <c r="EU13" i="5"/>
  <c r="I22" i="15"/>
  <c r="G26" i="15"/>
  <c r="ER14" i="6"/>
  <c r="ER11" i="6"/>
  <c r="ET13" i="5"/>
  <c r="G318" i="17"/>
  <c r="ET14" i="5"/>
  <c r="CI13" i="5"/>
  <c r="CH13" i="5"/>
  <c r="CK13" i="5"/>
  <c r="CK14" i="5"/>
  <c r="BR29" i="6"/>
  <c r="BR23" i="6"/>
  <c r="BR22" i="6"/>
  <c r="BR16" i="6"/>
  <c r="BR15" i="6"/>
  <c r="ER25" i="6"/>
  <c r="ER27" i="6"/>
  <c r="BR30" i="6"/>
  <c r="ER28" i="6"/>
  <c r="ER26" i="6"/>
  <c r="ER24" i="6"/>
  <c r="ER21" i="6"/>
  <c r="ER19" i="6"/>
  <c r="ER18" i="6"/>
  <c r="ER17" i="6"/>
  <c r="ER12" i="6"/>
  <c r="ER10" i="6"/>
  <c r="CF20" i="6"/>
  <c r="CF13" i="6"/>
  <c r="CH14" i="5"/>
  <c r="G317" i="17"/>
  <c r="I130" i="17"/>
  <c r="J130" i="17"/>
  <c r="F249" i="17"/>
  <c r="CE28" i="6"/>
  <c r="CI14" i="5"/>
  <c r="CG13" i="5"/>
  <c r="BP23" i="6"/>
  <c r="BP22" i="6"/>
  <c r="BP16" i="6"/>
  <c r="BP15" i="6"/>
  <c r="BP29" i="6"/>
  <c r="BP30" i="6"/>
  <c r="G316" i="17"/>
  <c r="BN23" i="6"/>
  <c r="BN22" i="6"/>
  <c r="BN16" i="6"/>
  <c r="BN15" i="6"/>
  <c r="BN30" i="6"/>
  <c r="BN29" i="6"/>
  <c r="J62" i="36"/>
  <c r="H62" i="36"/>
  <c r="F62" i="36"/>
  <c r="D62" i="36"/>
  <c r="J61" i="36"/>
  <c r="H61" i="36"/>
  <c r="F61" i="36"/>
  <c r="D61" i="36"/>
  <c r="J60" i="36"/>
  <c r="H60" i="36"/>
  <c r="F60" i="36"/>
  <c r="D60" i="36"/>
  <c r="J59" i="36"/>
  <c r="H59" i="36"/>
  <c r="F59" i="36"/>
  <c r="D59" i="36"/>
  <c r="J58" i="36"/>
  <c r="H58" i="36"/>
  <c r="F58" i="36"/>
  <c r="D58" i="36"/>
  <c r="J57" i="36"/>
  <c r="H57" i="36"/>
  <c r="F57" i="36"/>
  <c r="D57" i="36"/>
  <c r="J56" i="36"/>
  <c r="H56" i="36"/>
  <c r="F56" i="36"/>
  <c r="D56" i="36"/>
  <c r="J55" i="36"/>
  <c r="H55" i="36"/>
  <c r="F55" i="36"/>
  <c r="D55" i="36"/>
  <c r="J54" i="36"/>
  <c r="H54" i="36"/>
  <c r="F54" i="36"/>
  <c r="D54" i="36"/>
  <c r="J53" i="36"/>
  <c r="H53" i="36"/>
  <c r="F53" i="36"/>
  <c r="D53" i="36"/>
  <c r="J52" i="36"/>
  <c r="H52" i="36"/>
  <c r="F52" i="36"/>
  <c r="D52" i="36"/>
  <c r="J46" i="36"/>
  <c r="H46" i="36"/>
  <c r="F46" i="36"/>
  <c r="D46" i="36"/>
  <c r="J45" i="36"/>
  <c r="H45" i="36"/>
  <c r="F45" i="36"/>
  <c r="D45" i="36"/>
  <c r="J44" i="36"/>
  <c r="H44" i="36"/>
  <c r="F44" i="36"/>
  <c r="D44" i="36"/>
  <c r="J43" i="36"/>
  <c r="H43" i="36"/>
  <c r="F43" i="36"/>
  <c r="D43" i="36"/>
  <c r="J42" i="36"/>
  <c r="H42" i="36"/>
  <c r="F42" i="36"/>
  <c r="D42" i="36"/>
  <c r="J41" i="36"/>
  <c r="H41" i="36"/>
  <c r="F41" i="36"/>
  <c r="D41" i="36"/>
  <c r="J40" i="36"/>
  <c r="H40" i="36"/>
  <c r="F40" i="36"/>
  <c r="D40" i="36"/>
  <c r="J39" i="36"/>
  <c r="H39" i="36"/>
  <c r="F39" i="36"/>
  <c r="D39" i="36"/>
  <c r="J38" i="36"/>
  <c r="H38" i="36"/>
  <c r="F38" i="36"/>
  <c r="D38" i="36"/>
  <c r="J37" i="36"/>
  <c r="H37" i="36"/>
  <c r="F37" i="36"/>
  <c r="D37" i="36"/>
  <c r="J36" i="36"/>
  <c r="H36" i="36"/>
  <c r="F36" i="36"/>
  <c r="D36" i="36"/>
  <c r="J30" i="36"/>
  <c r="H30" i="36"/>
  <c r="F30" i="36"/>
  <c r="D30" i="36"/>
  <c r="J29" i="36"/>
  <c r="H29" i="36"/>
  <c r="F29" i="36"/>
  <c r="D29" i="36"/>
  <c r="J28" i="36"/>
  <c r="H28" i="36"/>
  <c r="F28" i="36"/>
  <c r="D28" i="36"/>
  <c r="J27" i="36"/>
  <c r="H27" i="36"/>
  <c r="F27" i="36"/>
  <c r="D27" i="36"/>
  <c r="J26" i="36"/>
  <c r="H26" i="36"/>
  <c r="F26" i="36"/>
  <c r="D26" i="36"/>
  <c r="J25" i="36"/>
  <c r="H25" i="36"/>
  <c r="F25" i="36"/>
  <c r="D25" i="36"/>
  <c r="J24" i="36"/>
  <c r="H24" i="36"/>
  <c r="F24" i="36"/>
  <c r="D24" i="36"/>
  <c r="J23" i="36"/>
  <c r="H23" i="36"/>
  <c r="F23" i="36"/>
  <c r="D23" i="36"/>
  <c r="J22" i="36"/>
  <c r="H22" i="36"/>
  <c r="F22" i="36"/>
  <c r="D22" i="36"/>
  <c r="J21" i="36"/>
  <c r="H21" i="36"/>
  <c r="F21" i="36"/>
  <c r="D21" i="36"/>
  <c r="J20" i="36"/>
  <c r="H20" i="36"/>
  <c r="F20" i="36"/>
  <c r="D20" i="36"/>
  <c r="J15" i="36"/>
  <c r="H15" i="36"/>
  <c r="F15" i="36"/>
  <c r="D15" i="36"/>
  <c r="J14" i="36"/>
  <c r="H14" i="36"/>
  <c r="F14" i="36"/>
  <c r="D14" i="36"/>
  <c r="J13" i="36"/>
  <c r="H13" i="36"/>
  <c r="F13" i="36"/>
  <c r="D13" i="36"/>
  <c r="J12" i="36"/>
  <c r="H12" i="36"/>
  <c r="F12" i="36"/>
  <c r="D12" i="36"/>
  <c r="J11" i="36"/>
  <c r="H11" i="36"/>
  <c r="F11" i="36"/>
  <c r="D11" i="36"/>
  <c r="J10" i="36"/>
  <c r="H10" i="36"/>
  <c r="F10" i="36"/>
  <c r="D10" i="36"/>
  <c r="J9" i="36"/>
  <c r="H9" i="36"/>
  <c r="F9" i="36"/>
  <c r="D9" i="36"/>
  <c r="J8" i="36"/>
  <c r="H8" i="36"/>
  <c r="F8" i="36"/>
  <c r="D8" i="36"/>
  <c r="J7" i="36"/>
  <c r="H7" i="36"/>
  <c r="F7" i="36"/>
  <c r="D7" i="36"/>
  <c r="J6" i="36"/>
  <c r="H6" i="36"/>
  <c r="F6" i="36"/>
  <c r="D6" i="36"/>
  <c r="J5" i="36"/>
  <c r="H5" i="36"/>
  <c r="F5" i="36"/>
  <c r="D5" i="36"/>
  <c r="D95" i="35"/>
  <c r="C95" i="35"/>
  <c r="E11" i="35"/>
  <c r="E12" i="35"/>
  <c r="E13" i="35"/>
  <c r="E14" i="35"/>
  <c r="E15" i="35"/>
  <c r="E16" i="35"/>
  <c r="E17" i="35"/>
  <c r="E18" i="35"/>
  <c r="E19" i="35"/>
  <c r="E20" i="35"/>
  <c r="E21" i="35"/>
  <c r="E22" i="35"/>
  <c r="E23" i="35"/>
  <c r="E24" i="35"/>
  <c r="E25" i="35"/>
  <c r="E9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62" i="35"/>
  <c r="E63" i="35"/>
  <c r="E64" i="35"/>
  <c r="E65" i="35"/>
  <c r="E66" i="35"/>
  <c r="E67" i="35"/>
  <c r="E68" i="35"/>
  <c r="E69" i="35"/>
  <c r="E70" i="35"/>
  <c r="E71" i="35"/>
  <c r="E72" i="35"/>
  <c r="E73" i="35"/>
  <c r="E74" i="35"/>
  <c r="E75" i="35"/>
  <c r="E76" i="35"/>
  <c r="E77" i="35"/>
  <c r="E78" i="35"/>
  <c r="E79" i="35"/>
  <c r="E80" i="35"/>
  <c r="E81" i="35"/>
  <c r="E82" i="35"/>
  <c r="E83" i="35"/>
  <c r="E84" i="35"/>
  <c r="E85" i="35"/>
  <c r="E86" i="35"/>
  <c r="E87" i="35"/>
  <c r="E88" i="35"/>
  <c r="E89" i="35"/>
  <c r="E90" i="35"/>
  <c r="E91" i="35"/>
  <c r="E92" i="35"/>
  <c r="E93" i="35"/>
  <c r="E94" i="35"/>
  <c r="E10" i="35"/>
  <c r="DC106" i="32"/>
  <c r="DB106" i="32"/>
  <c r="DC105" i="32"/>
  <c r="DB105" i="32"/>
  <c r="DC104" i="32"/>
  <c r="DB104" i="32"/>
  <c r="DC103" i="32"/>
  <c r="DB103" i="32"/>
  <c r="DC102" i="32"/>
  <c r="DB102" i="32"/>
  <c r="DC101" i="32"/>
  <c r="DB101" i="32"/>
  <c r="DC100" i="32"/>
  <c r="DB100" i="32"/>
  <c r="DC99" i="32"/>
  <c r="DB99" i="32"/>
  <c r="DC98" i="32"/>
  <c r="DB98" i="32"/>
  <c r="DC97" i="32"/>
  <c r="DB97" i="32"/>
  <c r="DC96" i="32"/>
  <c r="DB96" i="32"/>
  <c r="DC95" i="32"/>
  <c r="DB95" i="32"/>
  <c r="DC94" i="32"/>
  <c r="DB94" i="32"/>
  <c r="DC93" i="32"/>
  <c r="DB93" i="32"/>
  <c r="DC92" i="32"/>
  <c r="DB92" i="32"/>
  <c r="DC91" i="32"/>
  <c r="DB91" i="32"/>
  <c r="DC90" i="32"/>
  <c r="DB90" i="32"/>
  <c r="DC89" i="32"/>
  <c r="DB89" i="32"/>
  <c r="DC88" i="32"/>
  <c r="DB88" i="32"/>
  <c r="DC87" i="32"/>
  <c r="DB87" i="32"/>
  <c r="DC86" i="32"/>
  <c r="DB86" i="32"/>
  <c r="DC85" i="32"/>
  <c r="DB85" i="32"/>
  <c r="DC84" i="32"/>
  <c r="DB84" i="32"/>
  <c r="DC83" i="32"/>
  <c r="DB83" i="32"/>
  <c r="DC82" i="32"/>
  <c r="DB82" i="32"/>
  <c r="DC81" i="32"/>
  <c r="DB81" i="32"/>
  <c r="DC80" i="32"/>
  <c r="DB80" i="32"/>
  <c r="DC79" i="32"/>
  <c r="DB79" i="32"/>
  <c r="DC78" i="32"/>
  <c r="DB78" i="32"/>
  <c r="DC77" i="32"/>
  <c r="DB77" i="32"/>
  <c r="DC76" i="32"/>
  <c r="DB76" i="32"/>
  <c r="DC75" i="32"/>
  <c r="DB75" i="32"/>
  <c r="DC74" i="32"/>
  <c r="DB74" i="32"/>
  <c r="DC73" i="32"/>
  <c r="DB73" i="32"/>
  <c r="DC72" i="32"/>
  <c r="DB72" i="32"/>
  <c r="DC71" i="32"/>
  <c r="DB71" i="32"/>
  <c r="DC70" i="32"/>
  <c r="DB70" i="32"/>
  <c r="DC69" i="32"/>
  <c r="DB69" i="32"/>
  <c r="DC68" i="32"/>
  <c r="DB68" i="32"/>
  <c r="DC67" i="32"/>
  <c r="DB67" i="32"/>
  <c r="DC66" i="32"/>
  <c r="DB66" i="32"/>
  <c r="DC65" i="32"/>
  <c r="DB65" i="32"/>
  <c r="DC64" i="32"/>
  <c r="DB64" i="32"/>
  <c r="DC63" i="32"/>
  <c r="DB63" i="32"/>
  <c r="DC62" i="32"/>
  <c r="DB62" i="32"/>
  <c r="DC61" i="32"/>
  <c r="DB61" i="32"/>
  <c r="DC60" i="32"/>
  <c r="DB60" i="32"/>
  <c r="DC59" i="32"/>
  <c r="DB59" i="32"/>
  <c r="DC58" i="32"/>
  <c r="DB58" i="32"/>
  <c r="DC57" i="32"/>
  <c r="DB57" i="32"/>
  <c r="DC56" i="32"/>
  <c r="DB56" i="32"/>
  <c r="DC55" i="32"/>
  <c r="DB55" i="32"/>
  <c r="DC54" i="32"/>
  <c r="DB54" i="32"/>
  <c r="DC53" i="32"/>
  <c r="DB53" i="32"/>
  <c r="DC52" i="32"/>
  <c r="DB52" i="32"/>
  <c r="DC51" i="32"/>
  <c r="DB51" i="32"/>
  <c r="DC50" i="32"/>
  <c r="DB50" i="32"/>
  <c r="DC49" i="32"/>
  <c r="DB49" i="32"/>
  <c r="DC48" i="32"/>
  <c r="DB48" i="32"/>
  <c r="DC47" i="32"/>
  <c r="DB47" i="32"/>
  <c r="DC46" i="32"/>
  <c r="DB46" i="32"/>
  <c r="DC45" i="32"/>
  <c r="DB45" i="32"/>
  <c r="DC44" i="32"/>
  <c r="DB44" i="32"/>
  <c r="DC43" i="32"/>
  <c r="DB43" i="32"/>
  <c r="DC42" i="32"/>
  <c r="DB42" i="32"/>
  <c r="DC41" i="32"/>
  <c r="DB41" i="32"/>
  <c r="DC40" i="32"/>
  <c r="DB40" i="32"/>
  <c r="DC39" i="32"/>
  <c r="DB39" i="32"/>
  <c r="DC38" i="32"/>
  <c r="DB38" i="32"/>
  <c r="DC37" i="32"/>
  <c r="DB37" i="32"/>
  <c r="DC36" i="32"/>
  <c r="DB36" i="32"/>
  <c r="DC35" i="32"/>
  <c r="DB35" i="32"/>
  <c r="DC34" i="32"/>
  <c r="DB34" i="32"/>
  <c r="DC33" i="32"/>
  <c r="DB33" i="32"/>
  <c r="DC32" i="32"/>
  <c r="DB32" i="32"/>
  <c r="DC31" i="32"/>
  <c r="DB31" i="32"/>
  <c r="DC30" i="32"/>
  <c r="DB30" i="32"/>
  <c r="DC29" i="32"/>
  <c r="DB29" i="32"/>
  <c r="DC28" i="32"/>
  <c r="DB28" i="32"/>
  <c r="DC27" i="32"/>
  <c r="DB27" i="32"/>
  <c r="DC26" i="32"/>
  <c r="DB26" i="32"/>
  <c r="DC25" i="32"/>
  <c r="DB25" i="32"/>
  <c r="DC24" i="32"/>
  <c r="DB24" i="32"/>
  <c r="DC23" i="32"/>
  <c r="DB23" i="32"/>
  <c r="DC22" i="32"/>
  <c r="DB22" i="32"/>
  <c r="DC21" i="32"/>
  <c r="DB21" i="32"/>
  <c r="DC20" i="32"/>
  <c r="DB20" i="32"/>
  <c r="DC19" i="32"/>
  <c r="DB19" i="32"/>
  <c r="DC18" i="32"/>
  <c r="DB18" i="32"/>
  <c r="DC17" i="32"/>
  <c r="DB17" i="32"/>
  <c r="DC16" i="32"/>
  <c r="DB16" i="32"/>
  <c r="DC15" i="32"/>
  <c r="DB15" i="32"/>
  <c r="DC14" i="32"/>
  <c r="DB14" i="32"/>
  <c r="DC13" i="32"/>
  <c r="DB13" i="32"/>
  <c r="DC12" i="32"/>
  <c r="DB12" i="32"/>
  <c r="DC11" i="32"/>
  <c r="DB11" i="32"/>
  <c r="DC10" i="32"/>
  <c r="DB10" i="32"/>
  <c r="DC9" i="32"/>
  <c r="DB9" i="32"/>
  <c r="DC8" i="32"/>
  <c r="DB8" i="32"/>
  <c r="DC7" i="32"/>
  <c r="DB7" i="32"/>
  <c r="DC6" i="32"/>
  <c r="DB6" i="32"/>
  <c r="DC5" i="32"/>
  <c r="DB5" i="32"/>
  <c r="DC4" i="32"/>
  <c r="DB4" i="32"/>
  <c r="DC3" i="32"/>
  <c r="DB3" i="32"/>
  <c r="DC2" i="32"/>
  <c r="DB2" i="32"/>
  <c r="G315" i="17"/>
  <c r="BL23" i="6"/>
  <c r="BL22" i="6"/>
  <c r="BL16" i="6"/>
  <c r="BL15" i="6"/>
  <c r="G314" i="17"/>
  <c r="BJ16" i="6"/>
  <c r="BJ23" i="6"/>
  <c r="BJ22" i="6"/>
  <c r="BJ15" i="6"/>
  <c r="CC23" i="6"/>
  <c r="CC22" i="6"/>
  <c r="CA23" i="6"/>
  <c r="CA22" i="6"/>
  <c r="BY23" i="6"/>
  <c r="BY22" i="6"/>
  <c r="BW23" i="6"/>
  <c r="BW22" i="6"/>
  <c r="BU23" i="6"/>
  <c r="BU22" i="6"/>
  <c r="BS23" i="6"/>
  <c r="BS22" i="6"/>
  <c r="G313" i="17"/>
  <c r="I121" i="17"/>
  <c r="I120" i="17"/>
  <c r="H121" i="17"/>
  <c r="H120" i="17"/>
  <c r="H27" i="17"/>
  <c r="H28" i="17"/>
  <c r="H29" i="17"/>
  <c r="M121" i="17"/>
  <c r="CJ14" i="5"/>
  <c r="CG14" i="5"/>
  <c r="CJ13" i="5"/>
  <c r="S9" i="15"/>
  <c r="S11" i="15"/>
  <c r="S13" i="15"/>
  <c r="S23" i="15"/>
  <c r="S25" i="15"/>
  <c r="G354" i="17"/>
  <c r="G353" i="17"/>
  <c r="G352" i="17"/>
  <c r="G351" i="17"/>
  <c r="G350" i="17"/>
  <c r="G349" i="17"/>
  <c r="G348" i="17"/>
  <c r="G347" i="17"/>
  <c r="G346" i="17"/>
  <c r="G345" i="17"/>
  <c r="G344" i="17"/>
  <c r="G343" i="17"/>
  <c r="G339" i="17"/>
  <c r="G338" i="17"/>
  <c r="G337" i="17"/>
  <c r="G336" i="17"/>
  <c r="G335" i="17"/>
  <c r="G334" i="17"/>
  <c r="G333" i="17"/>
  <c r="G332" i="17"/>
  <c r="G331" i="17"/>
  <c r="G330" i="17"/>
  <c r="G329" i="17"/>
  <c r="G328" i="17"/>
  <c r="G324" i="17"/>
  <c r="G323" i="17"/>
  <c r="G322" i="17"/>
  <c r="G321" i="17"/>
  <c r="G320" i="17"/>
  <c r="G319" i="17"/>
  <c r="G309" i="17"/>
  <c r="G308" i="17"/>
  <c r="G307" i="17"/>
  <c r="G306" i="17"/>
  <c r="G305" i="17"/>
  <c r="G304" i="17"/>
  <c r="G303" i="17"/>
  <c r="G302" i="17"/>
  <c r="G301" i="17"/>
  <c r="G300" i="17"/>
  <c r="G299" i="17"/>
  <c r="G294" i="17"/>
  <c r="G293" i="17"/>
  <c r="G292" i="17"/>
  <c r="G291" i="17"/>
  <c r="G290" i="17"/>
  <c r="G289" i="17"/>
  <c r="F222" i="17"/>
  <c r="E222" i="17"/>
  <c r="F221" i="17"/>
  <c r="E221" i="17"/>
  <c r="F220" i="17"/>
  <c r="E220" i="17"/>
  <c r="H196" i="17"/>
  <c r="M167" i="17"/>
  <c r="J167" i="17"/>
  <c r="M166" i="17"/>
  <c r="J166" i="17"/>
  <c r="M165" i="17"/>
  <c r="J165" i="17"/>
  <c r="M164" i="17"/>
  <c r="J164" i="17"/>
  <c r="M163" i="17"/>
  <c r="J163" i="17"/>
  <c r="M162" i="17"/>
  <c r="J162" i="17"/>
  <c r="M161" i="17"/>
  <c r="J161" i="17"/>
  <c r="M160" i="17"/>
  <c r="J160" i="17"/>
  <c r="M159" i="17"/>
  <c r="J159" i="17"/>
  <c r="M158" i="17"/>
  <c r="J158" i="17"/>
  <c r="M157" i="17"/>
  <c r="J157" i="17"/>
  <c r="M156" i="17"/>
  <c r="J156" i="17"/>
  <c r="M152" i="17"/>
  <c r="J152" i="17"/>
  <c r="M151" i="17"/>
  <c r="J151" i="17"/>
  <c r="M150" i="17"/>
  <c r="J150" i="17"/>
  <c r="M149" i="17"/>
  <c r="J149" i="17"/>
  <c r="M148" i="17"/>
  <c r="J148" i="17"/>
  <c r="M147" i="17"/>
  <c r="J147" i="17"/>
  <c r="M146" i="17"/>
  <c r="J146" i="17"/>
  <c r="M145" i="17"/>
  <c r="J145" i="17"/>
  <c r="M144" i="17"/>
  <c r="J144" i="17"/>
  <c r="M143" i="17"/>
  <c r="J143" i="17"/>
  <c r="M142" i="17"/>
  <c r="J142" i="17"/>
  <c r="M141" i="17"/>
  <c r="J141" i="17"/>
  <c r="M137" i="17"/>
  <c r="J137" i="17"/>
  <c r="M136" i="17"/>
  <c r="J136" i="17"/>
  <c r="M135" i="17"/>
  <c r="J135" i="17"/>
  <c r="M134" i="17"/>
  <c r="J134" i="17"/>
  <c r="M133" i="17"/>
  <c r="J133" i="17"/>
  <c r="M132" i="17"/>
  <c r="J132" i="17"/>
  <c r="I114" i="17"/>
  <c r="H114" i="17"/>
  <c r="I113" i="17"/>
  <c r="H113" i="17"/>
  <c r="J113" i="17" s="1"/>
  <c r="I112" i="17"/>
  <c r="H112" i="17"/>
  <c r="J112" i="17" s="1"/>
  <c r="I111" i="17"/>
  <c r="H111" i="17"/>
  <c r="I110" i="17"/>
  <c r="H110" i="17"/>
  <c r="I109" i="17"/>
  <c r="H109" i="17"/>
  <c r="J109" i="17" s="1"/>
  <c r="J106" i="17"/>
  <c r="J105" i="17"/>
  <c r="J104" i="17"/>
  <c r="J103" i="17"/>
  <c r="J102" i="17"/>
  <c r="J101" i="17"/>
  <c r="J100" i="17"/>
  <c r="J99" i="17"/>
  <c r="J98" i="17"/>
  <c r="J97" i="17"/>
  <c r="J96" i="17"/>
  <c r="J95" i="17"/>
  <c r="J94" i="17"/>
  <c r="J93" i="17"/>
  <c r="I88" i="17"/>
  <c r="J88" i="17" s="1"/>
  <c r="I86" i="17"/>
  <c r="J86" i="17" s="1"/>
  <c r="J84" i="17"/>
  <c r="J82" i="17"/>
  <c r="J80"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F26" i="17"/>
  <c r="G26" i="17"/>
  <c r="E26" i="17"/>
  <c r="D26" i="17"/>
  <c r="H24" i="17"/>
  <c r="H23" i="17"/>
  <c r="H22" i="17"/>
  <c r="H21" i="17"/>
  <c r="H20" i="17"/>
  <c r="H19" i="17"/>
  <c r="H14" i="17"/>
  <c r="E13" i="17"/>
  <c r="H13" i="17"/>
  <c r="H12" i="17"/>
  <c r="H11" i="17"/>
  <c r="H10" i="17"/>
  <c r="H9" i="17"/>
  <c r="U27" i="15"/>
  <c r="T27" i="15"/>
  <c r="S26" i="15"/>
  <c r="S24" i="15"/>
  <c r="S22" i="15"/>
  <c r="S21" i="15"/>
  <c r="S20" i="15"/>
  <c r="S19" i="15"/>
  <c r="S18" i="15"/>
  <c r="S17" i="15"/>
  <c r="S16" i="15"/>
  <c r="S15" i="15"/>
  <c r="S14" i="15"/>
  <c r="S12" i="15"/>
  <c r="S10" i="15"/>
  <c r="DN32" i="6"/>
  <c r="DM32" i="6"/>
  <c r="DL32" i="6"/>
  <c r="DK32" i="6"/>
  <c r="DJ32" i="6"/>
  <c r="DI32" i="6"/>
  <c r="DH32" i="6"/>
  <c r="DG32" i="6"/>
  <c r="DF32" i="6"/>
  <c r="DE32" i="6"/>
  <c r="DD32" i="6"/>
  <c r="DC32" i="6"/>
  <c r="DB32" i="6"/>
  <c r="DA32" i="6"/>
  <c r="CZ32" i="6"/>
  <c r="CY32" i="6"/>
  <c r="CX32" i="6"/>
  <c r="CW32" i="6"/>
  <c r="CV32" i="6"/>
  <c r="CU32" i="6"/>
  <c r="CT32" i="6"/>
  <c r="CS32" i="6"/>
  <c r="CR32" i="6"/>
  <c r="CQ32" i="6"/>
  <c r="CP32" i="6"/>
  <c r="CO32" i="6"/>
  <c r="CN32" i="6"/>
  <c r="CM32" i="6"/>
  <c r="CL32" i="6"/>
  <c r="CK32" i="6"/>
  <c r="CJ32" i="6"/>
  <c r="CD32" i="6"/>
  <c r="CC32" i="6"/>
  <c r="CB32" i="6"/>
  <c r="CA32" i="6"/>
  <c r="BZ32" i="6"/>
  <c r="BY32" i="6"/>
  <c r="BX32" i="6"/>
  <c r="BW32" i="6"/>
  <c r="BV32" i="6"/>
  <c r="BU32" i="6"/>
  <c r="BT32" i="6"/>
  <c r="BS32" i="6"/>
  <c r="BR32" i="6"/>
  <c r="BQ32" i="6"/>
  <c r="BP32" i="6"/>
  <c r="BO32" i="6"/>
  <c r="BN32" i="6"/>
  <c r="BM32" i="6"/>
  <c r="BL32" i="6"/>
  <c r="BK32" i="6"/>
  <c r="BJ32" i="6"/>
  <c r="BI32" i="6"/>
  <c r="BH32" i="6"/>
  <c r="BG32" i="6"/>
  <c r="AZ32" i="6"/>
  <c r="AY32" i="6"/>
  <c r="AX32" i="6"/>
  <c r="AW32" i="6"/>
  <c r="AV32" i="6"/>
  <c r="AU32" i="6"/>
  <c r="AT32" i="6"/>
  <c r="AS32" i="6"/>
  <c r="AR32" i="6"/>
  <c r="AQ32" i="6"/>
  <c r="AP32" i="6"/>
  <c r="AO32" i="6"/>
  <c r="AN32" i="6"/>
  <c r="AL32" i="6"/>
  <c r="AK32" i="6"/>
  <c r="AJ32" i="6"/>
  <c r="AI32" i="6"/>
  <c r="AH32" i="6"/>
  <c r="AG32" i="6"/>
  <c r="AF32" i="6"/>
  <c r="AE32" i="6"/>
  <c r="AD32" i="6"/>
  <c r="AB32" i="6"/>
  <c r="AA32" i="6"/>
  <c r="Z32" i="6"/>
  <c r="Y32" i="6"/>
  <c r="X32" i="6"/>
  <c r="W32" i="6"/>
  <c r="V32" i="6"/>
  <c r="U32" i="6"/>
  <c r="T32" i="6"/>
  <c r="S32" i="6"/>
  <c r="R32" i="6"/>
  <c r="Q32" i="6"/>
  <c r="P32" i="6"/>
  <c r="O32" i="6"/>
  <c r="N32" i="6"/>
  <c r="M32" i="6"/>
  <c r="L32" i="6"/>
  <c r="K32" i="6"/>
  <c r="J32" i="6"/>
  <c r="I32" i="6"/>
  <c r="H32" i="6"/>
  <c r="DN31" i="6"/>
  <c r="DM31" i="6"/>
  <c r="DL31" i="6"/>
  <c r="DK31" i="6"/>
  <c r="DJ31" i="6"/>
  <c r="DJ33" i="6"/>
  <c r="DI31" i="6"/>
  <c r="DH31" i="6"/>
  <c r="DG31" i="6"/>
  <c r="DF31" i="6"/>
  <c r="DE31" i="6"/>
  <c r="DD31" i="6"/>
  <c r="DC31" i="6"/>
  <c r="DB31" i="6"/>
  <c r="DA31" i="6"/>
  <c r="CZ31" i="6"/>
  <c r="CY31" i="6"/>
  <c r="CX31" i="6"/>
  <c r="CW31" i="6"/>
  <c r="CV31" i="6"/>
  <c r="CU31" i="6"/>
  <c r="CT31" i="6"/>
  <c r="CS31" i="6"/>
  <c r="CR31" i="6"/>
  <c r="CQ31" i="6"/>
  <c r="CP31" i="6"/>
  <c r="CO31" i="6"/>
  <c r="CN31" i="6"/>
  <c r="CM31" i="6"/>
  <c r="CL31" i="6"/>
  <c r="CK31" i="6"/>
  <c r="CJ31" i="6"/>
  <c r="CC31" i="6"/>
  <c r="CB31" i="6"/>
  <c r="CB33" i="6"/>
  <c r="CA31" i="6"/>
  <c r="BZ31" i="6"/>
  <c r="BY31" i="6"/>
  <c r="BX31" i="6"/>
  <c r="BW31" i="6"/>
  <c r="BV31" i="6"/>
  <c r="BU31" i="6"/>
  <c r="BT31" i="6"/>
  <c r="BT33" i="6"/>
  <c r="BS31" i="6"/>
  <c r="BR31" i="6"/>
  <c r="BQ31" i="6"/>
  <c r="BP31" i="6"/>
  <c r="BP33" i="6"/>
  <c r="BO31" i="6"/>
  <c r="BN31" i="6"/>
  <c r="BM31" i="6"/>
  <c r="BK31" i="6"/>
  <c r="BK33" i="6"/>
  <c r="BJ31" i="6"/>
  <c r="BI31" i="6"/>
  <c r="BH31" i="6"/>
  <c r="BH33" i="6"/>
  <c r="BG31" i="6"/>
  <c r="BF31" i="6"/>
  <c r="C38" i="17"/>
  <c r="D38" i="17"/>
  <c r="AZ31" i="6"/>
  <c r="AY31" i="6"/>
  <c r="AX31" i="6"/>
  <c r="AW31" i="6"/>
  <c r="AV31" i="6"/>
  <c r="AU31" i="6"/>
  <c r="AT31" i="6"/>
  <c r="AS31" i="6"/>
  <c r="AR31" i="6"/>
  <c r="AQ31" i="6"/>
  <c r="AP31" i="6"/>
  <c r="AO31" i="6"/>
  <c r="AN31" i="6"/>
  <c r="AM31" i="6"/>
  <c r="AL31" i="6"/>
  <c r="AK31" i="6"/>
  <c r="AJ31" i="6"/>
  <c r="AI31" i="6"/>
  <c r="AI33" i="6"/>
  <c r="AH31" i="6"/>
  <c r="AG31" i="6"/>
  <c r="AF31" i="6"/>
  <c r="AD31" i="6"/>
  <c r="AC31" i="6"/>
  <c r="AB31" i="6"/>
  <c r="V31" i="6"/>
  <c r="U31" i="6"/>
  <c r="T31" i="6"/>
  <c r="S31" i="6"/>
  <c r="Q31" i="6"/>
  <c r="P31" i="6"/>
  <c r="O31" i="6"/>
  <c r="N31" i="6"/>
  <c r="M31" i="6"/>
  <c r="L31" i="6"/>
  <c r="K31" i="6"/>
  <c r="J31" i="6"/>
  <c r="J33" i="6"/>
  <c r="I31" i="6"/>
  <c r="H31" i="6"/>
  <c r="CC30" i="6"/>
  <c r="CB30" i="6"/>
  <c r="CA30" i="6"/>
  <c r="BZ30" i="6"/>
  <c r="BY30" i="6"/>
  <c r="BX30" i="6"/>
  <c r="BW30" i="6"/>
  <c r="BV30" i="6"/>
  <c r="BU30" i="6"/>
  <c r="BT30" i="6"/>
  <c r="BS30" i="6"/>
  <c r="BL30" i="6"/>
  <c r="BJ30" i="6"/>
  <c r="BH30" i="6"/>
  <c r="AB30" i="6"/>
  <c r="CC29" i="6"/>
  <c r="CB29" i="6"/>
  <c r="CA29" i="6"/>
  <c r="BZ29" i="6"/>
  <c r="BY29" i="6"/>
  <c r="BX29" i="6"/>
  <c r="BW29" i="6"/>
  <c r="BV29" i="6"/>
  <c r="BU29" i="6"/>
  <c r="BT29" i="6"/>
  <c r="BS29" i="6"/>
  <c r="BL29" i="6"/>
  <c r="BJ29" i="6"/>
  <c r="BH29" i="6"/>
  <c r="L131" i="17"/>
  <c r="M131" i="17"/>
  <c r="CE27" i="6"/>
  <c r="CE26" i="6"/>
  <c r="CD30" i="6"/>
  <c r="BF26" i="6"/>
  <c r="CE25" i="6"/>
  <c r="CE30" i="6"/>
  <c r="BC25" i="6"/>
  <c r="BB25" i="6"/>
  <c r="Y30" i="6"/>
  <c r="X30" i="6"/>
  <c r="W25" i="6"/>
  <c r="W30" i="6"/>
  <c r="CE24" i="6"/>
  <c r="BC24" i="6"/>
  <c r="BB24" i="6"/>
  <c r="BA24" i="6"/>
  <c r="X29" i="6"/>
  <c r="W24" i="6"/>
  <c r="W29" i="6"/>
  <c r="BH23" i="6"/>
  <c r="AB23" i="6"/>
  <c r="T23" i="6"/>
  <c r="S23" i="6"/>
  <c r="BH22" i="6"/>
  <c r="T22" i="6"/>
  <c r="R22" i="6"/>
  <c r="CE21" i="6"/>
  <c r="BC21" i="6"/>
  <c r="CE20" i="6"/>
  <c r="BD20" i="6"/>
  <c r="BC20" i="6"/>
  <c r="BB20" i="6"/>
  <c r="BA20" i="6"/>
  <c r="CE19" i="6"/>
  <c r="BF19" i="6"/>
  <c r="BC19" i="6"/>
  <c r="AB19" i="6"/>
  <c r="CE18" i="6"/>
  <c r="BC18" i="6"/>
  <c r="BA18" i="6"/>
  <c r="Y23" i="6"/>
  <c r="W18" i="6"/>
  <c r="CE17" i="6"/>
  <c r="BB17" i="6"/>
  <c r="BA17" i="6"/>
  <c r="Y22" i="6"/>
  <c r="X22" i="6"/>
  <c r="W17" i="6"/>
  <c r="W22" i="6"/>
  <c r="CC16" i="6"/>
  <c r="CA16" i="6"/>
  <c r="BY16" i="6"/>
  <c r="BW16" i="6"/>
  <c r="BU16" i="6"/>
  <c r="BS16" i="6"/>
  <c r="ER16" i="6"/>
  <c r="BH16" i="6"/>
  <c r="BF16" i="6"/>
  <c r="AB16" i="6"/>
  <c r="T16" i="6"/>
  <c r="S16" i="6"/>
  <c r="CC15" i="6"/>
  <c r="CA15" i="6"/>
  <c r="BY15" i="6"/>
  <c r="BW15" i="6"/>
  <c r="BU15" i="6"/>
  <c r="BS15" i="6"/>
  <c r="ER15" i="6"/>
  <c r="BH15" i="6"/>
  <c r="T15" i="6"/>
  <c r="R15" i="6"/>
  <c r="CE14" i="6"/>
  <c r="BC14" i="6"/>
  <c r="BA14" i="6"/>
  <c r="CE13" i="6"/>
  <c r="BD13" i="6"/>
  <c r="BC13" i="6"/>
  <c r="BB13" i="6"/>
  <c r="BA13" i="6"/>
  <c r="CE12" i="6"/>
  <c r="CE11" i="6"/>
  <c r="BC11" i="6"/>
  <c r="BA11" i="6"/>
  <c r="Y16" i="6"/>
  <c r="W11" i="6"/>
  <c r="W16" i="6"/>
  <c r="R11" i="6"/>
  <c r="R31" i="6"/>
  <c r="CE10" i="6"/>
  <c r="BC10" i="6"/>
  <c r="Y15" i="6"/>
  <c r="W10" i="6"/>
  <c r="W15" i="6"/>
  <c r="BG14" i="5"/>
  <c r="BF14" i="5"/>
  <c r="BE14" i="5"/>
  <c r="BD14" i="5"/>
  <c r="BC14" i="5"/>
  <c r="AA14" i="5"/>
  <c r="Z14" i="5"/>
  <c r="AB14" i="5"/>
  <c r="AC14" i="5"/>
  <c r="Y14" i="5"/>
  <c r="BG13" i="5"/>
  <c r="BF13" i="5"/>
  <c r="BE13" i="5"/>
  <c r="BD13" i="5"/>
  <c r="BC13" i="5"/>
  <c r="AN13" i="5"/>
  <c r="AA13" i="5"/>
  <c r="AC13" i="5"/>
  <c r="Y13" i="5"/>
  <c r="Z13" i="5"/>
  <c r="AB13" i="5"/>
  <c r="I13" i="5"/>
  <c r="F247" i="17"/>
  <c r="CW33" i="6"/>
  <c r="R16" i="6"/>
  <c r="BA19" i="6"/>
  <c r="BB19" i="6"/>
  <c r="BA26" i="6"/>
  <c r="F248" i="17"/>
  <c r="CD29" i="6"/>
  <c r="CD31" i="6"/>
  <c r="BI33" i="6"/>
  <c r="AM32" i="6"/>
  <c r="CG31" i="6"/>
  <c r="BL31" i="6"/>
  <c r="BL33" i="6"/>
  <c r="E15" i="34"/>
  <c r="C15" i="34"/>
  <c r="E14" i="34"/>
  <c r="C14" i="34"/>
  <c r="D17" i="34"/>
  <c r="B17" i="34"/>
  <c r="B14" i="34"/>
  <c r="D16" i="34"/>
  <c r="B16" i="34"/>
  <c r="D15" i="34"/>
  <c r="B15" i="34"/>
  <c r="D14" i="34"/>
  <c r="E17" i="34"/>
  <c r="C17" i="34"/>
  <c r="E16" i="34"/>
  <c r="C16" i="34"/>
  <c r="AS33" i="6"/>
  <c r="BW33" i="6"/>
  <c r="CZ33" i="6"/>
  <c r="DH33" i="6"/>
  <c r="X15" i="6"/>
  <c r="BE31" i="6"/>
  <c r="CO33" i="6"/>
  <c r="DE33" i="6"/>
  <c r="DM33" i="6"/>
  <c r="BA21" i="6"/>
  <c r="Y31" i="6"/>
  <c r="Y33" i="6"/>
  <c r="BB23" i="6"/>
  <c r="AB33" i="6"/>
  <c r="BB21" i="6"/>
  <c r="CE16" i="6"/>
  <c r="BF21" i="6"/>
  <c r="BF23" i="6"/>
  <c r="BB18" i="6"/>
  <c r="CE22" i="6"/>
  <c r="S33" i="6"/>
  <c r="AG33" i="6"/>
  <c r="CT33" i="6"/>
  <c r="K33" i="6"/>
  <c r="T33" i="6"/>
  <c r="CU33" i="6"/>
  <c r="L33" i="6"/>
  <c r="AX33" i="6"/>
  <c r="AO33" i="6"/>
  <c r="CJ33" i="6"/>
  <c r="CR33" i="6"/>
  <c r="J121" i="17"/>
  <c r="AK33" i="6"/>
  <c r="BO33" i="6"/>
  <c r="CK33" i="6"/>
  <c r="CS33" i="6"/>
  <c r="DA33" i="6"/>
  <c r="DI33" i="6"/>
  <c r="BB12" i="6"/>
  <c r="AN33" i="6"/>
  <c r="CI31" i="6"/>
  <c r="E38" i="17"/>
  <c r="ER30" i="6"/>
  <c r="M33" i="6"/>
  <c r="I131" i="17"/>
  <c r="J131" i="17"/>
  <c r="CV33" i="6"/>
  <c r="U33" i="6"/>
  <c r="DD33" i="6"/>
  <c r="Y29" i="6"/>
  <c r="O33" i="6"/>
  <c r="BA12" i="6"/>
  <c r="CH32" i="6"/>
  <c r="H33" i="6"/>
  <c r="P33" i="6"/>
  <c r="AD33" i="6"/>
  <c r="AL33" i="6"/>
  <c r="AT33" i="6"/>
  <c r="BX33" i="6"/>
  <c r="CL33" i="6"/>
  <c r="DB33" i="6"/>
  <c r="CI32" i="6"/>
  <c r="AU33" i="6"/>
  <c r="BQ33" i="6"/>
  <c r="DK33" i="6"/>
  <c r="BC31" i="6"/>
  <c r="CE29" i="6"/>
  <c r="AF33" i="6"/>
  <c r="AE31" i="6"/>
  <c r="AE33" i="6"/>
  <c r="BB11" i="6"/>
  <c r="Q33" i="6"/>
  <c r="AH33" i="6"/>
  <c r="AY33" i="6"/>
  <c r="BU33" i="6"/>
  <c r="CP33" i="6"/>
  <c r="DF33" i="6"/>
  <c r="DN33" i="6"/>
  <c r="CF31" i="6"/>
  <c r="CM33" i="6"/>
  <c r="AR33" i="6"/>
  <c r="BN33" i="6"/>
  <c r="BV33" i="6"/>
  <c r="DG33" i="6"/>
  <c r="CE23" i="6"/>
  <c r="AV33" i="6"/>
  <c r="BR33" i="6"/>
  <c r="BZ33" i="6"/>
  <c r="CN33" i="6"/>
  <c r="DC33" i="6"/>
  <c r="BC22" i="6"/>
  <c r="BA29" i="6"/>
  <c r="V33" i="6"/>
  <c r="AW33" i="6"/>
  <c r="BJ33" i="6"/>
  <c r="BS33" i="6"/>
  <c r="CA33" i="6"/>
  <c r="ER22" i="6"/>
  <c r="BB14" i="6"/>
  <c r="BB32" i="6" s="1"/>
  <c r="BB33" i="6" s="1"/>
  <c r="BA25" i="6"/>
  <c r="BA31" i="6"/>
  <c r="BC29" i="6"/>
  <c r="N33" i="6"/>
  <c r="DL33" i="6"/>
  <c r="ER23" i="6"/>
  <c r="H26" i="17"/>
  <c r="J111" i="17"/>
  <c r="J110" i="17"/>
  <c r="J114" i="17"/>
  <c r="BA10" i="6"/>
  <c r="CG32" i="6"/>
  <c r="CG33" i="6"/>
  <c r="AJ33" i="6"/>
  <c r="BG33" i="6"/>
  <c r="J120" i="17"/>
  <c r="ER29" i="6"/>
  <c r="BA30" i="6"/>
  <c r="CE15" i="6"/>
  <c r="BA22" i="6"/>
  <c r="AQ33" i="6"/>
  <c r="F38" i="17"/>
  <c r="G38" i="17"/>
  <c r="BA32" i="6"/>
  <c r="BA33" i="6" s="1"/>
  <c r="CD33" i="6"/>
  <c r="BB10" i="6"/>
  <c r="BC23" i="6"/>
  <c r="BC30" i="6"/>
  <c r="I33" i="6"/>
  <c r="BM33" i="6"/>
  <c r="CC33" i="6"/>
  <c r="CQ33" i="6"/>
  <c r="CX33" i="6"/>
  <c r="BY33" i="6"/>
  <c r="R33" i="6"/>
  <c r="AZ33" i="6"/>
  <c r="CY33" i="6"/>
  <c r="BC32" i="6"/>
  <c r="CE32" i="6"/>
  <c r="BC15" i="6"/>
  <c r="W31" i="6"/>
  <c r="W33" i="6"/>
  <c r="CE31" i="6"/>
  <c r="AP33" i="6"/>
  <c r="BF28" i="6"/>
  <c r="I14" i="5"/>
  <c r="CF32" i="6"/>
  <c r="AM33" i="6"/>
  <c r="X31" i="6"/>
  <c r="X33" i="6"/>
  <c r="AC32" i="6"/>
  <c r="AC33" i="6"/>
  <c r="BA23" i="6"/>
  <c r="W23" i="6"/>
  <c r="CH31" i="6"/>
  <c r="CH33" i="6"/>
  <c r="BB26" i="6"/>
  <c r="BE32" i="6"/>
  <c r="BE33" i="6"/>
  <c r="BB22" i="6"/>
  <c r="BC16" i="6"/>
  <c r="BC26" i="6"/>
  <c r="X23" i="6"/>
  <c r="X16" i="6"/>
  <c r="BC12" i="6"/>
  <c r="BB29" i="6"/>
  <c r="L313" i="17"/>
  <c r="K313" i="17"/>
  <c r="BF32" i="6"/>
  <c r="BF33" i="6"/>
  <c r="BB31" i="6"/>
  <c r="BB30" i="6"/>
  <c r="CF33" i="6"/>
  <c r="BC33" i="6"/>
  <c r="CI33" i="6"/>
  <c r="BD31" i="6"/>
  <c r="H38" i="17"/>
  <c r="Z31" i="6"/>
  <c r="Z33" i="6"/>
  <c r="BB15" i="6"/>
  <c r="CE33" i="6"/>
  <c r="BC17" i="6"/>
  <c r="BA15" i="6"/>
  <c r="BF30" i="6"/>
  <c r="G31" i="6"/>
  <c r="AA31" i="6"/>
  <c r="AA33" i="6"/>
  <c r="G32" i="6"/>
  <c r="G33" i="6"/>
  <c r="BD16" i="6" l="1"/>
  <c r="EU16" i="6" s="1"/>
  <c r="BB16" i="6"/>
  <c r="BA16" i="6"/>
  <c r="BD14" i="6"/>
  <c r="BD32" i="6" l="1"/>
  <c r="BD33" i="6" s="1"/>
  <c r="EU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3.000 incluidos espacios.</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9E0DECE5-BEDE-4A06-B526-B1FDFA2063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54681A87-FBAF-49E6-B8DB-F02BA9B72E9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F0F8CF4B-2E26-4BDC-B2A2-FD82CE0C22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A7BE7014-CF75-4930-8B1F-1D3EE276FA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A9A3B3BD-9314-4896-A975-D213E5B601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9949FAD2-74AB-45B2-874A-19E15A3CA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D8417E75-D2E0-4EDD-8F4A-29C71ABFFB24}">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E41E95E0-EA66-47DE-A10C-7FC8F8E954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4B44CC6E-0262-413F-8512-B49D56B2487F}">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D1D05EF5-232B-4B7F-A07E-EBC429B52BE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EF73D484-FE6E-477F-B579-5D3FEA1A6EF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5A9A8BA2-706C-4069-BC6C-1A4F538A54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707DA35A-1624-423A-9BB8-F194D29A1A1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ADEC3E79-C832-4B66-B5D5-7A7C79883FF1}">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8ECD90F8-E6EE-43B9-8ED9-1713081D04C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412B076F-1267-463E-B970-DF7D9C935DE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194E5EA1-C01B-479B-8342-4505DEC900B2}">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E5D8EBE3-A98E-46AA-8AF4-C1B0684845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BF350D03-6072-4E99-8297-77730CFB11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BFB7C1D-9CDB-4CDB-9356-0D045D92BCF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4E687039-E155-4E0D-90F7-43D0EDCC87DC}">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6DDF27A-0ED7-4BFB-BC41-94F4090C024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B8FA425-B925-4143-BBC1-FDC93250669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34FDDA0-61EC-4A0C-87A5-03D9648716B1}">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F78C688E-2E45-4EB8-B022-90DD686AAC07}">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B24FA4B-9DE4-4AF1-A473-D7445FE09DAF}">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EA5C4FB-F379-4D1C-8F2E-F017710E0461}">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659A30D4-D72B-4B31-A79E-B68E5C278A5F}">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445C32F0-67AB-44CE-B258-4013F9BE69BA}">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EE0A3EB-F0ED-4C7D-BF0E-E43C1088E546}">
      <text>
        <r>
          <rPr>
            <b/>
            <sz val="9"/>
            <color indexed="81"/>
            <rFont val="Tahoma"/>
            <family val="2"/>
          </rPr>
          <t>YULIED.PENARANDA:</t>
        </r>
        <r>
          <rPr>
            <sz val="9"/>
            <color indexed="81"/>
            <rFont val="Tahoma"/>
            <family val="2"/>
          </rPr>
          <t xml:space="preserve">
Relacionar el periodo de corte y año a reportar</t>
        </r>
      </text>
    </comment>
    <comment ref="D8" authorId="0" shapeId="0" xr:uid="{D2CB982E-BA37-411B-AF77-E5FFB6DFF11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2E6396E-B8F6-46C4-8A8C-F3F84B83FF2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3CB56E72-ACE6-44A9-B4EF-81B8F6FAFC73}">
      <text>
        <r>
          <rPr>
            <b/>
            <sz val="9"/>
            <color indexed="81"/>
            <rFont val="Tahoma"/>
            <family val="2"/>
          </rPr>
          <t>YULIED.PENARANDA:</t>
        </r>
        <r>
          <rPr>
            <sz val="9"/>
            <color indexed="81"/>
            <rFont val="Tahoma"/>
            <family val="2"/>
          </rPr>
          <t xml:space="preserve">
Variables: programado y ejecutado</t>
        </r>
      </text>
    </comment>
    <comment ref="G8" authorId="0" shapeId="0" xr:uid="{FAA592C8-06F3-4937-8720-66FAE432AD4A}">
      <text>
        <r>
          <rPr>
            <b/>
            <sz val="9"/>
            <color indexed="81"/>
            <rFont val="Tahoma"/>
            <family val="2"/>
          </rPr>
          <t>YULIED.PENARANDA:</t>
        </r>
        <r>
          <rPr>
            <sz val="9"/>
            <color indexed="81"/>
            <rFont val="Tahoma"/>
            <family val="2"/>
          </rPr>
          <t xml:space="preserve">
Máximo dos decimales</t>
        </r>
      </text>
    </comment>
    <comment ref="H8" authorId="0" shapeId="0" xr:uid="{5F5EEDF0-1571-4273-A22E-0DBC6DFE9923}">
      <text>
        <r>
          <rPr>
            <b/>
            <sz val="9"/>
            <color indexed="81"/>
            <rFont val="Tahoma"/>
            <family val="2"/>
          </rPr>
          <t>YULIED.PENARANDA:</t>
        </r>
        <r>
          <rPr>
            <sz val="9"/>
            <color indexed="81"/>
            <rFont val="Tahoma"/>
            <family val="2"/>
          </rPr>
          <t xml:space="preserve">
Máximo dos decimales</t>
        </r>
      </text>
    </comment>
    <comment ref="I8" authorId="0" shapeId="0" xr:uid="{D85747DB-CC9F-4ED6-956B-56C317DB6997}">
      <text>
        <r>
          <rPr>
            <b/>
            <sz val="9"/>
            <color indexed="81"/>
            <rFont val="Tahoma"/>
            <family val="2"/>
          </rPr>
          <t>YULIED.PENARANDA:</t>
        </r>
        <r>
          <rPr>
            <sz val="9"/>
            <color indexed="81"/>
            <rFont val="Tahoma"/>
            <family val="2"/>
          </rPr>
          <t xml:space="preserve">
Máximo dos decimales</t>
        </r>
      </text>
    </comment>
    <comment ref="J8" authorId="0" shapeId="0" xr:uid="{11D51F04-B31B-4B0D-B22F-D75C332749E2}">
      <text>
        <r>
          <rPr>
            <b/>
            <sz val="9"/>
            <color indexed="81"/>
            <rFont val="Tahoma"/>
            <family val="2"/>
          </rPr>
          <t>YULIED.PENARANDA:</t>
        </r>
        <r>
          <rPr>
            <sz val="9"/>
            <color indexed="81"/>
            <rFont val="Tahoma"/>
            <family val="2"/>
          </rPr>
          <t xml:space="preserve">
Máximo dos decimales</t>
        </r>
      </text>
    </comment>
    <comment ref="K8" authorId="0" shapeId="0" xr:uid="{8C5C2361-0B11-45D6-AA3F-F06FE75D396D}">
      <text>
        <r>
          <rPr>
            <b/>
            <sz val="9"/>
            <color indexed="81"/>
            <rFont val="Tahoma"/>
            <family val="2"/>
          </rPr>
          <t>YULIED.PENARANDA:</t>
        </r>
        <r>
          <rPr>
            <sz val="9"/>
            <color indexed="81"/>
            <rFont val="Tahoma"/>
            <family val="2"/>
          </rPr>
          <t xml:space="preserve">
Máximo dos decimales</t>
        </r>
      </text>
    </comment>
    <comment ref="L8" authorId="0" shapeId="0" xr:uid="{F3188394-BC66-42A3-BEE4-F5D2EDBE66FD}">
      <text>
        <r>
          <rPr>
            <b/>
            <sz val="9"/>
            <color indexed="81"/>
            <rFont val="Tahoma"/>
            <family val="2"/>
          </rPr>
          <t>YULIED.PENARANDA:</t>
        </r>
        <r>
          <rPr>
            <sz val="9"/>
            <color indexed="81"/>
            <rFont val="Tahoma"/>
            <family val="2"/>
          </rPr>
          <t xml:space="preserve">
Máximo dos decimales</t>
        </r>
      </text>
    </comment>
    <comment ref="M8" authorId="0" shapeId="0" xr:uid="{3F7F3897-10CC-4037-8EA0-5313C4E7A3F5}">
      <text>
        <r>
          <rPr>
            <b/>
            <sz val="9"/>
            <color indexed="81"/>
            <rFont val="Tahoma"/>
            <family val="2"/>
          </rPr>
          <t>YULIED.PENARANDA:</t>
        </r>
        <r>
          <rPr>
            <sz val="9"/>
            <color indexed="81"/>
            <rFont val="Tahoma"/>
            <family val="2"/>
          </rPr>
          <t xml:space="preserve">
Máximo dos decimales</t>
        </r>
      </text>
    </comment>
    <comment ref="N8" authorId="0" shapeId="0" xr:uid="{8B6B4AFC-CCB0-416C-B02F-D81DA8C9C40F}">
      <text>
        <r>
          <rPr>
            <b/>
            <sz val="9"/>
            <color indexed="81"/>
            <rFont val="Tahoma"/>
            <family val="2"/>
          </rPr>
          <t>YULIED.PENARANDA:</t>
        </r>
        <r>
          <rPr>
            <sz val="9"/>
            <color indexed="81"/>
            <rFont val="Tahoma"/>
            <family val="2"/>
          </rPr>
          <t xml:space="preserve">
Máximo dos decimales</t>
        </r>
      </text>
    </comment>
    <comment ref="O8" authorId="0" shapeId="0" xr:uid="{361B0988-B118-4F45-9CD5-EEF80ABBD793}">
      <text>
        <r>
          <rPr>
            <b/>
            <sz val="9"/>
            <color indexed="81"/>
            <rFont val="Tahoma"/>
            <family val="2"/>
          </rPr>
          <t>YULIED.PENARANDA:</t>
        </r>
        <r>
          <rPr>
            <sz val="9"/>
            <color indexed="81"/>
            <rFont val="Tahoma"/>
            <family val="2"/>
          </rPr>
          <t xml:space="preserve">
Máximo dos decimales</t>
        </r>
      </text>
    </comment>
    <comment ref="P8" authorId="0" shapeId="0" xr:uid="{757B35A5-D8DC-423A-85A8-D6EE77EE943E}">
      <text>
        <r>
          <rPr>
            <b/>
            <sz val="9"/>
            <color indexed="81"/>
            <rFont val="Tahoma"/>
            <family val="2"/>
          </rPr>
          <t>YULIED.PENARANDA:</t>
        </r>
        <r>
          <rPr>
            <sz val="9"/>
            <color indexed="81"/>
            <rFont val="Tahoma"/>
            <family val="2"/>
          </rPr>
          <t xml:space="preserve">
Máximo dos decimales</t>
        </r>
      </text>
    </comment>
    <comment ref="Q8" authorId="0" shapeId="0" xr:uid="{5F60945E-BDB5-4BBE-B93A-611A71D8934B}">
      <text>
        <r>
          <rPr>
            <b/>
            <sz val="9"/>
            <color indexed="81"/>
            <rFont val="Tahoma"/>
            <family val="2"/>
          </rPr>
          <t>YULIED.PENARANDA:</t>
        </r>
        <r>
          <rPr>
            <sz val="9"/>
            <color indexed="81"/>
            <rFont val="Tahoma"/>
            <family val="2"/>
          </rPr>
          <t xml:space="preserve">
Máximo dos decimales</t>
        </r>
      </text>
    </comment>
    <comment ref="R8" authorId="0" shapeId="0" xr:uid="{7F92E101-D633-4D92-8619-6D2B2C350837}">
      <text>
        <r>
          <rPr>
            <b/>
            <sz val="9"/>
            <color indexed="81"/>
            <rFont val="Tahoma"/>
            <family val="2"/>
          </rPr>
          <t>YULIED.PENARANDA:</t>
        </r>
        <r>
          <rPr>
            <sz val="9"/>
            <color indexed="81"/>
            <rFont val="Tahoma"/>
            <family val="2"/>
          </rPr>
          <t xml:space="preserve">
Máximo dos decimales</t>
        </r>
      </text>
    </comment>
    <comment ref="S8" authorId="0" shapeId="0" xr:uid="{8A1AF5CD-B3DC-43D2-8EE1-68A46C63ED8B}">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4C8B2CB5-3183-4AB0-B9E7-CC8A07C95B28}">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329B12A1-952F-4A6A-B0F4-2C513814AC25}">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37896408-DF53-47E8-AF01-A97706F06935}">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BE8A54D3-DE01-4D9A-AFFF-2ABD38F4A814}">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43569CC-0FB5-4115-AE2A-D383BF42ADDE}">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9EDDF05-9996-46AD-AE57-931580597B1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696EAC72-7027-497B-BF38-7C24374EFEB6}">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59595011-8249-4D3B-820D-27A9D399B2E7}">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6198CABA-995F-4375-AE56-9105DEEBE6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BA36FFD1-1AA5-463C-B072-036EEA15D4A6}">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8A90786-BE17-4841-9148-653F143B31D5}">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3B821EA7-244A-4F4F-BA9E-F377B94B2F81}">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65414BF2-92BE-45C2-937A-BACCE03DA37C}">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FB0890C8-262B-4782-91DC-BB8A9DE1CB3E}">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26762257-CD46-423B-BC7F-3032D5FB4B74}">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EDC90ED6-9BF3-4A23-942F-D991E33E5545}">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2546E3C2-67FF-4842-BADF-78174B32A4C7}">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888BB543-1376-4880-B911-0B316604FEF2}">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DE33E29D-2DB8-4267-B654-57404B23FB94}">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E8C9D368-B0CD-4B3A-AAF1-18C39354E78C}">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FB5C1F37-338A-44A1-9267-5F5CCD821D37}">
      <text>
        <r>
          <rPr>
            <b/>
            <sz val="9"/>
            <color indexed="81"/>
            <rFont val="Tahoma"/>
            <family val="2"/>
          </rPr>
          <t>YULIED.PENARANDA:</t>
        </r>
        <r>
          <rPr>
            <sz val="9"/>
            <color indexed="81"/>
            <rFont val="Tahoma"/>
            <family val="2"/>
          </rPr>
          <t xml:space="preserve">
Nos debe dar 100%</t>
        </r>
      </text>
    </comment>
    <comment ref="U27" authorId="0" shapeId="0" xr:uid="{9BC7EB4C-E958-4197-A9CC-F9E6419517A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52CAAE9B-11D2-44AA-B9D7-33B82223AF1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7D5FCDC-EEEE-4209-8BDD-6CEA468AE1C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5EFE5BD7-9CEE-4407-B238-788FC59E9579}">
      <text>
        <r>
          <rPr>
            <b/>
            <sz val="9"/>
            <color indexed="81"/>
            <rFont val="Tahoma"/>
            <family val="2"/>
          </rPr>
          <t>YULIED.PENARANDA:</t>
        </r>
        <r>
          <rPr>
            <sz val="9"/>
            <color indexed="81"/>
            <rFont val="Tahoma"/>
            <family val="2"/>
          </rPr>
          <t xml:space="preserve">
Relacionar el período del reporte</t>
        </r>
      </text>
    </comment>
    <comment ref="A8" authorId="0" shapeId="0" xr:uid="{D29711D9-64FF-4CCB-BF63-00EE681E5C81}">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1B0ADFF-F20B-4952-9784-EAB3A2D3570E}">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A21EC2D2-FBB8-46B0-A65D-52761BE14ED2}">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4D278827-5F13-4880-BB64-A972BAEED5B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5950E0FE-8B77-4DBE-8CE7-E0A2801CC21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558A644E-6BAE-4EE3-A939-E17E2B08D895}">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7344089-4EE9-4782-AA2A-2E2E037BEE73}">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3E88EC48-756D-4252-B495-C15BC0BEA006}">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52BDA426-0CE3-49B5-9A5C-8F19853E320F}">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7B86D89E-16E3-4BD1-8951-D50A40E3677B}">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B96707CF-2517-4F80-868C-79C4C033FFE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A73BCA05-180B-4F7D-88D8-BE6B9C61735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74B15C7A-FD50-4D65-86B6-2BADAB47B8F8}">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F2DC9E83-0F4B-4B07-B2A0-8B7CDB71837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A878DB6E-9C79-4D0A-99E8-E0868698A38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40A7898-8924-493A-85BD-A0ECBA6E6D5E}">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1735E6C3-BBF9-47D6-86A7-8CB22FA1B90A}">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ADCD929F-8B1D-4D0E-BB31-969881E5B2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484A987B-F96D-4693-9627-5FB0F32A01C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76E410A-2E78-485D-8307-1D32EF6296B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69219927-F285-4FD2-8D93-4B75A0449C7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36FA5F22-420D-43C4-B01F-02A3270B414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42A5FE13-2275-479D-8E9F-1ED33104455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4D27091D-9EED-48E8-B0EB-5F80E3B6AD3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752F052-49CD-406A-9A89-56758079DA1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AE3B537F-3804-4FD1-90F9-860F1836A15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FBCB4F19-3248-4E11-9F24-AE8E6E6F857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A1C33D03-82B9-4FA7-A9F2-D57EE80DB72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98D79F1A-A73F-4E20-9799-2485BE79C725}">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C84BC55-9C04-4C6E-9456-B493773DAC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F978705E-76C2-4A03-9044-C657848C40F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97A9F989-41F0-4C79-B0E1-D383A988D4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FBA130C9-EF78-4B21-A4EC-6E2B9A4AF6E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46C0B6FB-CA36-470E-8ECD-CE380911D4F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914F2331-823F-4B0D-9E06-EF4AF2E4E6D2}">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19B858D0-0B76-4FCB-906D-69D85C7B4A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1841B64A-D35E-4A20-BDD3-D4137AD74E8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263D60D7-8D51-4629-8371-8E8385DFDE9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DD27B47D-AFDA-46C9-BE99-A0990E03378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4C94034-B8FF-4798-890E-7D6F825D59A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16228A54-6DD1-4D1D-B425-0EEE4C35C13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BEECD256-DBED-44C4-912E-9E2C49D85F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CAB5CC96-65BF-4C79-989B-7D323DB6415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CE49193E-1E11-4C91-AF02-DA79765F6C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C03721CF-C09E-41AA-BDC4-62D5C21FA85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F833DB78-69CC-4920-B5D8-9C9DBCBF2DD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395E9A85-85AF-4FEC-82DC-258B960DAA5F}">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585FFFE0-D2DE-4401-93FA-C0F6789EBC2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F618470D-F28E-449F-B0BE-DD503662092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CCE40643-5352-48B5-8046-69863CFB144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73E324D7-622F-45C9-B99A-09914443B72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F94ACE80-2236-4083-A20C-DBFED7E47B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1A5A4BCE-4624-4130-802C-6285E709F7BE}">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E820AF8B-6F44-4966-8A4E-F3FCB307A0A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91E6EED8-EE07-4CF1-B877-2BEC597648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7D9E29A9-179C-4923-BB30-E36589B1231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81B2222-29E8-431A-B936-2CE81BA3066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606557B-7AEB-4FC9-AE1D-D8A18F3BFF7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C320B1B3-04D2-4E5F-96D4-97BE4BA038B4}">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1ABB2FF8-27CD-4E12-A6E1-7285BA7F201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67B9522-6CFF-44A6-B2E8-D54A2378D3F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566E5243-3116-44E7-984F-FF6D98517F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DE5D3132-8BC1-441E-8A2E-055FE9E8ED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21DA554A-73D0-4E49-BD4D-E8E79130014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77D16ACB-080A-4F63-B7F0-38895EDBC0E8}">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90128DFB-F697-4D6F-B0A0-8495D218D13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D16A0EAB-FF45-4DC2-B788-D0453BFF433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FE5B714D-C9B6-404C-AB34-173EDF9C1B1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FE7356BC-3A1A-4B33-9077-CF70BE1AD0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A7D1E0D-D722-473C-B0A3-4C03E03D669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9BC5602A-4C17-4C53-848E-ADC6472BE9BD}">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21BF5BF0-5C73-4406-891B-00F9FC079EE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3C84750A-3E94-4A93-9C05-6CDB20EE27B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14C09B15-5894-4EA5-9ADB-AFFB36F592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5014C35B-3CEA-4F76-BF87-A6FA8CD100B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D4CD06AA-EFBE-40DD-8388-8C487F36188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A793691-3548-49F9-870C-899650C6A541}">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F2345E5C-8FBA-4620-833A-99B82EBEE09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E4BF9939-4CF3-4DCC-812F-8E62337D91C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F0B5D2CF-A1CE-4F7E-9729-3F10E6D54F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AC16789A-BB1D-477C-90CE-80E7925E4CC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79E64E06-0A30-461D-AA14-BA33E2F92F7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B6ABC52-E98D-453A-A4CA-D828293F9E38}">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ABB1E260-F08F-41E6-8A12-D2AAA5BBCD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7B74FDAC-C379-4605-AE49-A74A4A88BC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33D9908A-12AA-4FC2-8E4F-A75FB2538A7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194BDE88-7632-4C17-A6EC-799E6B913D9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932D1CCD-14D5-4FC0-B4B7-6FF712F5A8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D5D38789-A807-46C4-807C-D8BCD9C56DBC}">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F34B3384-E42E-4832-938B-D92F34B5A50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CEFFDE71-21B7-428F-802F-CFCDA936ED9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BDE94E2A-D5F4-4CBD-9A78-5B84EAD74A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EC489759-7B4D-4A25-9B92-71F3A0930D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6939B595-05D8-4AA7-9F3D-E44F28E837A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5FC1216C-9BDD-464D-8CD5-2E465916C821}">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F62C3751-8441-4D2B-97ED-8ABBF42603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B14EC04B-DF42-4D12-8D72-C58EF7C026B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700AFC0B-6858-445E-A45A-475E94F9FA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C5408027-3C3B-4937-9C92-D77271E4713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208C4AA6-4B35-47EE-A412-E3D273575D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AD991A59-3781-4774-B0AC-76B676B0E9AE}">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5F31997D-5A2A-462E-8E28-C8EB41B71D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BB5B49A1-72BD-47FC-8CE3-B57D5100BD7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F438C9D8-3393-4C20-A8BB-C077A9D2F8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A4C64317-EAEF-4EA6-9AED-544A8E43F7F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A47DFEC0-0EE2-41C1-B0D2-8898A35E5B9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3A93AD3B-3A46-4F2C-8005-7349EA9A83D9}">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B3B23E6-8FC4-4871-B26D-02F8E9D6FC9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F3759817-83E7-45E2-A854-72E0507AB47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B7A80FD-008C-48E9-AA2C-59C4D9EE31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FC442592-0D97-43AF-B69A-4CEFA4B593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E800E7D2-3C7F-44F0-99A3-4DF53F7D6DC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1172B53B-C3E4-44BD-89F6-41708DA9DB14}">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715B3BA6-6342-4078-ADDB-379AE1FF25A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39C06B03-CD12-4C04-8893-2F8146F990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778FF773-62DD-4097-9343-1AAB7FF2E8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FB24A8C0-91AC-4366-9B57-90AA9CADC4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194097DF-82B7-434A-9BCE-25A44C7A240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1A10B7BA-8896-4AF3-9951-4B7F979B3901}">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87823AA5-1917-49C3-99A2-EC73DD8E89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2D534ECC-5C32-4C03-8BB9-5510347574C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CCC0593-99E0-45F5-8B4E-51F00FEE68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EBEFF100-59C7-4523-966D-F97525F9AF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50FFEAC1-5CD5-48B0-98CE-ECC7E3C49A0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C7BD2BC2-790B-4E5E-85C5-3E00BEE31E98}">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BD994A56-A6ED-407C-BE95-DCA61751B85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DFFA7464-8A06-42DE-8DDB-0BE6FC2AA5E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1B14FD9F-4637-4D97-9CF8-7A3E0ADF86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B6A8405D-7E29-4A1E-A35C-EA2E1C6934D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3E7FA7C8-C5B6-41F8-8DBC-CF5387DE0ED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270B716A-FF59-4763-BE8D-E3AF31EA2ED7}">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89913271-954F-4FAC-9217-B720C22DE0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AEACC89F-BF01-4A63-B9E9-10D76ECB03C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4563AEA7-7644-4157-BF1A-3FC0DF36C7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592E3B55-71DA-4350-BE51-7DBE58A20BC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38D75337-91B6-4E1B-969D-8E368481C6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1008A277-2172-4721-8ABB-3F1B69AA3F70}">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B5C3F482-60DF-48B5-B0F8-CC9591AA251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1022C645-A09C-481A-AD9E-2BBD741B31C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246FCC18-C25B-4E9D-BE9D-2C0792397B6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6D1E835C-2756-4E0E-A8B4-96CD0B6ACFC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EC63FE95-B40F-4667-AB51-58E1203F55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48DCB500-EC2D-4577-9880-578B77C1668D}">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8CE3CDAD-C106-4351-9A4B-3AC3A8A096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FC8F4277-35D4-4437-B4FA-947D11CBCE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A013B441-5BD9-4938-84C7-57801ACF396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B2BAF9DC-B070-429E-A93E-FD41D3A4B4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89807742-B3BA-4E7B-8B22-4034FA3C924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2802D129-C915-4CAB-8441-B524350D766B}">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E353E056-605A-4884-AF90-C3F5A065FAB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7" authorId="0" shapeId="0" xr:uid="{079FD5DC-2E97-44EF-ACFF-D1AB5045024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8" authorId="0" shapeId="0" xr:uid="{D3BDA105-3220-4B9A-A559-42B374B09EE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6947682-B3D8-440F-9FF1-DEE4B3FBCD1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1626D2D-3520-4C8B-B4D1-67E21600974E}">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5D769A2-0229-4BEF-8D38-B3846CC16985}">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167D59D-AE34-478D-89E6-EFADB8B96133}">
      <text>
        <r>
          <rPr>
            <b/>
            <sz val="9"/>
            <color indexed="81"/>
            <rFont val="Tahoma"/>
            <family val="2"/>
          </rPr>
          <t>YULIED.PENARANDA:</t>
        </r>
        <r>
          <rPr>
            <sz val="9"/>
            <color indexed="81"/>
            <rFont val="Tahoma"/>
            <family val="2"/>
          </rPr>
          <t xml:space="preserve">
Vigencia a reportar</t>
        </r>
      </text>
    </comment>
    <comment ref="C8" authorId="0" shapeId="0" xr:uid="{2AF209FA-A2BF-42E2-9AD9-29C0D7BA7DBA}">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5D60CF40-DCFC-4C8C-B331-F92850EF7E2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281EBD8-6951-4C7F-B0B4-1D4C432B6B08}">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729D169-293A-410D-8099-B9760BDA3E04}">
      <text>
        <r>
          <rPr>
            <b/>
            <sz val="9"/>
            <color indexed="81"/>
            <rFont val="Tahoma"/>
            <family val="2"/>
          </rPr>
          <t>YULIED.PENARANDA:</t>
        </r>
        <r>
          <rPr>
            <sz val="9"/>
            <color indexed="81"/>
            <rFont val="Tahoma"/>
            <family val="2"/>
          </rPr>
          <t xml:space="preserve">
Corresponde al pago </t>
        </r>
      </text>
    </comment>
    <comment ref="G8" authorId="0" shapeId="0" xr:uid="{4C8B1045-3385-4737-BD30-E12CD32E245E}">
      <text>
        <r>
          <rPr>
            <b/>
            <sz val="9"/>
            <color indexed="81"/>
            <rFont val="Tahoma"/>
            <family val="2"/>
          </rPr>
          <t>YULIED.PENARANDA:</t>
        </r>
        <r>
          <rPr>
            <sz val="9"/>
            <color indexed="81"/>
            <rFont val="Tahoma"/>
            <family val="2"/>
          </rPr>
          <t xml:space="preserve">
Extinción de la obligación a cargo de la SDA.</t>
        </r>
      </text>
    </comment>
    <comment ref="A16" authorId="0" shapeId="0" xr:uid="{8792776F-016F-4775-B7E7-B1CBD1A8971D}">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C7D4B7FE-2577-4535-A2B7-864A629700BA}">
      <text>
        <r>
          <rPr>
            <b/>
            <sz val="9"/>
            <color indexed="81"/>
            <rFont val="Tahoma"/>
            <family val="2"/>
          </rPr>
          <t>YULIED.PENARANDA:</t>
        </r>
        <r>
          <rPr>
            <sz val="9"/>
            <color indexed="81"/>
            <rFont val="Tahoma"/>
            <family val="2"/>
          </rPr>
          <t xml:space="preserve">
Vigencia a reportar</t>
        </r>
      </text>
    </comment>
    <comment ref="C17" authorId="0" shapeId="0" xr:uid="{EC0EB935-3028-49F7-A7BB-72ECC0B5520C}">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A791C077-CBB9-4216-B8E2-D1098F45960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7529A5BF-844A-4DB9-8D00-A1FD18459F2E}">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CDEBD2E0-18D7-4367-960E-87A25B320031}">
      <text>
        <r>
          <rPr>
            <b/>
            <sz val="9"/>
            <color indexed="81"/>
            <rFont val="Tahoma"/>
            <family val="2"/>
          </rPr>
          <t>YULIED.PENARANDA:</t>
        </r>
        <r>
          <rPr>
            <sz val="9"/>
            <color indexed="81"/>
            <rFont val="Tahoma"/>
            <family val="2"/>
          </rPr>
          <t xml:space="preserve">
Corresponde al pago </t>
        </r>
      </text>
    </comment>
    <comment ref="G17" authorId="0" shapeId="0" xr:uid="{8C3F26EF-9D09-4BBE-8389-B988CE7BE89C}">
      <text>
        <r>
          <rPr>
            <b/>
            <sz val="9"/>
            <color indexed="81"/>
            <rFont val="Tahoma"/>
            <family val="2"/>
          </rPr>
          <t>YULIED.PENARANDA:</t>
        </r>
        <r>
          <rPr>
            <sz val="9"/>
            <color indexed="81"/>
            <rFont val="Tahoma"/>
            <family val="2"/>
          </rPr>
          <t xml:space="preserve">
Extinción de la obligación a cargo de la SDA.</t>
        </r>
      </text>
    </comment>
    <comment ref="A31" authorId="0" shapeId="0" xr:uid="{06378300-EFDF-4971-8131-D1E001D18254}">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85852950-2D0F-4CE3-8F9E-664AAFE12519}">
      <text>
        <r>
          <rPr>
            <b/>
            <sz val="9"/>
            <color indexed="81"/>
            <rFont val="Tahoma"/>
            <family val="2"/>
          </rPr>
          <t>YULIED.PENARANDA:</t>
        </r>
        <r>
          <rPr>
            <sz val="9"/>
            <color indexed="81"/>
            <rFont val="Tahoma"/>
            <family val="2"/>
          </rPr>
          <t xml:space="preserve">
Vigencia a reportar</t>
        </r>
      </text>
    </comment>
    <comment ref="C32" authorId="0" shapeId="0" xr:uid="{4852380F-AE51-4ABD-BAEA-10BEE5395945}">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6A6FA600-62AC-499B-9341-C5FCE126105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403C06A-F8EE-4C37-BDC9-16EAF694BBF2}">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33C06E78-419D-4BD3-A97F-CCEF9E234AA7}">
      <text>
        <r>
          <rPr>
            <b/>
            <sz val="9"/>
            <color indexed="81"/>
            <rFont val="Tahoma"/>
            <family val="2"/>
          </rPr>
          <t>YULIED.PENARANDA:</t>
        </r>
        <r>
          <rPr>
            <sz val="9"/>
            <color indexed="81"/>
            <rFont val="Tahoma"/>
            <family val="2"/>
          </rPr>
          <t xml:space="preserve">
Corresponde al pago </t>
        </r>
      </text>
    </comment>
    <comment ref="G32" authorId="0" shapeId="0" xr:uid="{AD2E5DE0-1BF1-48A6-9B08-6DF086B5FDD9}">
      <text>
        <r>
          <rPr>
            <b/>
            <sz val="9"/>
            <color indexed="81"/>
            <rFont val="Tahoma"/>
            <family val="2"/>
          </rPr>
          <t>YULIED.PENARANDA:</t>
        </r>
        <r>
          <rPr>
            <sz val="9"/>
            <color indexed="81"/>
            <rFont val="Tahoma"/>
            <family val="2"/>
          </rPr>
          <t xml:space="preserve">
Extinción de la obligación a cargo de la SDA.</t>
        </r>
      </text>
    </comment>
    <comment ref="A46" authorId="0" shapeId="0" xr:uid="{52E464AE-F530-4F75-80CD-6A30C7B56C14}">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386DE0F5-F2A1-4F09-AF2E-52E00C220391}">
      <text>
        <r>
          <rPr>
            <b/>
            <sz val="9"/>
            <color indexed="81"/>
            <rFont val="Tahoma"/>
            <family val="2"/>
          </rPr>
          <t>YULIED.PENARANDA:</t>
        </r>
        <r>
          <rPr>
            <sz val="9"/>
            <color indexed="81"/>
            <rFont val="Tahoma"/>
            <family val="2"/>
          </rPr>
          <t xml:space="preserve">
Vigencia a reportar</t>
        </r>
      </text>
    </comment>
    <comment ref="C47" authorId="0" shapeId="0" xr:uid="{0A09D618-FFF6-4D0F-B12A-521852C0965C}">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FF254EF1-FE7A-4241-8DBF-363A2111D05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1AE75D2-3443-4C6E-ABAA-39AF1DE18C3F}">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BA9FB76-551B-48F5-95A6-54D6E3601B42}">
      <text>
        <r>
          <rPr>
            <b/>
            <sz val="9"/>
            <color indexed="81"/>
            <rFont val="Tahoma"/>
            <family val="2"/>
          </rPr>
          <t>YULIED.PENARANDA:</t>
        </r>
        <r>
          <rPr>
            <sz val="9"/>
            <color indexed="81"/>
            <rFont val="Tahoma"/>
            <family val="2"/>
          </rPr>
          <t xml:space="preserve">
Corresponde al pago </t>
        </r>
      </text>
    </comment>
    <comment ref="G47" authorId="0" shapeId="0" xr:uid="{FA4076BD-5B08-4ED2-A3BD-441EF03BC278}">
      <text>
        <r>
          <rPr>
            <b/>
            <sz val="9"/>
            <color indexed="81"/>
            <rFont val="Tahoma"/>
            <family val="2"/>
          </rPr>
          <t>YULIED.PENARANDA:</t>
        </r>
        <r>
          <rPr>
            <sz val="9"/>
            <color indexed="81"/>
            <rFont val="Tahoma"/>
            <family val="2"/>
          </rPr>
          <t xml:space="preserve">
Extinción de la obligación a cargo de la SDA.</t>
        </r>
      </text>
    </comment>
    <comment ref="A61" authorId="0" shapeId="0" xr:uid="{0B95B31F-7214-4588-B60A-74D62FFD9BC1}">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5EDB7C9A-CD92-46F8-82DE-7A4A928583BA}">
      <text>
        <r>
          <rPr>
            <b/>
            <sz val="9"/>
            <color indexed="81"/>
            <rFont val="Tahoma"/>
            <family val="2"/>
          </rPr>
          <t>YULIED.PENARANDA:</t>
        </r>
        <r>
          <rPr>
            <sz val="9"/>
            <color indexed="81"/>
            <rFont val="Tahoma"/>
            <family val="2"/>
          </rPr>
          <t xml:space="preserve">
Vigencia a reportar</t>
        </r>
      </text>
    </comment>
    <comment ref="C62" authorId="0" shapeId="0" xr:uid="{089C3BA5-EC6C-41F2-B020-B487CF8F2865}">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28571E8-7F15-4214-9BE0-BC61A36F75D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530E4DB5-CE48-41C6-8128-4DAA9A94968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2D2BB7B7-30EC-4636-B6AE-A887FCFDBF9C}">
      <text>
        <r>
          <rPr>
            <b/>
            <sz val="9"/>
            <color indexed="81"/>
            <rFont val="Tahoma"/>
            <family val="2"/>
          </rPr>
          <t>YULIED.PENARANDA:</t>
        </r>
        <r>
          <rPr>
            <sz val="9"/>
            <color indexed="81"/>
            <rFont val="Tahoma"/>
            <family val="2"/>
          </rPr>
          <t xml:space="preserve">
Corresponde al pago </t>
        </r>
      </text>
    </comment>
    <comment ref="G62" authorId="0" shapeId="0" xr:uid="{C1333203-BA77-44AE-AB26-F41712C09BDA}">
      <text>
        <r>
          <rPr>
            <b/>
            <sz val="9"/>
            <color indexed="81"/>
            <rFont val="Tahoma"/>
            <family val="2"/>
          </rPr>
          <t>YULIED.PENARANDA:</t>
        </r>
        <r>
          <rPr>
            <sz val="9"/>
            <color indexed="81"/>
            <rFont val="Tahoma"/>
            <family val="2"/>
          </rPr>
          <t xml:space="preserve">
Extinción de la obligación a cargo de la SDA.</t>
        </r>
      </text>
    </comment>
    <comment ref="A76" authorId="0" shapeId="0" xr:uid="{D71201AF-2235-43AC-AFE9-FB994A74FB4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65406339-36D0-42A3-ACCB-D5E9341974D4}">
      <text>
        <r>
          <rPr>
            <b/>
            <sz val="9"/>
            <color indexed="81"/>
            <rFont val="Tahoma"/>
            <family val="2"/>
          </rPr>
          <t>YULIED.PENARANDA:</t>
        </r>
        <r>
          <rPr>
            <sz val="9"/>
            <color indexed="81"/>
            <rFont val="Tahoma"/>
            <family val="2"/>
          </rPr>
          <t xml:space="preserve">
Vigencia a reportar</t>
        </r>
      </text>
    </comment>
    <comment ref="B77" authorId="0" shapeId="0" xr:uid="{4907A720-BA9C-43B5-832A-CC9D37F27DE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3C34A909-FC76-46CF-A24B-8A6FFCB2ABA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C2512B11-4D95-4C86-87A7-B992314BE52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C4256A62-858E-4B3A-9D7D-2124A2FC84A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5E74FC85-6CB4-4912-B42A-9F7A25C3C6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8F9B8BB9-C097-4FE8-BF87-B6AA7E42592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B139FBA-F7C3-4B7F-A480-1A506E29DAE1}">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E35543BC-C0DB-4CF9-9B63-F4197BDB601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8F40EA93-B5F5-497E-88FB-F984D30E965F}">
      <text>
        <r>
          <rPr>
            <b/>
            <sz val="9"/>
            <color indexed="81"/>
            <rFont val="Tahoma"/>
            <family val="2"/>
          </rPr>
          <t>YULIED.PENARANDA:</t>
        </r>
        <r>
          <rPr>
            <sz val="9"/>
            <color indexed="81"/>
            <rFont val="Tahoma"/>
            <family val="2"/>
          </rPr>
          <t xml:space="preserve">
Vigencia a reportar</t>
        </r>
      </text>
    </comment>
    <comment ref="B92" authorId="0" shapeId="0" xr:uid="{7754F99D-DF20-44D0-AD14-0A71F48DBFD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4DC20BC1-F76D-4B2B-A873-C536DD10577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55E3143B-9F51-45D3-A88C-C4CF7C4CC2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ECCDDDC1-2F78-4657-BC77-3469ED5665D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629F3D6B-6901-49D8-A48C-3BF247A5AE1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8E8E748E-F135-4E73-9D27-F828FF020F3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FEA593EA-D281-4581-8E05-1AC1586212AC}">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CAD932FB-238A-4EA3-BBBE-955B9E7B26B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0459EE83-A39C-48B2-A0D9-3EE92CAD331D}">
      <text>
        <r>
          <rPr>
            <b/>
            <sz val="9"/>
            <color indexed="81"/>
            <rFont val="Tahoma"/>
            <family val="2"/>
          </rPr>
          <t>YULIED.PENARANDA:</t>
        </r>
        <r>
          <rPr>
            <sz val="9"/>
            <color indexed="81"/>
            <rFont val="Tahoma"/>
            <family val="2"/>
          </rPr>
          <t xml:space="preserve">
Vigencia a reportar</t>
        </r>
      </text>
    </comment>
    <comment ref="B119" authorId="0" shapeId="0" xr:uid="{7D865721-6FFF-4CAD-8D33-E747FA3C71C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DB21A38E-9D25-4558-AA46-E99AD0F658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FCD3C2A5-6F5F-41F6-843D-DA4932C6197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DCCAF024-6D23-44D9-AB50-02CAF37EA2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8B26BD15-B82F-46D0-A013-BAA3E02AF97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64A61D6B-FEE2-40CB-8B3F-3F09AC02E2C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6D52A481-6713-4860-BF62-22829F17C94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87886386-B157-4B22-AEE1-C0C280A5D81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0" authorId="0" shapeId="0" xr:uid="{64B1C760-5416-4FE3-9A7D-840EDA8812B1}">
      <text>
        <r>
          <rPr>
            <b/>
            <sz val="9"/>
            <color indexed="81"/>
            <rFont val="Tahoma"/>
            <family val="2"/>
          </rPr>
          <t>YULIED.PENARANDA:</t>
        </r>
        <r>
          <rPr>
            <sz val="9"/>
            <color indexed="81"/>
            <rFont val="Tahoma"/>
            <family val="2"/>
          </rPr>
          <t xml:space="preserve">
Vigencia a reportar</t>
        </r>
      </text>
    </comment>
    <comment ref="B140" authorId="0" shapeId="0" xr:uid="{05AB4EA4-661A-4596-AF19-863B64C36A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76ACC704-D99D-48F1-A59C-8DD9D21A028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0" authorId="0" shapeId="0" xr:uid="{6083044E-B657-4E65-B76C-577184DE55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0" authorId="0" shapeId="0" xr:uid="{B725F638-CDB2-43F0-99DF-391C0EF6DEDE}">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0" authorId="0" shapeId="0" xr:uid="{0314ACA5-B210-4F9E-BE45-5C6E40C1217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0" authorId="0" shapeId="0" xr:uid="{3440112D-6E17-4A59-9C73-12B536FF768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0" authorId="0" shapeId="0" xr:uid="{701D0C27-2C81-43C4-A2F4-BE1E42E3AAF7}">
      <text>
        <r>
          <rPr>
            <b/>
            <sz val="9"/>
            <color indexed="81"/>
            <rFont val="Tahoma"/>
            <family val="2"/>
          </rPr>
          <t>YULIED.PENARANDA:</t>
        </r>
        <r>
          <rPr>
            <sz val="9"/>
            <color indexed="81"/>
            <rFont val="Tahoma"/>
            <family val="2"/>
          </rPr>
          <t xml:space="preserve">
Descripción concreta del avance, máximo de caracteres 200</t>
        </r>
      </text>
    </comment>
    <comment ref="A154" authorId="0" shapeId="0" xr:uid="{79C82538-4EFA-40E6-BCF3-43DE4151209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5" authorId="0" shapeId="0" xr:uid="{ABC56D0B-D2AC-4AD0-A67B-9E02265E6B3B}">
      <text>
        <r>
          <rPr>
            <b/>
            <sz val="9"/>
            <color indexed="81"/>
            <rFont val="Tahoma"/>
            <family val="2"/>
          </rPr>
          <t>YULIED.PENARANDA:</t>
        </r>
        <r>
          <rPr>
            <sz val="9"/>
            <color indexed="81"/>
            <rFont val="Tahoma"/>
            <family val="2"/>
          </rPr>
          <t xml:space="preserve">
Vigencia a reportar</t>
        </r>
      </text>
    </comment>
    <comment ref="B155" authorId="0" shapeId="0" xr:uid="{E78F3163-3DE5-4702-9872-AD7CC5DD340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5" authorId="0" shapeId="0" xr:uid="{1A7FEE65-65BD-403C-BBA5-A5C20E421E5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5" authorId="0" shapeId="0" xr:uid="{611362CD-E0A1-4535-B71E-9FECBA00052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5" authorId="0" shapeId="0" xr:uid="{F03968F0-1D90-4436-A2D4-7CEE124FDF1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5" authorId="0" shapeId="0" xr:uid="{2212E502-461A-4381-8679-436B405B3E7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5" authorId="0" shapeId="0" xr:uid="{9E258AB2-4BDE-4C03-AD10-5F501754F2C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5" authorId="0" shapeId="0" xr:uid="{B5425D26-12A6-4D9D-92B8-67F9CD1959BE}">
      <text>
        <r>
          <rPr>
            <b/>
            <sz val="9"/>
            <color indexed="81"/>
            <rFont val="Tahoma"/>
            <family val="2"/>
          </rPr>
          <t>YULIED.PENARANDA:</t>
        </r>
        <r>
          <rPr>
            <sz val="9"/>
            <color indexed="81"/>
            <rFont val="Tahoma"/>
            <family val="2"/>
          </rPr>
          <t xml:space="preserve">
Descripción concreta del avance, máximo de caracteres 200</t>
        </r>
      </text>
    </comment>
    <comment ref="A170" authorId="0" shapeId="0" xr:uid="{20BA51E9-6C90-460F-A099-3D2373D6630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1" authorId="0" shapeId="0" xr:uid="{B87D761B-9C4E-4EA9-B7D5-8EBEA1AB004A}">
      <text>
        <r>
          <rPr>
            <b/>
            <sz val="9"/>
            <color indexed="81"/>
            <rFont val="Tahoma"/>
            <family val="2"/>
          </rPr>
          <t>YULIED.PENARANDA:</t>
        </r>
        <r>
          <rPr>
            <sz val="9"/>
            <color indexed="81"/>
            <rFont val="Tahoma"/>
            <family val="2"/>
          </rPr>
          <t xml:space="preserve">
Vigencia a reportar</t>
        </r>
      </text>
    </comment>
    <comment ref="B171" authorId="0" shapeId="0" xr:uid="{601376CF-F663-4FA7-BB30-10E98E4A10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1" authorId="0" shapeId="0" xr:uid="{3CB567B7-20EC-4494-A86F-C6C2B609097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1" authorId="0" shapeId="0" xr:uid="{4F787EBE-D1ED-4BB8-952D-B76D3C3AF9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1" authorId="0" shapeId="0" xr:uid="{DECF3BE4-0CC3-4B88-97C0-AF005E74FE23}">
      <text>
        <r>
          <rPr>
            <b/>
            <sz val="9"/>
            <color indexed="81"/>
            <rFont val="Tahoma"/>
            <family val="2"/>
          </rPr>
          <t>YULIED.PENARANDA:</t>
        </r>
        <r>
          <rPr>
            <sz val="9"/>
            <color indexed="81"/>
            <rFont val="Tahoma"/>
            <family val="2"/>
          </rPr>
          <t xml:space="preserve">
Descripción concreta del avance, máximo de caracteres 200</t>
        </r>
      </text>
    </comment>
    <comment ref="A191" authorId="0" shapeId="0" xr:uid="{53BBFCF7-2A66-43F1-B02A-0CD78BF48E0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2" authorId="0" shapeId="0" xr:uid="{674AB4F5-727F-4131-B63A-7F993A133787}">
      <text>
        <r>
          <rPr>
            <b/>
            <sz val="9"/>
            <color indexed="81"/>
            <rFont val="Tahoma"/>
            <family val="2"/>
          </rPr>
          <t>YULIED.PENARANDA:</t>
        </r>
        <r>
          <rPr>
            <sz val="9"/>
            <color indexed="81"/>
            <rFont val="Tahoma"/>
            <family val="2"/>
          </rPr>
          <t xml:space="preserve">
Vigencia a reportar</t>
        </r>
      </text>
    </comment>
    <comment ref="B192" authorId="0" shapeId="0" xr:uid="{A2429AE2-68FD-4AA3-AE58-FD3C2F94F17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2" authorId="0" shapeId="0" xr:uid="{990ECB6F-05E5-40C2-9437-D0C745BB58E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2" authorId="0" shapeId="0" xr:uid="{E0C30D96-A9EA-4883-92C3-11A43DEEE38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2" authorId="0" shapeId="0" xr:uid="{48D62198-A6D9-4D41-98AF-C83D632637BA}">
      <text>
        <r>
          <rPr>
            <b/>
            <sz val="9"/>
            <color indexed="81"/>
            <rFont val="Tahoma"/>
            <family val="2"/>
          </rPr>
          <t>YULIED.PENARANDA:</t>
        </r>
        <r>
          <rPr>
            <sz val="9"/>
            <color indexed="81"/>
            <rFont val="Tahoma"/>
            <family val="2"/>
          </rPr>
          <t xml:space="preserve">
Descripción concreta del avance, máximo de caracteres 200</t>
        </r>
      </text>
    </comment>
    <comment ref="A230" authorId="0" shapeId="0" xr:uid="{97D73DD4-9260-4B33-8EE1-3A542CD9FA0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1" authorId="0" shapeId="0" xr:uid="{8565F658-9C2A-46C3-B8F6-D8BF17AA374D}">
      <text>
        <r>
          <rPr>
            <b/>
            <sz val="9"/>
            <color indexed="81"/>
            <rFont val="Tahoma"/>
            <family val="2"/>
          </rPr>
          <t>YULIED.PENARANDA:</t>
        </r>
        <r>
          <rPr>
            <sz val="9"/>
            <color indexed="81"/>
            <rFont val="Tahoma"/>
            <family val="2"/>
          </rPr>
          <t xml:space="preserve">
Vigencia a reportar</t>
        </r>
      </text>
    </comment>
    <comment ref="B231" authorId="0" shapeId="0" xr:uid="{8682B1FF-4D28-4FA5-B2C2-23E2F352D83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1" authorId="0" shapeId="0" xr:uid="{C72C1AC7-2E4F-4805-9BD6-2DA7DDA3DF1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1" authorId="0" shapeId="0" xr:uid="{731CA02B-9989-4DBA-881C-426E30E076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1" authorId="0" shapeId="0" xr:uid="{8DEC220F-9F9D-4442-AB5A-B6885CFFFB73}">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9841ED72-81E3-467C-AE71-0FBC51FE40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C660B19F-4B12-4095-ACE8-7D2E68930813}">
      <text>
        <r>
          <rPr>
            <b/>
            <sz val="9"/>
            <color indexed="81"/>
            <rFont val="Tahoma"/>
            <family val="2"/>
          </rPr>
          <t>YULIED.PENARANDA:</t>
        </r>
        <r>
          <rPr>
            <sz val="9"/>
            <color indexed="81"/>
            <rFont val="Tahoma"/>
            <family val="2"/>
          </rPr>
          <t xml:space="preserve">
Vigencia a reportar</t>
        </r>
      </text>
    </comment>
    <comment ref="B258" authorId="0" shapeId="0" xr:uid="{65F13074-8B37-4325-B490-114AB4BB02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FA6941E2-24DA-49E4-B092-FEA98486F5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1E099293-8C92-4AE2-8B72-E0F49D5A18E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135409AF-20D2-4EF0-A45E-0F1A9903A927}">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CECD0BE2-1105-4CF7-A1B6-356F4E7E3E7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325B0012-E74D-4A59-9278-8DECE2D625EC}">
      <text>
        <r>
          <rPr>
            <b/>
            <sz val="9"/>
            <color indexed="81"/>
            <rFont val="Tahoma"/>
            <family val="2"/>
          </rPr>
          <t>YULIED.PENARANDA:</t>
        </r>
        <r>
          <rPr>
            <sz val="9"/>
            <color indexed="81"/>
            <rFont val="Tahoma"/>
            <family val="2"/>
          </rPr>
          <t xml:space="preserve">
Vigencia a reportar</t>
        </r>
      </text>
    </comment>
    <comment ref="B273" authorId="0" shapeId="0" xr:uid="{C4829C83-9717-4227-8021-0878D6A9558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7891CF49-D5B8-4D73-9F47-5D32D9BA2F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491A4F6F-536C-49BE-B0B3-14DD5768A9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D6D58579-5481-425C-8638-4FFEE2E5D1BF}">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6DC1CAFC-15F4-4FD1-947B-DBB4D345784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F37689F8-135E-4CAE-A928-C7ED6F066C78}">
      <text>
        <r>
          <rPr>
            <b/>
            <sz val="9"/>
            <color indexed="81"/>
            <rFont val="Tahoma"/>
            <family val="2"/>
          </rPr>
          <t>YULIED.PENARANDA:</t>
        </r>
        <r>
          <rPr>
            <sz val="9"/>
            <color indexed="81"/>
            <rFont val="Tahoma"/>
            <family val="2"/>
          </rPr>
          <t xml:space="preserve">
Vigencia a reportar</t>
        </r>
      </text>
    </comment>
    <comment ref="B288" authorId="0" shapeId="0" xr:uid="{A4CB9D44-C6EC-49E7-9BF2-3D5EB92257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7BE198E3-92FB-433D-8B47-2679002EAF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74CE9552-C89D-4625-8395-DA1C0029340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1C1B80C9-2C38-4275-9AE8-0385DEF13CFA}">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BDBFBA36-EFEE-422F-827C-A65DBA5E842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7" authorId="0" shapeId="0" xr:uid="{615C30B2-608F-4428-8AB0-F785523AAB6A}">
      <text>
        <r>
          <rPr>
            <b/>
            <sz val="9"/>
            <color indexed="81"/>
            <rFont val="Tahoma"/>
            <family val="2"/>
          </rPr>
          <t>YULIED.PENARANDA:</t>
        </r>
        <r>
          <rPr>
            <sz val="9"/>
            <color indexed="81"/>
            <rFont val="Tahoma"/>
            <family val="2"/>
          </rPr>
          <t xml:space="preserve">
Vigencia a reportar</t>
        </r>
      </text>
    </comment>
    <comment ref="B297" authorId="0" shapeId="0" xr:uid="{40D38BD8-BD08-40C5-A649-47638648172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7" authorId="0" shapeId="0" xr:uid="{7683C0EF-ACFD-46BA-9AE4-9E9E635D214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7" authorId="0" shapeId="0" xr:uid="{434A9ABA-578D-43FD-BE7B-FB4998735716}">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7" authorId="0" shapeId="0" xr:uid="{3BCB0976-69F5-4CE4-929E-AEC2CC9D8FD5}">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6DB4C5E8-E84C-4E79-8065-38A7DB22ABC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2" authorId="0" shapeId="0" xr:uid="{8BCDD51A-20F6-4150-9F74-24E39780582A}">
      <text>
        <r>
          <rPr>
            <b/>
            <sz val="9"/>
            <color indexed="81"/>
            <rFont val="Tahoma"/>
            <family val="2"/>
          </rPr>
          <t>YULIED.PENARANDA:</t>
        </r>
        <r>
          <rPr>
            <sz val="9"/>
            <color indexed="81"/>
            <rFont val="Tahoma"/>
            <family val="2"/>
          </rPr>
          <t xml:space="preserve">
Vigencia a reportar</t>
        </r>
      </text>
    </comment>
    <comment ref="B312" authorId="0" shapeId="0" xr:uid="{33FB4B10-780D-41EC-9DEA-3DA7F1148F8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2" authorId="0" shapeId="0" xr:uid="{0F8AA1EE-4EB6-486B-8D55-62E9D417141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2" authorId="0" shapeId="0" xr:uid="{D2840D0D-8A40-479D-A7B5-B261414F358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2" authorId="0" shapeId="0" xr:uid="{6C5401D8-2116-4A31-9774-3BB975757E76}">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E3E8B11A-DBCD-421E-BA9E-FDFB9B025F8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7" authorId="0" shapeId="0" xr:uid="{38782DCA-7158-4A50-890F-5B41E7E11943}">
      <text>
        <r>
          <rPr>
            <b/>
            <sz val="9"/>
            <color indexed="81"/>
            <rFont val="Tahoma"/>
            <family val="2"/>
          </rPr>
          <t>YULIED.PENARANDA:</t>
        </r>
        <r>
          <rPr>
            <sz val="9"/>
            <color indexed="81"/>
            <rFont val="Tahoma"/>
            <family val="2"/>
          </rPr>
          <t xml:space="preserve">
Vigencia a reportar</t>
        </r>
      </text>
    </comment>
    <comment ref="B327" authorId="0" shapeId="0" xr:uid="{F3A42857-1114-479B-95C1-88F84C23E8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7" authorId="0" shapeId="0" xr:uid="{C8E1C205-1751-4DEF-A4B2-5C650C788A7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7" authorId="0" shapeId="0" xr:uid="{6D47366B-3AFE-4F4B-A8CA-1CF1768099F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7" authorId="0" shapeId="0" xr:uid="{942C76D4-6562-4658-95AE-7DC564A0CB48}">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7AA21286-D912-4E44-A61E-D422F66EBC7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2" authorId="0" shapeId="0" xr:uid="{6D7CCA7C-ED1C-4E8A-BF7E-BFB552142B57}">
      <text>
        <r>
          <rPr>
            <b/>
            <sz val="9"/>
            <color indexed="81"/>
            <rFont val="Tahoma"/>
            <family val="2"/>
          </rPr>
          <t>YULIED.PENARANDA:</t>
        </r>
        <r>
          <rPr>
            <sz val="9"/>
            <color indexed="81"/>
            <rFont val="Tahoma"/>
            <family val="2"/>
          </rPr>
          <t xml:space="preserve">
Vigencia a reportar</t>
        </r>
      </text>
    </comment>
    <comment ref="B342" authorId="0" shapeId="0" xr:uid="{8DB02400-6FD5-4EFB-9536-FF56BDC86A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2" authorId="0" shapeId="0" xr:uid="{B39E2082-2346-4065-B8FE-45E7DD35513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2" authorId="0" shapeId="0" xr:uid="{EBCC3594-0871-467A-A8BA-B38E57A057E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2" authorId="0" shapeId="0" xr:uid="{2E003814-DD5C-4B77-AB81-3EB5315F8034}">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<sst xmlns="http://schemas.openxmlformats.org/spreadsheetml/2006/main" count="9976" uniqueCount="1609">
  <si>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</si>
  <si>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</si>
  <si>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</si>
  <si>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</si>
  <si>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</si>
  <si>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</si>
  <si>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</si>
  <si>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</si>
  <si>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</si>
  <si>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</si>
  <si>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</si>
  <si>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</si>
  <si>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</si>
  <si>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</si>
  <si>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</si>
  <si>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</si>
  <si>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</si>
  <si>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</si>
  <si>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</si>
  <si>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</si>
  <si>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</si>
  <si>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</si>
  <si>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</si>
  <si>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</si>
  <si>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</si>
  <si>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</si>
  <si>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</si>
  <si>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</si>
  <si>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</si>
  <si>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</si>
  <si>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</si>
  <si>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</si>
  <si>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</si>
  <si>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</si>
  <si>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</si>
  <si>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</si>
  <si>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</si>
  <si>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</si>
  <si>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</si>
  <si>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</si>
  <si>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</si>
  <si>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</si>
  <si>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</si>
  <si>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</si>
  <si>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</si>
  <si>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</si>
  <si>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</si>
  <si>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</si>
  <si>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</si>
  <si>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</si>
  <si>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</si>
  <si>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</si>
  <si>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</si>
  <si>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</si>
  <si>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</si>
  <si>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</si>
  <si>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</si>
  <si>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</si>
  <si>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</si>
  <si>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</si>
  <si>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</si>
  <si>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</si>
  <si>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</si>
  <si>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</si>
  <si>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</si>
  <si>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</si>
  <si>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</si>
  <si>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</si>
  <si>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</si>
  <si>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</si>
  <si>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</si>
  <si>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</si>
  <si>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</si>
  <si>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</si>
  <si>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</si>
  <si>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</si>
  <si>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</si>
  <si>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</si>
  <si>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</si>
  <si>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</si>
  <si>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</si>
  <si>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</si>
  <si>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</si>
  <si>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</si>
  <si>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</si>
  <si>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</si>
  <si>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</si>
  <si>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</si>
  <si>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</si>
  <si>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</si>
  <si>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</si>
  <si>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</si>
  <si>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</si>
  <si>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</si>
  <si>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</si>
  <si>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</si>
  <si>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</si>
  <si>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</si>
  <si>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</si>
  <si>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</si>
  <si>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</si>
  <si>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</si>
  <si>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</si>
  <si>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</si>
  <si>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</si>
  <si>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</si>
  <si>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</si>
  <si>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</si>
  <si>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</si>
  <si>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</si>
  <si>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</si>
  <si>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</si>
  <si>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</si>
  <si>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</si>
  <si>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</si>
  <si>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</si>
  <si>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</si>
  <si>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</si>
  <si>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</si>
  <si>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</si>
  <si>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</si>
  <si>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</si>
  <si>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</si>
  <si>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</si>
  <si>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</si>
  <si>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</si>
  <si>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</si>
  <si>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</si>
  <si>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</si>
  <si>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</si>
  <si>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</si>
  <si>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</si>
  <si>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</si>
  <si>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</si>
  <si>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</si>
  <si>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</si>
  <si>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</si>
  <si>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</si>
  <si>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</si>
  <si>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</si>
  <si>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</si>
  <si>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</si>
  <si>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</si>
  <si>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</si>
  <si>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</si>
  <si>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</si>
  <si>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</si>
  <si>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</si>
  <si>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</si>
  <si>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</si>
  <si>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</si>
  <si>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</si>
  <si>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</si>
  <si>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</si>
  <si>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</si>
  <si>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</si>
  <si>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</si>
  <si>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</si>
  <si>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</si>
  <si>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</si>
  <si>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</si>
  <si>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</si>
  <si>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</si>
  <si>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</si>
  <si>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</si>
  <si>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</si>
  <si>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</si>
  <si>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</si>
  <si>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</si>
  <si>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</si>
  <si>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</si>
  <si>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</si>
  <si>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</si>
  <si>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</si>
  <si>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</si>
  <si>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</si>
  <si>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</si>
  <si>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</si>
  <si>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</si>
  <si>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</si>
  <si>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</si>
  <si>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</si>
  <si>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</si>
  <si>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</si>
  <si>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</si>
  <si>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</si>
  <si>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</si>
  <si>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</si>
  <si>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</si>
  <si>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</si>
  <si>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</si>
  <si>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</si>
  <si>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</si>
  <si>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</si>
  <si>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</si>
  <si>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</si>
  <si>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</si>
  <si>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</si>
  <si>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IV GESTIÓN  (FÍSICO) VIGENCIA 2021</t>
  </si>
  <si>
    <t>II PRODUCTO (FÍSICO) VIGENCIA 2021</t>
  </si>
  <si>
    <t>META VIGENCIA 2021</t>
  </si>
  <si>
    <t>AVANCE META VIGENCIA 2021</t>
  </si>
  <si>
    <t>% AVANCE META VIGENCIA 2021</t>
  </si>
  <si>
    <t>GIRO VIGENCIA</t>
  </si>
  <si>
    <t>PROGRAMADO VALOR ABSOLUTO VIGENCIA</t>
  </si>
  <si>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</si>
  <si>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</si>
  <si>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</si>
  <si>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</si>
  <si>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</si>
  <si>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</si>
  <si>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</si>
  <si>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</si>
  <si>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PROGRAMADO ACUMULADO SEGPLAN
AÑO 2023</t>
  </si>
  <si>
    <t>PROGRAMADO ACUMULADO AL PERIODO
AÑO 2024</t>
  </si>
  <si>
    <t>PROGRAMADO ACUMULADO SEGPLAN
AÑO 2024</t>
  </si>
  <si>
    <t>Versión : 14</t>
  </si>
  <si>
    <t xml:space="preserve"> Versión : 14</t>
  </si>
  <si>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</si>
  <si>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</si>
  <si>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</si>
  <si>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</si>
  <si>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</si>
  <si>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</si>
  <si>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</si>
  <si>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</si>
  <si>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</si>
  <si>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</si>
  <si>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PROGRAMADO ACUMULADO SEGPLAN
AÑO 2020</t>
  </si>
  <si>
    <t>Formato: Programación, Actualización y Seguimiento del Plan de Acción -  Componente de gestión</t>
  </si>
  <si>
    <t>Formato: Programación, Actualización y Seguimiento del Plan de Acción -Componente de Inversión</t>
  </si>
  <si>
    <t xml:space="preserve"> AÑO 2021</t>
  </si>
  <si>
    <t>SUBDIRECCIÓN DE SILVICULTURA, FLORA Y FAUNA SILVESTRE</t>
  </si>
  <si>
    <t>7711:  CONTROL A LOS FACTORES DE DETERIORO DEL RECURSO FAUNA SILVESTRE EN BOGOTÁ.</t>
  </si>
  <si>
    <t>2 - CAMBIAR NUESTROS HÁBITOS DE VIDA PARA REVERDECER A BOGOTÁ Y ADAPTARNOS Y MITIGAR LA CRISIS CLIMÁTICA</t>
  </si>
  <si>
    <t>34 - BOGOTÁ PROTECTORA DE LOS ANIMALES</t>
  </si>
  <si>
    <t>AUMENTAR EN UN 15% LAS ACTUACIONES TÉCNICAS O JURÍDICAS PARA LA PROTECCIÓN DE LOS ANIMALES SILVESTRES, EVALUACIÓN Y SEGUIMIENTO DEL APROVECHAMIENTO DE ESTOS, SUS PRODUCTOS Y SUBPRODUCTOS, Y LA PREVENCIÓN Y CONTROL DE SU TRÁFICO ILEGAL.</t>
  </si>
  <si>
    <t>PORCENTAJE DE AUMENTO EN EL NÚMERO DE ACTUACIONES</t>
  </si>
  <si>
    <t>PORCENTAJE</t>
  </si>
  <si>
    <t>SUMA</t>
  </si>
  <si>
    <t>IMPLEMENTAR UN (1) PROGRAMA PARA LA ATENCIÓN INTEGRAL Y ESPECIALIZADA DE LA FAUNA SILVESTRE</t>
  </si>
  <si>
    <t xml:space="preserve">PORCENTAJE DE AVANCE EN LA IMPLEMENTACIÓN DE UN PROGRAMA PARA LA ATENCIÓN INTEGRAL Y ESPECIALIZADA DE
LA FAUNA SILVESTRE
</t>
  </si>
  <si>
    <t>Actas registradas bajo procedimiento de la SDA, Conceptos e Informes Técnicos.</t>
  </si>
  <si>
    <t xml:space="preserve">FORMULAR E IMPLEMENTAR UN (1) PROGRAMA PARA LA ATENCIÓN INTEGRAL Y ESPECIALIZADA DE LA FAUNA SILVESTRE. </t>
  </si>
  <si>
    <t>ATENDER EL 100% DE LOS CONCEPTOS TÉCNICOS QUE RECOMIENDAN ACTUACIONES ADMINISTRATIVAS SANCIONATORIAS DURANTE LA VIGENCIA PARA MEJORAR LA EFICIENCIA DEL PROCESO SANCIONATORIO AMBIENTAL</t>
  </si>
  <si>
    <t xml:space="preserve">EJECUTAR 27.500 ACTUACIONES TÉCNICAS O JURÍDICAS DE EVALUACIÓN, CONTROL, SEGUIMIENTO Y PREVENCIÓN SOBRE EL RECURSO FAUNA SILVESTRE. </t>
  </si>
  <si>
    <t>CONSERVACIÓN DE LAS ESPECIES DE FAUNA SILVESTRE Y CONTROL DE SU TRÁFICO ILEGAL</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</si>
  <si>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</si>
  <si>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</si>
  <si>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</si>
  <si>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</si>
  <si>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</si>
  <si>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</si>
  <si>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</si>
  <si>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</si>
  <si>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</si>
  <si>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</si>
  <si>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 xml:space="preserve">Sistema de Correspondencia de la Entidad - FOREST
Archivos de la Dirección de Control Ambiental </t>
  </si>
  <si>
    <t xml:space="preserve">1. EJECUTAR 27.500 ACTUACIONES TÉCNICAS O JURÍDICAS DE EVALUACIÓN, CONTROL, SEGUIMIENTO Y PREVENCIÓN SOBRE EL RECURSO FAUNA SILVESTRE. </t>
  </si>
  <si>
    <t>X</t>
  </si>
  <si>
    <t>2. ATENDER EL 100% DE LOS CONCEPTOS TÉCNICOS QUE RECOMIENDAN ACTUACIONES ADMINISTRATIVAS SANCIONATORIAS DURANTE LA VIGENCIA PARA MEJORAR LA EFICIENCIA DEL PROCESO SANCIONATORIO AMBIENTAL</t>
  </si>
  <si>
    <t xml:space="preserve">3. FORMULAR E IMPLEMENTAR UN (1) PROGRAMA PARA LA ATENCIÓN INTEGRAL Y ESPECIALIZADA DE LA FAUNA SILVESTRE. </t>
  </si>
  <si>
    <r>
      <rPr>
        <sz val="12"/>
        <rFont val="Arial"/>
        <family val="2"/>
      </rPr>
      <t xml:space="preserve">PROGRAMACIÓN, ACTUALIZACIÓN Y SEGUIMIENTO DEL PLAN DE ACCIÓN
Actualización y seguimiento a la </t>
    </r>
    <r>
      <rPr>
        <b/>
        <sz val="12"/>
        <rFont val="Arial"/>
        <family val="2"/>
      </rPr>
      <t>Territorialización</t>
    </r>
  </si>
  <si>
    <t>3. EJECUTADO</t>
  </si>
  <si>
    <t>4. LOCALIZACIÓN GEOGRÁFICA</t>
  </si>
  <si>
    <t>6. POBLACIÓN</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</si>
  <si>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</si>
  <si>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</si>
  <si>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</si>
  <si>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</si>
  <si>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</si>
  <si>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</si>
  <si>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</si>
  <si>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</si>
  <si>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</si>
  <si>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</si>
  <si>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</si>
  <si>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</si>
  <si>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</si>
  <si>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</si>
  <si>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</si>
  <si>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</si>
  <si>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</si>
  <si>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</si>
  <si>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35 - Ciudad Jardín
38 - Restrepo</t>
  </si>
  <si>
    <t>16-PUENTE ARANDA</t>
  </si>
  <si>
    <t>17-CANDELARIA</t>
  </si>
  <si>
    <t>18-RAFAEL URIBE URIBE</t>
  </si>
  <si>
    <t>36 - San José
39 - Quiroga
53 - Marco Fidel Suárez
54 - Marruecos
55 - Diana Turbay</t>
  </si>
  <si>
    <t>19-CIUDAD BOLIVAR</t>
  </si>
  <si>
    <t>ESPECIALES</t>
  </si>
  <si>
    <t>ESPECIALES
Corresponde a:
1. Capacitaciones virtuales.
2. Actas de visita, Conceptos e Informes Técnicos relacionados con liberaciones y reubicaciones de fauna silvestre en zonas diferentes a la zona urbana de Bogotá. 
3. Comunicaciones y PQRS que no tienen referencia geográfica.</t>
  </si>
  <si>
    <t>NACIONAL</t>
  </si>
  <si>
    <r>
      <rPr>
        <b/>
        <sz val="9"/>
        <color rgb="FF000000"/>
        <rFont val="Arial"/>
        <family val="2"/>
      </rPr>
      <t xml:space="preserve">Total MPI No. 1 </t>
    </r>
    <r>
      <rPr>
        <sz val="9"/>
        <color indexed="8"/>
        <rFont val="Arial"/>
        <family val="2"/>
      </rPr>
      <t xml:space="preserve">
Actuaciones técnicas o jurídicas adelantadas por la autoridad ambiental tendientes a la protección de los animales silvestres, evaluación y seguimiento del aprovechamiento de estos, sus productos y subproductos, y la prevención y control de su tráfico ilegal.</t>
    </r>
  </si>
  <si>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</si>
  <si>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</si>
  <si>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</si>
  <si>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</si>
  <si>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</si>
  <si>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</si>
  <si>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r>
      <rPr>
        <b/>
        <sz val="9"/>
        <color rgb="FF000000"/>
        <rFont val="Arial"/>
        <family val="2"/>
      </rPr>
      <t>DISTRITAL
MPI No. 2</t>
    </r>
    <r>
      <rPr>
        <sz val="9"/>
        <color rgb="FF000000"/>
        <rFont val="Arial"/>
        <family val="2"/>
      </rPr>
      <t xml:space="preserve">: Desarrollo de los procesos sancionatorios requeridos a nivel distrital mediante la atención de los conceptos técnicos que se generan producto del tráfico ilegal del recurso fauna silvestre. </t>
    </r>
  </si>
  <si>
    <t>Formato: Programación, Actualización y Seguimiento  al Sistema de Información de Seguimiento a los Proyectos de Inversión Pública -SPI</t>
  </si>
  <si>
    <t>Municipios - 11001 - BOGOTA D.C. [BOGOTA] - Propios</t>
  </si>
  <si>
    <t>META TOTAL PROYECTO 2020-2024</t>
  </si>
  <si>
    <t>Aumentar la gestión para controlar el tráfico de la fauna silvestre</t>
  </si>
  <si>
    <t>Servicio de control y vigilancia al tráfico ilegal de especies</t>
  </si>
  <si>
    <t>Operativos de control y vigilancia realizados</t>
  </si>
  <si>
    <t>Número - Número: Cantidad</t>
  </si>
  <si>
    <t>Se presenta la descripción del avance en el Resumen Ejecutivo.</t>
  </si>
  <si>
    <t>.</t>
  </si>
  <si>
    <t>Implementar un programa para la atención integral y especializada de la fauna silvestre</t>
  </si>
  <si>
    <t>Documentos de lineamientos técnicos para la conservación de la biodiversidad y sus servicios eco sistémicos</t>
  </si>
  <si>
    <t>Inversión - Adquisición de Bienes y Servicios: Ejecutar actuaciones técnicas o jurídicas de evaluación, control, seguimiento y prevención sobre el recurso fauna silvestre.</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</si>
  <si>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</si>
  <si>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</si>
  <si>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Formular e implementar un programa para la atención integral y especializada de la fauna silvestre.</t>
  </si>
  <si>
    <t>Los giros corresponden a los contratos suscritos en julio.</t>
  </si>
  <si>
    <t>Los compromisos se suscribieron en Agosto y los giros se realizan mes vencido</t>
  </si>
  <si>
    <t>III ACTIVIDADES SUIFT (PRESUPUESTO) VIGENCIA 2022</t>
  </si>
  <si>
    <t>PRESUPUESTO VIGENCIA SUIFP 2022</t>
  </si>
  <si>
    <t>PRESUPUESTO
OBLIGADO (GIRADO) 2022</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</si>
  <si>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</si>
  <si>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</si>
  <si>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2 actividades previstas para la vigencia.</t>
  </si>
  <si>
    <t>6, % CUMPLIMIENTO ACUMULADO (al periodo) cuatrienio</t>
  </si>
  <si>
    <t>Se incluyen   columnas con nuevos patrones de medición en los omponentes de Gestión e Inversión</t>
  </si>
  <si>
    <t>Radicado No. 2021IE106063 del 31 de mayo del 2021.</t>
  </si>
  <si>
    <t>Versión: 14</t>
  </si>
  <si>
    <r>
      <rPr>
        <b/>
        <sz val="9"/>
        <color rgb="FF000000"/>
        <rFont val="Arial"/>
        <family val="2"/>
      </rPr>
      <t>DISTRITAL
MPI No. 3</t>
    </r>
    <r>
      <rPr>
        <sz val="9"/>
        <color rgb="FF000000"/>
        <rFont val="Arial"/>
        <family val="2"/>
      </rPr>
      <t>: Programa para la atención integral y especializado de la fauna silvestre, su implementación se da en el Centro de Atención y Valoración de Flora y Fauna Silvestre.</t>
    </r>
  </si>
  <si>
    <t>Sept</t>
  </si>
  <si>
    <t>DISTRITAL</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</si>
  <si>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</si>
  <si>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t xml:space="preserve">En la localidad de Bosa se encuentra ubicado 1  punto de control de la SDA, que corresponde a:
► Oficina de Enlace Terminal del Sur.
En el presente reporte se iincluyen las actuaciones ejecutadas en ese punto de inversión. </t>
  </si>
  <si>
    <t>Se incluyen   columnas con nuevos patrones de medición en los componentes de Gestión e Inversión</t>
  </si>
  <si>
    <t>5, PONDERACIÓN HORIZONTAL AÑO: 2022</t>
  </si>
  <si>
    <t>1, 5. PROGRAMACIÓN INICIAL AÑO 2022</t>
  </si>
  <si>
    <t>Historias Clínicas, Biológicas y Zootécnicas
Informes Mensuales.
Conceptos Técnicos y Actas de Egreso.</t>
  </si>
  <si>
    <t>Tomando como referencia que 25% equivale al 100% de las actividades programadas y cumplidas en el Plan de Acción, el avance registrado corresponde al promedio del cumplimiento acumulado de las 3 actividades previstas para la vigencia.</t>
  </si>
  <si>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</si>
  <si>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94 - LA CANDELARIA</t>
  </si>
  <si>
    <t>88 - El Refugio
90 - Pardo Rubio
97 - Chico Lago
99 - Chapinero</t>
  </si>
  <si>
    <t>91 - Sagrado Corazón
92 - La Macarena
93 - Las Nieves
95 - Las Cruces
96 - Lourdes</t>
  </si>
  <si>
    <t>32 - San Blas
33 - Sosiego
34 - 20 de Julio
50 - La Gloria
51 - Los Libertadores</t>
  </si>
  <si>
    <t>42 - Venecia
62 - Tunjuelito</t>
  </si>
  <si>
    <t>49 - Apogeo
84 - Bosa Occidental
85 - Bosa Central
86 - El Porvenir
87 - Tintal Sur</t>
  </si>
  <si>
    <t>100 - Galerías
101 - Teusaquillo
104 - Parque Simón Bolívar / CAN
106 - La Esmeralda
107 - Quinta Paredes
109 - Ciudad Salitre Oriental</t>
  </si>
  <si>
    <t>21 - Los Andes
22 - Doce de Octubre
98 - Los Alcazares
103 - Parque Salitre</t>
  </si>
  <si>
    <t xml:space="preserve">65 - Arborizadora
66 - San Francisco
67 - Lucero
68 - El Tesoro
69 - Ismael Perdomo
70 - Jerusalén
919 - UPR Ciudad Bolívar </t>
  </si>
  <si>
    <t>26 - Las Ferias
29 - Minuto de Dios
30 - Boyacá Real
31 - Santa Cecilia
72 - Bolívia
73 - Garcés Navas
74 - Engativá
105 - Jardín Botánico
116 - Alamos</t>
  </si>
  <si>
    <t xml:space="preserve">75 - Fontibón
76 - Fontibón San Pablo
77- Zona Franca
110 - Ciudad Salitre Occidental 
112 - Granjas de Techo
115 - Capellanía
117 - Aeropuerto El Dorado </t>
  </si>
  <si>
    <t>37 - Santa Isabel
102 - La Sabana</t>
  </si>
  <si>
    <t xml:space="preserve">40 - Ciudad Montes
41 - Muzu
43 - San Rafael
108 - Zona Industrial
111 - Puente Aranda </t>
  </si>
  <si>
    <t xml:space="preserve">2 - La Academia
3 - Guaymaral
17 - San José de Bavaria
18 - Britalia
19 - El Prado
20 - La Alhambra
23 - Casa Blanca Suba
24 - Niza
25 - La Floresta
27 - Suba
28 - El Rincón
71 - Tibabuyes </t>
  </si>
  <si>
    <t xml:space="preserve">1 - Paseo de los Libertadores
9 - Verbenal
10 - La Uribe
11 - San Cristóbal Norte
12 - Toberín
13 - Los Cedros
14 - Usaquén
15 - Country Club
16 - Santa Bárbara </t>
  </si>
  <si>
    <t xml:space="preserve">52 - La Flora
56 - Danubio
57 - Gran Yomasa
58 - Comuneros
59 - Alfonso López
60 - Parque Entre Nubes
61 - Ciudad Usme </t>
  </si>
  <si>
    <t>Centro de Atención y Valoración de Flora y Fauna Silvestre - CAV, ubicado en la localidad de Engativá, UPZ No. 74 Engativá, Dirección: Calle 64 No 128-50.</t>
  </si>
  <si>
    <t>ID_Proyecto</t>
  </si>
  <si>
    <t>ACT-SIPSE</t>
  </si>
  <si>
    <t>RUBRO</t>
  </si>
  <si>
    <t>ID</t>
  </si>
  <si>
    <t xml:space="preserve"> ID PLAN</t>
  </si>
  <si>
    <t>RUBRO PPTAL 2</t>
  </si>
  <si>
    <t>SOLICITUD PROCESO SIPSE</t>
  </si>
  <si>
    <t xml:space="preserve"> ACTIVIDAD SIPSE (CÓDIGO)</t>
  </si>
  <si>
    <t xml:space="preserve"> DESCRIPCIÓN ACTIVIDAD SIPSE</t>
  </si>
  <si>
    <t>RUBRO PPTAL 1</t>
  </si>
  <si>
    <t>NOMBRE PROYECTO</t>
  </si>
  <si>
    <t xml:space="preserve">ABREVIATURA NOMBRE PROYECTO </t>
  </si>
  <si>
    <t xml:space="preserve"> META PDD</t>
  </si>
  <si>
    <t xml:space="preserve"> OBJETIVO GENERAL</t>
  </si>
  <si>
    <t>OBJETIVO ESPECIFICO</t>
  </si>
  <si>
    <t>LÍNEA</t>
  </si>
  <si>
    <t>META PROYECTO</t>
  </si>
  <si>
    <t>CÓDIGO POSICIÓN PRESUPUESTARIA</t>
  </si>
  <si>
    <t>DESCRIPCIÓN POSICIÓN PRESUPUESTARIA</t>
  </si>
  <si>
    <t xml:space="preserve"> FUENTE FINANCIACIÓN (CÓDIGO Y NOMBRE)</t>
  </si>
  <si>
    <t>CÓDIGO SECOP FUENTE DE LOS RECURSOS</t>
  </si>
  <si>
    <t xml:space="preserve"> OBJETO</t>
  </si>
  <si>
    <t>CÓDIGO SECOP MODALIDAD DE SELECCIÓN</t>
  </si>
  <si>
    <t>MODALIDAD DE SELECCIÓN - NOMBRE</t>
  </si>
  <si>
    <t>TIPO DE COMPROMISO</t>
  </si>
  <si>
    <t>CORRESPONDE A TALENTO HUMANO (SI/NO)</t>
  </si>
  <si>
    <t>CÓDIGO UNSPSC</t>
  </si>
  <si>
    <t xml:space="preserve"> FECHA ESTIMADA DE PRESENTACIÓN DE PROCESO DE SELECCIÓN (MES)</t>
  </si>
  <si>
    <t>FECHA ESTIMADA DE INICIO DE PROCESO DE SELECCIÓN (MES)</t>
  </si>
  <si>
    <t>PLAZO DEL CONTRATO</t>
  </si>
  <si>
    <t>CÓDIGO SECOP DURACIÓN ESTIMADO DEL CONTRATO
(INTERVALO: "0" DÍAS, "1" MESES, "2" AÑOS)</t>
  </si>
  <si>
    <t>FECHA TERMINACIÓN ESTIMADA</t>
  </si>
  <si>
    <t>VALOR TOTAL ESTIMADO VIGENCIA ACTUAL</t>
  </si>
  <si>
    <t>CÓDIGO SECOP REQUIERE VIGENCIAS FUTURAS</t>
  </si>
  <si>
    <t>VALOR VIGENCIAS FUTURAS (AUTORIZADA)</t>
  </si>
  <si>
    <t>CÓDIGO SECOP ESTADO DE SOLICITUD DE VIGENCIAS FUTURAS</t>
  </si>
  <si>
    <t>CÓDIGO PRODUCTO MGA</t>
  </si>
  <si>
    <t>NOMBRE PRODUCTO MGA</t>
  </si>
  <si>
    <t>CÓDIGO PMR</t>
  </si>
  <si>
    <t>NOMBRE PMR</t>
  </si>
  <si>
    <t>DEPENDENCIA (SUPERVISIÓN)</t>
  </si>
  <si>
    <t>NOMBRE DEL CONTRATISTA</t>
  </si>
  <si>
    <t>NO DE CONTRATO</t>
  </si>
  <si>
    <t>NUMERO CDP</t>
  </si>
  <si>
    <t>FECHA CDP</t>
  </si>
  <si>
    <t>VALOR CDP</t>
  </si>
  <si>
    <t>NUMERO RP</t>
  </si>
  <si>
    <t>FECHA RP</t>
  </si>
  <si>
    <t>VALOR DE RP</t>
  </si>
  <si>
    <t>FECHA ACTA DE INICIO CONTRATO</t>
  </si>
  <si>
    <t>VALOR MENSUAL DEL CONTRATO</t>
  </si>
  <si>
    <t>UNIDAD DE CONTRATACIÓN (REFERENCIA)</t>
  </si>
  <si>
    <t>UBICACIÓN</t>
  </si>
  <si>
    <t>NOMBRE DEL RESPONSABLE</t>
  </si>
  <si>
    <t>TELÉFONO DEL RESPONSABLE</t>
  </si>
  <si>
    <t>CORREO ELECTRÓNICO DEL RESPONSABLE</t>
  </si>
  <si>
    <t>DIRECCIÓN</t>
  </si>
  <si>
    <t>CORRESPONDE A ADICIÓN (SI/NO)</t>
  </si>
  <si>
    <t xml:space="preserve">CORRESPONDE A BOLSAS (SI/NO) </t>
  </si>
  <si>
    <t>PROGRAMACIÓN DE PASIVOS 2022 (SI/NO)</t>
  </si>
  <si>
    <t>TEMA</t>
  </si>
  <si>
    <t>MODALIDAD</t>
  </si>
  <si>
    <t>PROGRAMADO META SIPSE</t>
  </si>
  <si>
    <t>MODALIDAD SIPSE</t>
  </si>
  <si>
    <t>Proceso SIPSE</t>
  </si>
  <si>
    <t>ValorenTrAmiteSIPSE</t>
  </si>
  <si>
    <t>MetaPAA</t>
  </si>
  <si>
    <t>MetaSIPSE</t>
  </si>
  <si>
    <t>ValidaMETA</t>
  </si>
  <si>
    <t># de Contrato SIPSE</t>
  </si>
  <si>
    <t>#Contrato BD</t>
  </si>
  <si>
    <t>Valida CONTRATO</t>
  </si>
  <si>
    <t>Beneficiario SIPSE</t>
  </si>
  <si>
    <t>Beneficiario BD</t>
  </si>
  <si>
    <t>Valida Beneficiario</t>
  </si>
  <si>
    <t>Objeto PAA</t>
  </si>
  <si>
    <t>Objeto SIPSE</t>
  </si>
  <si>
    <t>Objeto BD</t>
  </si>
  <si>
    <t>Valida OBJETO</t>
  </si>
  <si>
    <t>ConceptodeGastoPAA</t>
  </si>
  <si>
    <t>Concepto de Gasto SIPSE</t>
  </si>
  <si>
    <t>Concepto de gasto BD</t>
  </si>
  <si>
    <t>Valida CONCEPTO</t>
  </si>
  <si>
    <t>Fuente PAA</t>
  </si>
  <si>
    <t>Fuente SIPSE</t>
  </si>
  <si>
    <t>Fuente BD</t>
  </si>
  <si>
    <t>Valida FUENTE</t>
  </si>
  <si>
    <t># de CDP SIPSE</t>
  </si>
  <si>
    <t># de CDP BD</t>
  </si>
  <si>
    <t>Valida # de CDP</t>
  </si>
  <si>
    <t>Valor de CDP SIPSE</t>
  </si>
  <si>
    <t>Valor CDP BD</t>
  </si>
  <si>
    <t>Valida valor CDP</t>
  </si>
  <si>
    <t># RP SIPSE</t>
  </si>
  <si>
    <t># de RP BD</t>
  </si>
  <si>
    <t>Valida # de RP</t>
  </si>
  <si>
    <t>Valor RP SIPSE</t>
  </si>
  <si>
    <t>Valor RP BD</t>
  </si>
  <si>
    <t>Segunda validación</t>
  </si>
  <si>
    <t>Valida Valor de RP</t>
  </si>
  <si>
    <t>Giros BD</t>
  </si>
  <si>
    <t>ESTACIÓN SIPSE</t>
  </si>
  <si>
    <t>Actividad PAA</t>
  </si>
  <si>
    <t>Actividad SIPSE</t>
  </si>
  <si>
    <t>Estado</t>
  </si>
  <si>
    <t>VAR PAA vs CDP</t>
  </si>
  <si>
    <t>VAR CDP vs RP</t>
  </si>
  <si>
    <t>Observación Lin</t>
  </si>
  <si>
    <t>12022_7711</t>
  </si>
  <si>
    <t>163732890</t>
  </si>
  <si>
    <t>EJECUTAR 27.500 ACTUACIONES TÉCNICAS O JURÍDICAS DE EVALUACIÓN, CONTROL, SEGUIMIENTO Y PREVENCIÓN SOBRE EL RECURSO FAUNA SILVESTRE.  //  O232020200994900 - OTROS SERVICIOS DE PROTECCIÓN DEL MEDIO AMBIENTE N.C.P.  //  1-100-F001-VA-RECURSOS DISTRITO</t>
  </si>
  <si>
    <t>O23011602340000007711</t>
  </si>
  <si>
    <t>CONTROL A LOS FACTORES DE DETERIORO DEL RECURSO FAUNA SILVESTRE EN BOGOTÁ.</t>
  </si>
  <si>
    <t>FAUNA SILVESTRE</t>
  </si>
  <si>
    <t>256 - AUMENTAR EN UN 15% LAS ACTUACIONES TÉCNICAS O JURÍDICAS PARA LA PROTECCIÓN DE LOS ANIMALES SILVESTRES, EVALUACIÓN Y SEGUIMIENTO DEL APROVECHAMIENTO DE ESTOS, SUS PRODUCTOS Y SUBPRODUCTOS, Y LA PREVENCIÓN Y CONTROL DE SU TRÁFICO ILEGAL.</t>
  </si>
  <si>
    <t>AUMENTAR EL CONTROL A LOS FACTORES DE DETERIORO DEL RECURSO FAUNA SILVESTRE EN BOGOTÁ D.C.</t>
  </si>
  <si>
    <t>AUMENTAR LA GESTIÓN PARA CONTROLAR EL TRÁFICO DE LA FAUNA SILVESTRE</t>
  </si>
  <si>
    <t>O232020200994900</t>
  </si>
  <si>
    <t>OTROS SERVICIOS DE PROTECCIÓN DEL MEDIO AMBIENTE N.C.P.</t>
  </si>
  <si>
    <t>1-100-F001-VA-RECURSOS DISTRITO</t>
  </si>
  <si>
    <t>PRESTAR SERVICIOS PROFESIONALES PARA LIDERAR, PROYECTAR Y/O REVISAR LAS ACTUACIONES TÉCNICAS REQUERIDAS PARA LA PROTECCIÓN Y CONSERVACIÓN DE LA FAUNA SILVESTRE.</t>
  </si>
  <si>
    <t>CCE-16</t>
  </si>
  <si>
    <t>CONTRATACIÓN DIRECTA</t>
  </si>
  <si>
    <t>SI</t>
  </si>
  <si>
    <t>80111600</t>
  </si>
  <si>
    <t>3202007_Servicio de control y vigilancia al tráfico ilegal de especies</t>
  </si>
  <si>
    <t>SERVICIO DE CONTROL Y VIGILANCIA AL TRÁFICO ILEGAL DE ESPECIES</t>
  </si>
  <si>
    <t>INGRID   CAROLINA  MONTOYA  RODRIGUEZ</t>
  </si>
  <si>
    <t>SUBDIRECCIÓN CONTRACTUAL</t>
  </si>
  <si>
    <t>CO-DC-11001</t>
  </si>
  <si>
    <t>CARMEN ROCÍO GONZÁLEZ CANTOR - Subdirectora de Silvicultura, Flora y Fauna Silvestre</t>
  </si>
  <si>
    <t>carmen.gonzalez@ambientebogota.gov.co</t>
  </si>
  <si>
    <t>Av Caracas No. 54 - 38</t>
  </si>
  <si>
    <t>NO</t>
  </si>
  <si>
    <t>Fauna silvestre</t>
  </si>
  <si>
    <t>CD=Contratación Directa</t>
  </si>
  <si>
    <t>CONTRATACIÓN DIRECTA (LEY 1150 DE 2007)</t>
  </si>
  <si>
    <t>EJECUTAR 27.500 ACTUACIONES TÉCNICAS O JURÍDICAS DE EVALUACIÓN, CONTROL, SEGUIMIENTO Y PREVENCIÓN SOBRE EL RECURSO FAUNA SILVESTRE</t>
  </si>
  <si>
    <t>OK</t>
  </si>
  <si>
    <t>20221244</t>
  </si>
  <si>
    <t>INGRID CAROLINA MONTOYA RODRIGUEZ</t>
  </si>
  <si>
    <t>PRESTAR SERVICIOS PROFESIONALES PARA LIDERAR, PROYECTAR Y/O REVISAR LAS ACTUACIONES TECNICAS REQUERIDAS PARA LA PROTECCION Y CONSERVACION DE LA FAUNA SILVESTRE</t>
  </si>
  <si>
    <t>OKs</t>
  </si>
  <si>
    <t>1-100-F001</t>
  </si>
  <si>
    <t/>
  </si>
  <si>
    <t>EJECUCIÓN CONTRATO</t>
  </si>
  <si>
    <t>Contratado</t>
  </si>
  <si>
    <t>22022_7711</t>
  </si>
  <si>
    <t>168222891</t>
  </si>
  <si>
    <t>EJECUTAR 27.500 ACTUACIONES TÉCNICAS O JURÍDICAS DE EVALUACIÓN, CONTROL, SEGUIMIENTO Y PREVENCIÓN SOBRE EL RECURSO FAUNA SILVESTRE.  //  O232020200994900 - OTROS SERVICIOS DE PROTECCIÓN DEL MEDIO AMBIENTE N.C.P.  //  1-200-I056-RB-MULTAS AMBIENTALES</t>
  </si>
  <si>
    <t>1-200-I056-RB-MULTAS AMBIENTALES</t>
  </si>
  <si>
    <t>JULIANA    VILLANUEVA  BRAVO</t>
  </si>
  <si>
    <t>20220376</t>
  </si>
  <si>
    <t>JULIANA VILLANUEVA BRAVO</t>
  </si>
  <si>
    <t>PRESTAR SERVICIOS PROFESIONALES PARA LIDERAR, PROYECTAR Y/O REVISAR LASACTUACIONES TECNICAS REQUERIDAS PARA LA PROTECCION Y CONSERVACION DE LAFAUNA SILVESTRE</t>
  </si>
  <si>
    <t>OK-PAA-SIPSE-Validar PREDIS</t>
  </si>
  <si>
    <t>1-200-I056</t>
  </si>
  <si>
    <t>32022_7711</t>
  </si>
  <si>
    <t>168312891</t>
  </si>
  <si>
    <t>EDGAR CAMILO PIRAJAN PRIETO</t>
  </si>
  <si>
    <t>20220404</t>
  </si>
  <si>
    <t>42022_7711</t>
  </si>
  <si>
    <t>168372891</t>
  </si>
  <si>
    <t>NICOLE  MORALES FREESE</t>
  </si>
  <si>
    <t>20220506</t>
  </si>
  <si>
    <t>NICOLE MORALES FREESE</t>
  </si>
  <si>
    <t>52022_7711</t>
  </si>
  <si>
    <t>167092890</t>
  </si>
  <si>
    <t>ANA BELEN RODRIGUEZ OLAYA</t>
  </si>
  <si>
    <t>20220372</t>
  </si>
  <si>
    <t>62022_7711</t>
  </si>
  <si>
    <t>167582892</t>
  </si>
  <si>
    <t>EJECUTAR 27.500 ACTUACIONES TÉCNICAS O JURÍDICAS DE EVALUACIÓN, CONTROL, SEGUIMIENTO Y PREVENCIÓN SOBRE EL RECURSO FAUNA SILVESTRE.  //  O232020200994900 - OTROS SERVICIOS DE PROTECCIÓN DEL MEDIO AMBIENTE N.C.P.  //  1-100-I073-VA-MULTAS AMBIENTALES</t>
  </si>
  <si>
    <t>1-100-I073-VA-MULTAS AMBIENTALES</t>
  </si>
  <si>
    <t>PRESTAR SERVICIOS PROFESIONALES PARA REVISAR Y/O PROYECTAR LAS ACTUACIONES TÉCNICAS DE EVALUACIÓN, SEGUIMIENTO Y CONTROL AL RECURSO FAUNA SILVESTRE.</t>
  </si>
  <si>
    <t>HERON JOSE ROMERO MARTINEZ</t>
  </si>
  <si>
    <t>20221352</t>
  </si>
  <si>
    <t>PRESTAR SERVICIOS PROFESIONALES PARA REVISAR Y/O PROYECTAR LAS ACTUACIONES TECNICAS DE EVALUACION, SEGUIMIENTO Y CONTROL AL RECURSO FAUNA SILVESTRE</t>
  </si>
  <si>
    <t>PRESTAR SERVICIOS PROFESIONALES PARA REVISAR Y/O PROYECTAR LAS ACTUACIONES TECNICAS DE EVALUACION, SEGUIMIENTO Y CONTROL AL RECURSOFAUNA SILVESTRE</t>
  </si>
  <si>
    <t>1-100-I073</t>
  </si>
  <si>
    <t>72022_7711</t>
  </si>
  <si>
    <t>167232890</t>
  </si>
  <si>
    <t>PRESTAR SERVICIOS PROFESIONALES PARA DESARROLLAR E IMPLEMENTAR LAS CAMPAÑAS Y/O ESTRATEGIAS DE  SENSIBILIZACIÓN  PARA LA CONSERVACIÓN DEL RECURSO FAUNA SILVESTRE.</t>
  </si>
  <si>
    <t>DANIELA  MANSO PIÑEROS</t>
  </si>
  <si>
    <t>20220065</t>
  </si>
  <si>
    <t>DANIELA MANSO PIÑEROS</t>
  </si>
  <si>
    <t>PRESTAR SERVICIOS PROFESIONALES PARA DESARROLLAR E IMPLEMENTAR LAS CAMPAÑAS Y/O ESTRATEGIAS DE SENSIBILIZACION PARA LA CONSERVACION DEL RECURSO FAUNA SILVESTRE</t>
  </si>
  <si>
    <t>82022_7711</t>
  </si>
  <si>
    <t>167292890</t>
  </si>
  <si>
    <t>ALVARO CAMILO YARA CONTRERAS</t>
  </si>
  <si>
    <t>20220032</t>
  </si>
  <si>
    <t>92022_7711</t>
  </si>
  <si>
    <t>167392890</t>
  </si>
  <si>
    <t>TAGARIT DE LA PAZ ARIZA RIVEROS</t>
  </si>
  <si>
    <t>20220210</t>
  </si>
  <si>
    <t>PRESTAR SERVICIOS PROFESIONALES PARA DESARROLLAR E IMPLEMENTAR LASCAMPAÑAS Y/O ESTRATEGIAS DE SENSIBILIZACION PARA LA CONSERVACION DELRECURSO FAUNA SILVESTRE</t>
  </si>
  <si>
    <t>102022_7711</t>
  </si>
  <si>
    <t>163922890</t>
  </si>
  <si>
    <t>PRESTAR SERVICIOS PROFESIONALES PARA ADELANTAR LA GESTION TECNICA Y OPERATIVA QUE CONTRIBUYA A LA PROTECCIÓN Y CONSERVACIÓN DEL RECURSO FAUNA SILVESTRE</t>
  </si>
  <si>
    <t>DIANA SOFIA PUYO GOMEZ</t>
  </si>
  <si>
    <t>20221061</t>
  </si>
  <si>
    <t>PRESTAR SERVICIOS PROFESIONALES PARA ADELANTAR LA GESTION TECNICA Y OPERATIVA QUE CONTRIBUYA A LA PROTECCION Y CONSERVACION DEL RECURSO FAUNA SILVESTRE</t>
  </si>
  <si>
    <t>112022_7711</t>
  </si>
  <si>
    <t>164112890</t>
  </si>
  <si>
    <t>VIVIANA ANDREA CAMELO AGUIRRE</t>
  </si>
  <si>
    <t>20220392</t>
  </si>
  <si>
    <t>122022_7711</t>
  </si>
  <si>
    <t>164152890</t>
  </si>
  <si>
    <t>DIEGO  ALBERTO   ALMONACID  CIFUENTES</t>
  </si>
  <si>
    <t>20220251</t>
  </si>
  <si>
    <t>DIEGO ALBERTO ALMONACID CIFUENTES</t>
  </si>
  <si>
    <t>132022_7711</t>
  </si>
  <si>
    <t>168882890</t>
  </si>
  <si>
    <t>ANDRES GIOVANNY CHAMAT  MARTINEZ</t>
  </si>
  <si>
    <t>20220938</t>
  </si>
  <si>
    <t>ANDRES GIOVANNY CHAMAT MARTINEZ</t>
  </si>
  <si>
    <t>142022_7711</t>
  </si>
  <si>
    <t>164822890</t>
  </si>
  <si>
    <t>CATALINA  GONZALEZ ZAMUDIO</t>
  </si>
  <si>
    <t>20220249</t>
  </si>
  <si>
    <t>CATALINA GONZALEZ ZAMUDIO</t>
  </si>
  <si>
    <t>PRESTAR SERVICIOS PROFESIONALES PARA ADELANTAR LA GESTION TECNICA YOPERATIVA QUE CONTRIBUYA A LA PROTECCION Y CONSERVACION DEL RECURSOFAUNA SILVESTRE</t>
  </si>
  <si>
    <t>152022_7711</t>
  </si>
  <si>
    <t>167722892</t>
  </si>
  <si>
    <t>PRESTAR SERVICIOS PROFESIONALES PARA ADELANTAR LAS ACTUACIONES DE EVALUACIÓN Y SEGUIMIENTO AL APROVECHAMIENTO LEGAL DE LA FAUNA SILVESTRE.</t>
  </si>
  <si>
    <t>ALEJANDRA  BENAVIDES COGUA</t>
  </si>
  <si>
    <t>20221357</t>
  </si>
  <si>
    <t>ALEJANDRA BENAVIDES COGUA</t>
  </si>
  <si>
    <t>PRESTAR SERVICIOS PROFESIONALES PARA ADELANTAR LAS ACTUACIONES DE EVALUACION Y SEGUIMIENTO AL APROVECHAMIENTO LEGAL DE LA FAUNA SILVESTRE</t>
  </si>
  <si>
    <t>162022_7711</t>
  </si>
  <si>
    <t>167842892</t>
  </si>
  <si>
    <t>LAURA ESTEFANIE GUTIERREZ GARCIA</t>
  </si>
  <si>
    <t>20220244</t>
  </si>
  <si>
    <t>PRESTAR SERVICIOS PROFESIONALES PARA ADELANTAR LAS ACTUACIONES DEEVALUACION Y SEGUIMIENTO AL APROVECHAMIENTO LEGAL DE LA FAUNA SILVESTRE</t>
  </si>
  <si>
    <t>172022_7711</t>
  </si>
  <si>
    <t>168042892</t>
  </si>
  <si>
    <t>ANDRES DAVID POMAR GOMEZ</t>
  </si>
  <si>
    <t>20221236</t>
  </si>
  <si>
    <t>182022_7711</t>
  </si>
  <si>
    <t>168152892</t>
  </si>
  <si>
    <t>DIANA  RAQUEL BENAVIDES HERRERA</t>
  </si>
  <si>
    <t>20220769</t>
  </si>
  <si>
    <t>DIANA RAQUEL BENAVIDES HERRERA</t>
  </si>
  <si>
    <t>192022_7711</t>
  </si>
  <si>
    <t>165022890</t>
  </si>
  <si>
    <t>PRESTAR SERVICIOS PROFESIONALES PARA DESARROLLAR E IMPLEMENTAR LAS ESTRATEGIAS DE CONTROL AL  TRÁFICO ILEGAL DE FAUNA SILVESTRE</t>
  </si>
  <si>
    <t>ESTEFANIA  DELGADO SARMIENTO</t>
  </si>
  <si>
    <t>20220048</t>
  </si>
  <si>
    <t>ESTEFANIA DELGADO SARMIENTO</t>
  </si>
  <si>
    <t>PRESTAR SERVICIOS PROFESIONALES PARA DESARROLLAR E IMPLEMENTAR LAS ESTRATEGIAS DE CONTROL AL TRAFICO ILEGAL DE FAUNA SILVESTRE</t>
  </si>
  <si>
    <t>PRESTAR SERVICIOS PROFESIONALES PARA DESARROLLAR E IMPLEMENTAR LASESTRATEGIAS DE CONTROL AL TRAFICO ILEGAL DE FAUNA SILVESTRE</t>
  </si>
  <si>
    <t>202022_7711</t>
  </si>
  <si>
    <t>165162890</t>
  </si>
  <si>
    <t>MARIA JOSE SERRANO ARDILA</t>
  </si>
  <si>
    <t>20221515</t>
  </si>
  <si>
    <t>212022_7711</t>
  </si>
  <si>
    <t>165312890</t>
  </si>
  <si>
    <t>SANDRA  MILENA PEÑUELA GOMEZ</t>
  </si>
  <si>
    <t>20220242</t>
  </si>
  <si>
    <t>SANDRA MILENA PEÑUELA GOMEZ</t>
  </si>
  <si>
    <t>222022_7711</t>
  </si>
  <si>
    <t>165712890</t>
  </si>
  <si>
    <t xml:space="preserve">PRESTAR SERVICIOS PROFESIONALES PARA ADELANTAR LAS ACTUACIONES TÉCNICAS REQUERIDAS PARA LA PROTECCIÓN Y CONSERVACIÓN DE LA FAUNA SILVESTRE, EN LAS OFICINAS DE ENLACE DE LA SDA. </t>
  </si>
  <si>
    <t>KAREN LISETH PEREZ MARTINEZ</t>
  </si>
  <si>
    <t>20220438</t>
  </si>
  <si>
    <t>PRESTAR SERVICIOS PROFESIONALES PARA ADELANTAR LAS ACTUACIONES TECNICAS REQUERIDAS PARA LA PROTECCION Y CONSERVACION DE LA FAUNA SILVESTRE, EN LAS OFICINAS DE ENLACE DE LA SDA</t>
  </si>
  <si>
    <t>232022_7711</t>
  </si>
  <si>
    <t>165982890</t>
  </si>
  <si>
    <t>JONNATHAN  LUGO CARVAJAL</t>
  </si>
  <si>
    <t>20221358</t>
  </si>
  <si>
    <t>JONNATHAN LUGO CARVAJAL</t>
  </si>
  <si>
    <t>242022_7711</t>
  </si>
  <si>
    <t>166142890</t>
  </si>
  <si>
    <t>NUBIA MARCELA AMAYA RODRIGUEZ</t>
  </si>
  <si>
    <t>20220138</t>
  </si>
  <si>
    <t>PRESTAR SERVICIOS PROFESIONALES PARA ADELANTAR LAS ACTUACIONES TECNICASREQUERIDAS PARA LA PROTECCION Y CONSERVACION DE LA FAUNA SILVESTRE, ENLAS OFICINAS DE ENLACE DE LA SDA</t>
  </si>
  <si>
    <t>252022_7711</t>
  </si>
  <si>
    <t>166302890</t>
  </si>
  <si>
    <t>YESID FERNANDO  RONDON MARTINEZ</t>
  </si>
  <si>
    <t>20221398</t>
  </si>
  <si>
    <t>YESID FERNANDO RONDON MARTINEZ</t>
  </si>
  <si>
    <t>262022_7711</t>
  </si>
  <si>
    <t>166422890</t>
  </si>
  <si>
    <t>EDUIN ANTONIO  HORTUA PARDO</t>
  </si>
  <si>
    <t>20221046</t>
  </si>
  <si>
    <t>EDUIN ANTONIO HORTUA PARDO</t>
  </si>
  <si>
    <t>272022_7711</t>
  </si>
  <si>
    <t>166592890</t>
  </si>
  <si>
    <t>CARLOS ANDRES PALOMINO BRIÑEZ</t>
  </si>
  <si>
    <t>20220063</t>
  </si>
  <si>
    <t>PRESTAR SERVICIOS PROFESIONALES PARA ADELANTAR LAS ACTUACIONES TECNICAS REQUERIDAS PARA LA PROTECCION Y CONSERVACION DE LA FAUNA SILVESTRE,EN LAS OFICINAS DE ENLACE DE LA SDA</t>
  </si>
  <si>
    <t>282022_7711</t>
  </si>
  <si>
    <t>166782890</t>
  </si>
  <si>
    <t>LUISA  FERNANDA CORREA ANGARITA</t>
  </si>
  <si>
    <t>20221353</t>
  </si>
  <si>
    <t>LUISA FERNANDA CORREA ANGARITA</t>
  </si>
  <si>
    <t>292022_7711</t>
  </si>
  <si>
    <t>166902890</t>
  </si>
  <si>
    <t>ANDREA MILENA CAPERA ALVAREZ</t>
  </si>
  <si>
    <t>20220391</t>
  </si>
  <si>
    <t>302022_7711</t>
  </si>
  <si>
    <t>167022890</t>
  </si>
  <si>
    <t>MIGUEL HERNÁN DAVID NOVA CHAMORRO</t>
  </si>
  <si>
    <t>20220891</t>
  </si>
  <si>
    <t>MIGUEL HERNAN DAVID NOVA CHAMORRO</t>
  </si>
  <si>
    <t>312022_7711</t>
  </si>
  <si>
    <t>163062895</t>
  </si>
  <si>
    <t>EJECUTAR 27.500 ACTUACIONES TÉCNICAS O JURÍDICAS DE EVALUACIÓN, CONTROL, SEGUIMIENTO Y PREVENCIÓN SOBRE EL RECURSO FAUNA SILVESTRE.  //  O232020200668014 - SERVICIOS DE GESTIÓN DOCUMENTAL  //  1-100-F001-VA-RECURSOS DISTRITO</t>
  </si>
  <si>
    <t>O232020200668014</t>
  </si>
  <si>
    <t>SERVICIOS DE GESTIÓN DOCUMENTAL</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</si>
  <si>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</si>
  <si>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JUAN PABLO MARTINEZ BOLAÑOS</t>
  </si>
  <si>
    <t>20220973</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</si>
  <si>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</si>
  <si>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322022_7711</t>
  </si>
  <si>
    <t>163142895</t>
  </si>
  <si>
    <t>MARIA INES ORTIZ CALDERON</t>
  </si>
  <si>
    <t>20221280</t>
  </si>
  <si>
    <t>PRESTAR SERVICIOS DE APOYO A LA GESTION PARA LA ADECUADA ADMINISTRACION,ORGANIZACION Y CONSERVACION DE LOS EXPEDIENTES Y ARCHIVO DE GESTIONDOCUMENTAL Y EL TRAMITE DE NOTIFICACIONES Y COMUNICACIONES DE ACTOSADMINISTRATIVOS Y CONCEPTOS TECNICOS A CARGO DE LA SSFFS</t>
  </si>
  <si>
    <t>332022_7711</t>
  </si>
  <si>
    <t>163272895</t>
  </si>
  <si>
    <t>JURANY ALEXANDRA RODRIGUEZ BUSTOS</t>
  </si>
  <si>
    <t>20220642</t>
  </si>
  <si>
    <t>342022_7711</t>
  </si>
  <si>
    <t>2890</t>
  </si>
  <si>
    <t>REORIENTACIÓN DE RECURSOS</t>
  </si>
  <si>
    <t>REORIENTACION DE RECURSOS</t>
  </si>
  <si>
    <t>352022_7711</t>
  </si>
  <si>
    <t>2895</t>
  </si>
  <si>
    <t>362022_7711</t>
  </si>
  <si>
    <t>2892</t>
  </si>
  <si>
    <t>372022_7711</t>
  </si>
  <si>
    <t>2893</t>
  </si>
  <si>
    <t>EJECUTAR 27.500 ACTUACIONES TÉCNICAS O JURÍDICAS DE EVALUACIÓN, CONTROL, SEGUIMIENTO Y PREVENCIÓN SOBRE EL RECURSO FAUNA SILVESTRE.  //  O232020200771332 - SERVICIOS DE SEGUROS SOCIALES DE RIESGOS LABORALES  //  1-200-I056-RB-MULTAS AMBIENTALES</t>
  </si>
  <si>
    <t>O232020200771332</t>
  </si>
  <si>
    <t>SERVICIOS DE SEGUROS SOCIALES DE RIESGOS LABORALES</t>
  </si>
  <si>
    <t>382022_7711</t>
  </si>
  <si>
    <t>2891</t>
  </si>
  <si>
    <t>392022_7711</t>
  </si>
  <si>
    <t>174562888</t>
  </si>
  <si>
    <t>EJECUTAR 27.500 ACTUACIONES TÉCNICAS O JURÍDICAS DE EVALUACIÓN, CONTROL, SEGUIMIENTO Y PREVENCIÓN SOBRE EL RECURSO FAUNA SILVESTRE.  //  O232020200884131 - SERVICIOS MÓVILES DE VOZ  //  1-100-F001-VA-RECURSOS DISTRITO</t>
  </si>
  <si>
    <t>O232020200884131</t>
  </si>
  <si>
    <t>SERVICIOS MÓVILES DE VOZ</t>
  </si>
  <si>
    <t>PAGO SERVICIO PÚBLICO POR TELEFONÍA MÓVIL</t>
  </si>
  <si>
    <t xml:space="preserve"> </t>
  </si>
  <si>
    <t>PAGO SERVICIO PUBLICO POR TELEFONIA MOVIL</t>
  </si>
  <si>
    <t>SOLICITUD PAGO</t>
  </si>
  <si>
    <t>En trámite</t>
  </si>
  <si>
    <t>402022_7711</t>
  </si>
  <si>
    <t>2977</t>
  </si>
  <si>
    <t>EJECUTAR 27.500 ACTUACIONES TÉCNICAS O JURÍDICAS DE EVALUACIÓN, CONTROL, SEGUIMIENTO Y PREVENCIÓN SOBRE EL RECURSO FAUNA SILVESTRE.  // O2320201003083899997 - ARTÍCULOS N.C.P. PARA PROTECCIÓN // 1-100-I073-VA-MULTAS AMBIENTALES</t>
  </si>
  <si>
    <t>O2320201003083899997</t>
  </si>
  <si>
    <t>ARTÍCULOS N.C.P. PARA PROTECCIÓN</t>
  </si>
  <si>
    <t>ADQUIRIR ELEMENTOS DE PROTECCIÓN PERSONAL, BIOSEGURIDAD, SEGURIDAD INDUSTRIAL, ERGONÓMICOS DE OFICINA Y ATENCIÓN DE EMERGENCIAS, PARA EL CUMPLIMIENTO DE LAS ACCIONES DESARROLLADAS POR LA SECRETARIA DISTRITAL DE AMBIENTE</t>
  </si>
  <si>
    <t>CCE-07</t>
  </si>
  <si>
    <t>SELECCIÓN ABREVIADA SUBASTA INVERSA</t>
  </si>
  <si>
    <t>46181500;46181600;46181700;46181800;46181900;416182000;46182100;46182200;46182300;46182400</t>
  </si>
  <si>
    <t>Selección abreviada subasta inversa</t>
  </si>
  <si>
    <t>ADQUIRIR ELEMENTOS DE PROTECCION PERSONAL, BIOSEGURIDAD, SEGURIDAD INDUSTRIAL, ERGONOMICOS DE OFICINA Y ATENCION DE EMERGENCIAS, PARA EL CUMPLIMIENTO DE LAS ACCIONES DESARROLLADAS POR LA SECRETARIA DISTRITAL DE AMBIENTE</t>
  </si>
  <si>
    <t>412022_7711</t>
  </si>
  <si>
    <t>2896</t>
  </si>
  <si>
    <t>EJECUTAR 27.500 ACTUACIONES TÉCNICAS O JURÍDICAS DE EVALUACIÓN, CONTROL, SEGUIMIENTO Y PREVENCIÓN SOBRE EL RECURSO FAUNA SILVESTRE.  //  O232020200772252 - SERVICIOS DE ARRENDAMIENTO DE BIENES INMUEBLES NO RESIDENCIALES (VIVIENDA) A COMISIÓN O POR CONTRATO  //  1-100-F001-VA-RECURSOS DISTRITO</t>
  </si>
  <si>
    <t>O232020200772252</t>
  </si>
  <si>
    <t>SERVICIOS DE ARRENDAMIENTO DE BIENES INMUEBLES NO RESIDENCIALES (VIVIENDA) A COMISIÓN O POR CONTRATO</t>
  </si>
  <si>
    <t>ARRIENDO DE LA OFICINA DE ENLACE DE LA TERMINAL SATELITE DEL SUR</t>
  </si>
  <si>
    <t>80131502</t>
  </si>
  <si>
    <t>422022_7711</t>
  </si>
  <si>
    <t>174482896</t>
  </si>
  <si>
    <t>PAGO DE GASTOS REEMBOLSABLES DE LOS INMUEBLES QUE ESTAN A CARGO DE LA SECRETARIA BAJO LA FIGURA DE COMODATO- CONTRATO NO 50 DEL 23 DE DICIEMBRE DE 2011, SUSCRITO ENTRE OTCA SAS Y LA SECRETARIA DISTRITAL DE AMBIENTE</t>
  </si>
  <si>
    <t>1639;1659;1687</t>
  </si>
  <si>
    <t>09/02/2022;17/02/2022;09/03/2022</t>
  </si>
  <si>
    <t>CCG11103</t>
  </si>
  <si>
    <t>Por Cargar en SIPSE</t>
  </si>
  <si>
    <t>PATRIMONIOS AUTONOMOS FIDUCIARIA BANCOLO MBIA S A SOCIEDAD FIDUCIARIA</t>
  </si>
  <si>
    <t>Validar</t>
  </si>
  <si>
    <t>ID-42-7711 PAGO DE GASTOS REEMBOLSABLES DE LOS INMUEBLES QUE ESTAN A CARGO DE LA SECRETARIA BAJO LA FIGURA DE COMODATO- CONTRATO NO 50 DEL 23 DE DICIEMBRE DE 2011, SUSCRITO ENTRE OTCA SAS Y LA SECRETARIA DISTRITAL DE AMBIENTE</t>
  </si>
  <si>
    <t>ID-42-7711 PAGO DE GASTOS REEMBOLSABLES DE LOS INMUEBLES QUE ESTAN ACARGO DE LA SECRETARIA BAJO LA FIGURA DE COMODATO- CONTRATO NO 50 DEL 23DE DICIEMBRE DE 2011, SUSCRITO ENTRE OTCA SAS Y LA SECRETARIA DISTRITALDE AMBIENTE</t>
  </si>
  <si>
    <t>FIN</t>
  </si>
  <si>
    <t>bolsa servicios públicos</t>
  </si>
  <si>
    <t>432022_7711</t>
  </si>
  <si>
    <t>176612894</t>
  </si>
  <si>
    <t>EJECUTAR 27.500 ACTUACIONES TÉCNICAS O JURÍDICAS DE EVALUACIÓN, CONTROL, SEGUIMIENTO Y PREVENCIÓN SOBRE EL RECURSO FAUNA SILVESTRE.  //  O232020200664114 - SERVICIOS DE TRANSPORTE TERRESTRE ESPECIAL LOCAL DE PASAJEROS  //  1-100-F001-VA-RECURSOS DISTRITO</t>
  </si>
  <si>
    <t>O232020200664114</t>
  </si>
  <si>
    <t>SERVICIOS DE TRANSPORTE TERRESTRE ESPECIAL LOCAL DE PASAJEROS</t>
  </si>
  <si>
    <t>PRESTAR EL SERVICIO DE TRANSPORTE PÚBLICO TERRESTRE AUTOMOTOR ESPECIAL DE PASAJEROS Y DE CARGA PARA EL DESARROLLO DE LAS ACTIVIDADES MISIONALES Y DE INVERSIÓN QUE ADELANTE LA SECRETARIA DISTRITAL DE AMBIENTE</t>
  </si>
  <si>
    <t>CCE-02</t>
  </si>
  <si>
    <t>LICITACIÓN PÚBLICA</t>
  </si>
  <si>
    <t>78101800;78111800</t>
  </si>
  <si>
    <t>Licitación pública</t>
  </si>
  <si>
    <t>20211360</t>
  </si>
  <si>
    <t>TRANSPORTES ESPECIALES F.S.G S.A.S</t>
  </si>
  <si>
    <t>PRESTAR EL SERVICIO DE TRANSPORTE PUBLICO TERRESTRE AUTOMOTOR ESPECIAL DE PASAJEROS Y DE CARGA PARA EL DESARROLLO DE LAS ACTIVIDADES MISIONALES Y DE INVERSION QUE ADELANTE LA SECRETARIA DISTRITAL DE AMBIENTE</t>
  </si>
  <si>
    <t xml:space="preserve">"1332022-7657","1152022-7702","1082022-7710","1312022-7710","432022-7711","692022-7711","122022-7743","202022-7743","322022-7743","362022-7769","62022-7769","712022-7769","902022-7769","112022-7780","332022-7780","352022-7780","422022-7780","1132022-7789","1422022-7789","292022-7789","102022-7794","722022-7794","342022-7805","362022-7811","372022-7811","382022-7811","62022-7814","312022-7820" PRESTAR EL SERVICIO DE TRANSPORTE PUBLICO TERRESTRE AUTOMOTOR ESPECIAL DE PASAJEROS Y DE CARGA PARA EL DESARROLLO DE LAS ACTIVIDADES MISIONALES Y DE INVERSION QUE ADELANTE LA SECRETARIA DISTRITAL DE AMBIENTE
</t>
  </si>
  <si>
    <t>ESTE CDP REMPLAZA LOS CDP EXTRAPRESUPUESALES 50, 49, 48, 46, 45, 54, 51 , 56, 52, 53, 55, 47, 57, PRESTAR EL SERVICIO DE TRANSPORTE PUBLICO TERRESTRE AUTOMOTOR ESPECIAL DDE PASAJEROS Y DE CARGA PARA EL DESARROLLO DE LAS ACTIVIDADES MISIONALES Y DE INVERSION QUE ADELANTE LA SECRETARIA DISTRITAL DE AMBIENTE</t>
  </si>
  <si>
    <t>Por Cargar</t>
  </si>
  <si>
    <t>442022_7711</t>
  </si>
  <si>
    <t>167812886</t>
  </si>
  <si>
    <t>ATENDER EL 100% DE LOS CONCEPTOS TÉCNICOS QUE RECOMIENDAN ACTUACIONES ADMINISTRATIVAS SANCIONATORIAS DURANTE LA VIGENCIA PARA MEJORAR LA EFICIENCIA DEL PROCESO SANCIONATORIO AMBIENTAL  //  O232020200668014 - SERVICIOS DE GESTIÓN DOCUMENTAL  //  1-200-I056-RB-MULTAS AMBIENTALES</t>
  </si>
  <si>
    <t>PRESTAR SERVICIOS DE APOYO A LA GESTIÓN PARA EL PROCESAMIENTO TÉCNICO ARCHIVÍSTICOS, DE CONSERVACIÓN DOCUMENTAL Y DIGITALIZACIÓN DE LOS EXPEDIENTES EN CUSTODIA DE LA DIRECCIÓN DE CONTROL AMBIENTAL CON OCASIÓN DEL PROCESO DE EVALUACIÓN, CONTROL, SEGUIMIENTO AMBIENTAL SOBRE LA FAUNA SILVESTRE</t>
  </si>
  <si>
    <t>JUAN CARLOS AMADO MARTINEZ</t>
  </si>
  <si>
    <t>ATENDER 100 % DE LOS CONCEPTOS TÉCNICOS QUE RECOMIENDAN ACTUACIONES ADMINISTRATIVAS SANCIONATORIAS DURANTE LA VIGENCIA PARA MEJORAR LA EFICIENCIA DEL PROCESO SANCIONATORIO AMBIENTAL</t>
  </si>
  <si>
    <t>20220443</t>
  </si>
  <si>
    <t>PRESTAR SERVICIOS DE APOYO A LA GESTION PARA EL PROCESAMIENTO TECNICO ARCHIVISTICOS, DE CONSERVACION DOCUMENTAL Y DIGITALIZACION DE LOS EXPEDIENTES EN CUSTODIA DE LA DIRECCION DE CONTROL AMBIENTAL CON OCASION DEL PROCESO DE EVALUACION, CONTROL, SEGUIMIENTO AMBIENTAL SOBRE LA FAUNA SILVESTRE</t>
  </si>
  <si>
    <t>452022_7711</t>
  </si>
  <si>
    <t>167872885</t>
  </si>
  <si>
    <t>ATENDER EL 100% DE LOS CONCEPTOS TÉCNICOS QUE RECOMIENDAN ACTUACIONES ADMINISTRATIVAS SANCIONATORIAS DURANTE LA VIGENCIA PARA MEJORAR LA EFICIENCIA DEL PROCESO SANCIONATORIO AMBIENTAL  //  O232020200994900 - OTROS SERVICIOS DE PROTECCIÓN DEL MEDIO AMBIENTE N.C.P.  //  1-200-I056-RB-MULTAS AMBIENTALES</t>
  </si>
  <si>
    <t>PRESTAR SERVICIOS PROFESIONALES PARA ELABORAR LOS INFORMES DE CRITERIOS REQUERIDOS PARA LA IMPOSICIÓN DE SANCIONES QUE EN MATERIA DE CONTROL AMBIENTAL SEAN APLICABLES POR PARTE DE LA SDA POR LA AFECTACIÓN AL RECURSO FAUNA SILVESTRE.</t>
  </si>
  <si>
    <t>KAREN DAYANA PERILLA NOVOA</t>
  </si>
  <si>
    <t>20221412</t>
  </si>
  <si>
    <t>PRESTAR SERVICIOS PROFESIONALES PARA ELABORAR LOS INFORMES DE CRITERIOS REQUERIDOS PARA LA IMPOSICION DE SANCIONES QUE EN MATERIA DE CONTROL AMBIENTAL SEAN APLICABLES POR PARTE DE LA SDA POR LA AFECTACION AL RECURSO FAUNA SILVESTRE</t>
  </si>
  <si>
    <t>462022_7711</t>
  </si>
  <si>
    <t>167922887</t>
  </si>
  <si>
    <t>ATENDER EL 100% DE LOS CONCEPTOS TÉCNICOS QUE RECOMIENDAN ACTUACIONES ADMINISTRATIVAS SANCIONATORIAS DURANTE LA VIGENCIA PARA MEJORAR LA EFICIENCIA DEL PROCESO SANCIONATORIO AMBIENTAL  //  O232020200885954 - SERVICIOS DE PREPARACIÓN DE DOCUMENTOS Y OTROS SERVICIOS ESPECIALIZADOS DE APOYO A OFICINA  //  1-200-I056-RB-MULTAS AMBIENTALES</t>
  </si>
  <si>
    <t>O232020200885954</t>
  </si>
  <si>
    <t>SERVICIOS DE PREPARACIÓN DE DOCUMENTOS Y OTROS SERVICIOS ESPECIALIZADOS DE APOYO A OFICINA</t>
  </si>
  <si>
    <t>PRESTAR SERVICIOS PROFESIONALES COMO ABOGADO PARA ADELANTAR LA REVISIÓN JURÍDICA DE LOS TRÁMITES DE NOTIFICACIÓN O COMUNICACIÓN DE LOS ACTOS ADMINISTRATIVOS DE CARÁCTER SANCIONATORIO EXPEDIDOS POR LA SECRETARÍA DISTRITAL DE AMBIENTE EN EJERCICIO DEL PROCESO DE EVALUACIÓN CONTROL Y SEGUIMIENTO AMBIENTAL ASOCIADO AL RECURSO FAUNA SILVESTRE.</t>
  </si>
  <si>
    <t>SANDRA  CAROLINA SIMANCAS CARDENAS</t>
  </si>
  <si>
    <t>20220819</t>
  </si>
  <si>
    <t>SANDRA CAROLINA SIMANCAS CARDENAS</t>
  </si>
  <si>
    <t>PRESTAR SERVICIOS PROFESIONALES COMO ABOGADO PARA ADELANTAR LA REVISION JURIDICA DE LOS TRAMITES DE NOTIFICACION O COMUNICACION DE LOS ACTOS ADMINISTRATIVOS DE CARACTER SANCIONATORIO EXPEDIDOS POR LA SECRETARIA DISTRITAL DE AMBIENTE EN EJERCICIO DEL PROCESO DE EVALUACION CONTROL Y SEGUIMIENTO AMBIENTAL ASOCIADO AL RECURSO FAUNA SILVESTRE</t>
  </si>
  <si>
    <t>PRESTAR SERVICIOS PROFESIONALES COMO ABOGADO PARA ADELANTAR LA REVISIONJURIDICA DE LOS TRAMITES DE NOTIFICACION O COMUNICACION DE LOS ACTOSADMINISTRATIVOS DE CARACTER SANCIONATORIO EXPEDIDOS POR LA SECRETARIADISTRITAL DE AMBIENTE EN EJERCICIO DEL PROCESO DE EVALUACION CONTROL YSEGUIMIENTO AMBIENTAL ASOCIADO AL RECURSO FAUNA SILVESTRE</t>
  </si>
  <si>
    <t>472022_7711</t>
  </si>
  <si>
    <t>168002884</t>
  </si>
  <si>
    <t>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t>
  </si>
  <si>
    <t>O232020200882120</t>
  </si>
  <si>
    <t>SERVICIOS DE ASESORAMIENTO Y REPRESENTACIÓN JURÍDICA RELATIVOS A OTROS CAMPOS DEL DERECHO</t>
  </si>
  <si>
    <t>PRESTAR SERVICIOS PROFESIONALES COMO ABOGADO PARA REALIZAR LA REVISIÓN DE LOS EXPEDIENTES Y PROYECTAR LOS ACTOS ADMINISTRATIVOS TENDIENTES AL IMPULSO DEL TRÁMITE SANCIONATORIO AMBIENTAL, ENMARCADOS EN EL PROCESO DE CONTROL EVALUACIÓN Y SEGUIMIENTO AMBIENTAL SOBRE LA FAUNA SILVESTRE Y EL CONTROL DE SU TRÁFICO ILEGAL</t>
  </si>
  <si>
    <t>CAROLINA  JIMENEZ LOPEZ</t>
  </si>
  <si>
    <t>20220863</t>
  </si>
  <si>
    <t>CAROLINA JIMENEZ LOPEZ</t>
  </si>
  <si>
    <t>PRESTAR SERVICIOS PROFESIONALES COMO ABOGADO PARA REALIZAR LA REVISION DE LOS EXPEDIENTES Y PROYECTAR LOS ACTOS ADMINISTRATIVOS TENDIENTES AL IMPULSO DEL TRAMITE SANCIONATORIO AMBIENTAL, ENMARCADOS EN EL PROCESO DE CONTROL EVALUACION Y SEGUIMIENTO AMBIENTAL SOBRE LA FAUNA SILVESTRE Y EL CONTROL DE SU TRAFICO ILEGAL</t>
  </si>
  <si>
    <t>PRESTAR SERVICIOS PROFESIONALES COMO ABOGADO PARA REALIZAR LA REVISION DE LOS EXPEDIENTES Y PROYECTAR LOS ACTOS ADMINISTRATIVOS TENDIENTES AL IMPULSO DEL TRAMITE SANCIONATORIO AMBIENTAL, ENMARCADOS EN EL PROCESO DE CONTROL EVALUACION Y SEGUIMIENTO AMBIENTAL SOBRELA FAUNA SILVESTRE Y EL CONTROL DE SU TRAFICO ILEGAL</t>
  </si>
  <si>
    <t>482022_7711</t>
  </si>
  <si>
    <t>168032884</t>
  </si>
  <si>
    <t>PRESTAR SERVICIOS PROFESIONALES PARA ELABORAR Y REVISAR LOS ACTOS ADMINISTRATIVOS EN DESARROLLO DE LOS TRÁMITES AMBIENTALES DE CARÁCTER SANCIONATORIO, ENMARCADOS EN EL PROCESO DE CONTROL EVALUACIÓN Y SEGUIMIENTO AMBIENTAL SOBRE LA FAUNA SILVESTRE Y EL CONTROL DE SU TRÁFICO ILEGAL</t>
  </si>
  <si>
    <t>FRANKI ALEXANDER GOMEZ SANCHEZ</t>
  </si>
  <si>
    <t>20220781</t>
  </si>
  <si>
    <t>PRESTAR SERVICIOS PROFESIONALES PARA ELABORAR Y REVISAR LOS ACTOS ADMINISTRATIVOS EN DESARROLLO DE LOS TRAMITES AMBIENTALES DE CARACTER SANCIONATORIO, ENMARCADOS EN EL PROCESO DE CONTROL EVALUACION Y SEGUIMIENTO AMBIENTAL SOBRE LA FAUNA SILVESTRE Y EL CONTROL DE SU TRAFICO ILEGAL</t>
  </si>
  <si>
    <t>492022_7711</t>
  </si>
  <si>
    <t>168022884</t>
  </si>
  <si>
    <t>PRESTAR SERVICIOS PROFESIONALES PARA ELABORAR LOS ACTOS ADMINISTRATIVOS EN DESARROLLO DE LOS TRÁMITES AMBIENTALES DE CARÁCTER SANCIONATORIO, ENMARCADOS EN EL PROCESO DE CONTROL EVALUACIÓN Y SEGUIMIENTO AMBIENTAL SOBRE LA FAUNA SILVESTRE Y EL CONTROL DE SU TRÁFICO ILEGAL</t>
  </si>
  <si>
    <t>JUAN SEBASTIAN ORTIZ FERNANDEZ</t>
  </si>
  <si>
    <t>20220708</t>
  </si>
  <si>
    <t>PRESTAR SERVICIOS PROFESIONALES PARA ELABORAR LOS ACTOS ADMINISTRATIVOS EN DESARROLLO DE LOS TRAMITES AMBIENTALES DE CARACTER SANCIONATORIO, ENMARCADOS EN EL PROCESO DE CONTROL EVALUACION Y SEGUIMIENTO AMBIENTAL SOBRE LA FAUNA SILVESTRE Y EL CONTROL DE SU TRAFICO ILEGAL</t>
  </si>
  <si>
    <t>PRESTAR SERVICIOS PROFESIONALES PARA ELABORAR LOS ACTOS ADMINISTRATIVOSEN DESARROLLO DE LOS TRAMITES AMBIENTALES DE CARACTER SANCIONATORIO,ENMARCADOS EN EL PROCESO DE CONTROL EVALUACION Y SEGUIMIENTO AMBIENTALSOBRE LA FAUNA SILVESTRE Y EL CONTROL DE SU TRAFICO ILEGAL</t>
  </si>
  <si>
    <t>502022_7711</t>
  </si>
  <si>
    <t>167942884</t>
  </si>
  <si>
    <t>MANUEL ALEJANDRO BOTIA CARDOZO</t>
  </si>
  <si>
    <t>20220345</t>
  </si>
  <si>
    <t>PRESTAR SERVICIOS PROFESIONALES PARA ELABORAR Y REVISAR LOS ACTOSADMINISTRATIVOS EN DESARROLLO DE LOS TRAMITES AMBIENTALES DE CARACTERSANCIONATORIO, ENMARCADOS EN EL PROCESO DE CONTROL EVALUACION YSEGUIMIENTO AMBIENTAL SOBRE LA FAUNA SILVESTRE Y EL CONTROL DE SUTRAFICO ILEGAL</t>
  </si>
  <si>
    <t>512022_7711</t>
  </si>
  <si>
    <t>167852884</t>
  </si>
  <si>
    <t>PRESTAR SERVICIOS PROFESIONALES COMO ABOGADO PARA EVALUAR LOS ACTOS ADMINISTRATIVOS PROYECTADOS CON OCASIÓN DE LOS PROCESOS ADMINISTRATIVOS AMBIENTALES DE CARÁCTER SANCIONATORIO ADELANTADOS EN EL MARCO DEL PROCESO DE EVALUACIÓN, CONTROL Y SEGUIMIENTO AMBIENTAL SOBRE LA FAUNA SILVESTRE Y EL CONTROL DE SU TRÁFICO ILEGAL</t>
  </si>
  <si>
    <t>MARIA XIMENA DIAZ ORDOÑEZ</t>
  </si>
  <si>
    <t>20220699</t>
  </si>
  <si>
    <t>PRESTAR SERVICIOS PROFESIONALES COMO ABOGADO PARA EVALUAR LOS ACTOS ADMINISTRATIVOS PROYECTADOS CON OCASION DE LOS PROCESOS ADMINISTRATIVOS AMBIENTALES DE CARACTER SANCIONATORIO ADELANTADOS EN EL MARCO DEL PROCESO DE EVALUACION, CONTROL Y SEGUIMIENTO AMBIENTAL SOBRE LA FAUNA SILVESTRE Y EL CONTROL DE SU TRAFICO ILEGAL</t>
  </si>
  <si>
    <t>522022_7711</t>
  </si>
  <si>
    <t>167782884</t>
  </si>
  <si>
    <t>DIANA YADIRA GARCIA ROZO</t>
  </si>
  <si>
    <t>20220214</t>
  </si>
  <si>
    <t>532022_7711</t>
  </si>
  <si>
    <t>167742884</t>
  </si>
  <si>
    <t>KERLY YULIANA CELIS MARTINEZ</t>
  </si>
  <si>
    <t>20220113</t>
  </si>
  <si>
    <t>542022_7711</t>
  </si>
  <si>
    <t>2886</t>
  </si>
  <si>
    <t>552022_7711</t>
  </si>
  <si>
    <t>2885</t>
  </si>
  <si>
    <t>562022_7711</t>
  </si>
  <si>
    <t>2887</t>
  </si>
  <si>
    <t>572022_7711</t>
  </si>
  <si>
    <t>2884</t>
  </si>
  <si>
    <t>582022_7711</t>
  </si>
  <si>
    <t>2899</t>
  </si>
  <si>
    <t>FORMULAR E IMPLEMENTAR UN (1) PROGRAMA PARA LA ATENCIÓN INTEGRAL Y ESPECIALIZADA DE LA FAUNA SILVESTRE.  //  O232020200991122 - SERVICIOS DE LA ADMINISTRACIÓN PÚBLICA RELACIONADOS CON LA SALUD  //  1-100-F001-VA-RECURSOS DISTRITO</t>
  </si>
  <si>
    <t>255 - IMPLEMENTAR UN (1) PROGRAMA PARA LA ATENCIÓN INTEGRAL Y ESPECIALIZADA DE LA FAUNA SILVESTRE</t>
  </si>
  <si>
    <t>IMPLEMENTAR UN PROGRAMA PARA LA ATENCIÓN INTEGRAL Y ESPECIALIZADA DE LA FAUNA SILVESTRE</t>
  </si>
  <si>
    <t>O232020200991122</t>
  </si>
  <si>
    <t>SERVICIOS DE LA ADMINISTRACIÓN PÚBLICA RELACIONADOS CON LA SALUD</t>
  </si>
  <si>
    <t xml:space="preserve">PRESTAR SERVICIOS PROFESIONALES PARA LIDERAR EL FUNCIONAMIENTO TÉCNICO Y ADMINISTRATIVO DEL CAVRFFS DE LA SDA. </t>
  </si>
  <si>
    <t>3202001_Documentos de lineamientos técnicos para la conservación de la biodiversidad y sus servicios eco sistémicos</t>
  </si>
  <si>
    <t>DOCUMENTOS DE LINEAMIENTOS TÉCNICOS PARA LA CONSERVACIÓN DE LA BIODIVERSIDAD Y SUS SERVICIOS ECO SISTÉMICOS</t>
  </si>
  <si>
    <t>FORMULAR E IMPLEMENTAR 1 PROGRAMA PARA LA ATENCIÓN INTEGRAL Y ESPECIALIZADA DE LA FAUNA SILVESTRE</t>
  </si>
  <si>
    <t>PRESTAR SERVICIOS PROFESIONALES PARA LIDERAR EL FUNCIONAMIENTO TECNICO Y ADMINISTRATIVO DEL CAVRFFS DE LA SDA</t>
  </si>
  <si>
    <t>592022_7711</t>
  </si>
  <si>
    <t>163462899</t>
  </si>
  <si>
    <t xml:space="preserve">PRESTAR SERVICIOS PROFESIONALES PARA REALIZAR EL MONITOREO PERMANENTE DE LOS EQUIPOS HIDRAULICOS, ELECTRICOS, ELECTRONICOS, ETC, QUE GARANTIZAN EL CORRECTO FUNCIONAMIENTO DEL  CAVRFFS DE LA SDA. </t>
  </si>
  <si>
    <t>GUSTAVO  QUINTERO  PARRA</t>
  </si>
  <si>
    <t>20221422</t>
  </si>
  <si>
    <t>GUSTAVO QUINTERO PARRA</t>
  </si>
  <si>
    <t>PRESTAR SERVICIOS PROFESIONALES PARA REALIZAR EL MONITOREO PERMANENTE DE LOS EQUIPOS HIDRAULICOS, ELECTRICOS, ELECTRONICOS, ETC, QUE GARANTIZAN EL CORRECTO FUNCIONAMIENTO DEL CAVRFFS DE LA SDA</t>
  </si>
  <si>
    <t>602022_7711</t>
  </si>
  <si>
    <t>163522899</t>
  </si>
  <si>
    <t xml:space="preserve">PRESTAR SERVICIOS PROFESIONALES PARA ADELANTAR LA EVALUACION, SEGUIMIENTO Y CONTROL PREVENTIVO A LOS EQUIPOS TECNICOS ESPECIALIZADOS PARA LA ATENCION DE LOS ESPECIMENES DE LA FAUNA SILVESTRE. </t>
  </si>
  <si>
    <t>NASLY XIMENA JORDAN MURILLO</t>
  </si>
  <si>
    <t>20221204</t>
  </si>
  <si>
    <t>PRESTAR SERVICIOS PROFESIONALES PARA ADELANTAR LA EVALUACION, SEGUIMIENTO Y CONTROL PREVENTIVO A LOS EQUIPOS TECNICOS ESPECIALIZADOS PARA LA ATENCION DE LOS ESPECIMENES DE LA FAUNA SILVESTRE</t>
  </si>
  <si>
    <t>612022_7711</t>
  </si>
  <si>
    <t>2898</t>
  </si>
  <si>
    <t>FORMULAR E IMPLEMENTAR UN (1) PROGRAMA PARA LA ATENCIÓN INTEGRAL Y ESPECIALIZADA DE LA FAUNA SILVESTRE.  //  O232020200885940 - SERVICIOS ADMINISTRATIVOS COMBINADOS DE OFICINA  //  1-100-F001-VA-RECURSOS DISTRITO</t>
  </si>
  <si>
    <t>O232020200885940</t>
  </si>
  <si>
    <t>SERVICIOS ADMINISTRATIVOS COMBINADOS DE OFICINA</t>
  </si>
  <si>
    <t xml:space="preserve">PRESTAR SERVICIOS PROFESIONALES PARA ADELANTAR LA GESTIÓN FINANCIERA Y ADMINISTRATIVA REQUERIDA EN EL CAVRFFS DE LA SDA. </t>
  </si>
  <si>
    <t>PRESTAR SERVICIOS PROFESIONALES PARA ADELANTAR LA GESTION FINANCIERA Y ADMINISTRATIVA REQUERIDA EN EL CAVRFFS DE LA SDA</t>
  </si>
  <si>
    <t>622022_7711</t>
  </si>
  <si>
    <t>632022_7711</t>
  </si>
  <si>
    <t>642022_7711</t>
  </si>
  <si>
    <t>175792900</t>
  </si>
  <si>
    <t>FORMULAR E IMPLEMENTAR UN (1) PROGRAMA PARA LA ATENCIÓN INTEGRAL Y ESPECIALIZADA DE LA FAUNA SILVESTRE.  //  O232020200885250 - SERVICIOS DE PROTECCIÓN (GUARDAS DE SEGURIDAD)  //  1-100-F001-VA-RECURSOS DISTRITO</t>
  </si>
  <si>
    <t>O232020200885250</t>
  </si>
  <si>
    <t>SERVICIOS DE PROTECCIÓN (GUARDAS DE SEGURIDAD)</t>
  </si>
  <si>
    <t>ADICIÓN AL CONTRATO SDA-20211358 CUYO OBJETO ES PRESTAR EL SERVICIO DE VIGILANCIA Y SEGURIDAD PRIVADA, PARA LAS SEDES DE LA SECRETARÍA DISTRITAL DE AMBIENTE.</t>
  </si>
  <si>
    <t>92101501</t>
  </si>
  <si>
    <t>20211358</t>
  </si>
  <si>
    <t>UNION TEMPORAL AMCOSER</t>
  </si>
  <si>
    <t>ADICION AL CONTRATO SDA-20211358 CUYO OBJETO ES PRESTAR EL SERVICIO DE VIGILANCIA Y SEGURIDAD PRIVADA, PARA LAS SEDES DE LA SECRETARIA DISTRITAL DE AMBIENTE</t>
  </si>
  <si>
    <t>ADICION AL CONTRATO SDA-20211358 CUYO OBJETO ES PRESTAR EL SERVICIO DEVIGILANCIA Y SEGURIDAD PRIVADA, PARA LAS SEDES DE LA SECRETARIADISTRITAL DE AMBIENTE</t>
  </si>
  <si>
    <t>652022_7711</t>
  </si>
  <si>
    <t>174552901</t>
  </si>
  <si>
    <t>FORMULAR E IMPLEMENTAR UN (1) PROGRAMA PARA LA ATENCIÓN INTEGRAL Y ESPECIALIZADA DE LA FAUNA SILVESTRE.  //  O232020200994211 - SERVICIOS DE RECOLECCIÓN DE DESECHOS HOSPITALARIOS Y OTROS DESECHOS BIOLÓGICOS PELIGROSOS  //  1-100-F001-VA-RECURSOS DISTRITO</t>
  </si>
  <si>
    <t>O232020200994211</t>
  </si>
  <si>
    <t>SERVICIOS DE RECOLECCIÓN DE DESECHOS HOSPITALARIOS Y OTROS DESECHOS BIOLÓGICOS PELIGROSOS</t>
  </si>
  <si>
    <t>PAGO DEL SERVICIO PÚBLICO DE RECOLECCIÓN DE RESIDUOS</t>
  </si>
  <si>
    <t>8060803</t>
  </si>
  <si>
    <t>ECOCAPITAL INTERNACIONAL SA E S P QUE PO DRA USAR LA DENOMINACION COMERCIAL ECOCA PITAL INTERNACIONAL SA E S P</t>
  </si>
  <si>
    <t>PAGO DEL SERVICIO PUBLICO DE RECOLECCION DE RESIDUOS</t>
  </si>
  <si>
    <t>662022_7711</t>
  </si>
  <si>
    <t>174542902</t>
  </si>
  <si>
    <t>FORMULAR E IMPLEMENTAR UN (1) PROGRAMA PARA LA ATENCIÓN INTEGRAL Y ESPECIALIZADA DE LA FAUNA SILVESTRE.  //  O232020200886330 - SERVICIOS DE DISTRIBUCIÓN DE AGUA POR TUBERÍA (A COMISIÓN O POR CONTRATO)  //  1-100-F001-VA-RECURSOS DISTRITO</t>
  </si>
  <si>
    <t>O232020200886330</t>
  </si>
  <si>
    <t>SERVICIOS DE DISTRIBUCIÓN DE AGUA POR TUBERÍA (A COMISIÓN O POR CONTRATO)</t>
  </si>
  <si>
    <t>PAGO DEL SERVICIO PÚBLICO DE ACUEDUCTO Y ALCANTARILLADO</t>
  </si>
  <si>
    <t>1657;1728</t>
  </si>
  <si>
    <t>16/02/2022;24/03/2022</t>
  </si>
  <si>
    <t>49083930</t>
  </si>
  <si>
    <t>EMPRESA DE ACUEDUCTO Y ALCANTARILLADO DE BOGOTA ESP</t>
  </si>
  <si>
    <t>PAGO DEL SERVICIO PUBLICO DE ACUEDUCTO Y ALCANTARILLADO</t>
  </si>
  <si>
    <t>672022_7711</t>
  </si>
  <si>
    <t>174522903</t>
  </si>
  <si>
    <t>FORMULAR E IMPLEMENTAR UN (1) PROGRAMA PARA LA ATENCIÓN INTEGRAL Y ESPECIALIZADA DE LA FAUNA SILVESTRE.  //  O232020200886320 - SERVICIOS DE DISTRIBUCIÓN DE GAS POR TUBERÍAS (A COMISIÓN O POR CONTRATO)  //  1-100-F001-VA-RECURSOS DISTRITO</t>
  </si>
  <si>
    <t>O232020200886320</t>
  </si>
  <si>
    <t>SERVICIOS DE DISTRIBUCIÓN DE GAS POR TUBERÍAS (A COMISIÓN O POR CONTRATO)</t>
  </si>
  <si>
    <t>PAGO DEL SERVICIO PÚBLICO DE GAS NATURAL</t>
  </si>
  <si>
    <t>376;1641;1680;1681</t>
  </si>
  <si>
    <t>15/01/2022;09/02/2022;08/03/2022;08/03/2022</t>
  </si>
  <si>
    <t>6306196</t>
  </si>
  <si>
    <t>VANTI S.A. ESP</t>
  </si>
  <si>
    <t>PAGO DEL SERVICIO PUBLICO DE GAS NATURAL</t>
  </si>
  <si>
    <t>682022_7711</t>
  </si>
  <si>
    <t>174532904</t>
  </si>
  <si>
    <t>FORMULAR E IMPLEMENTAR UN (1) PROGRAMA PARA LA ATENCIÓN INTEGRAL Y ESPECIALIZADA DE LA FAUNA SILVESTRE.  //  O232020200886312 - SERVICIOS DE DISTRIBUCIÓN DE ELECTRICIDAD (A COMISIÓN O POR CONTRATO)  //  1-100-F001-VA-RECURSOS DISTRITO</t>
  </si>
  <si>
    <t>O232020200886312</t>
  </si>
  <si>
    <t>SERVICIOS DE DISTRIBUCIÓN DE ELECTRICIDAD (A COMISIÓN O POR CONTRATO)</t>
  </si>
  <si>
    <t>PAGO DEL SERVICIO PÚBLICO DE ENERGÍA ELÉCTRICA</t>
  </si>
  <si>
    <t>1640;1686</t>
  </si>
  <si>
    <t>09/02/2022;09/03/2022</t>
  </si>
  <si>
    <t>33075989</t>
  </si>
  <si>
    <t>CODENSA S.A. ESP</t>
  </si>
  <si>
    <t>PAGO DEL SERVICIO PUBLICO DE ENERGIA ELECTRICA</t>
  </si>
  <si>
    <t>692022_7711</t>
  </si>
  <si>
    <t>176612897</t>
  </si>
  <si>
    <t>FORMULAR E IMPLEMENTAR UN (1) PROGRAMA PARA LA ATENCIÓN INTEGRAL Y ESPECIALIZADA DE LA FAUNA SILVESTRE.  //  O232020200664114 - SERVICIOS DE TRANSPORTE TERRESTRE ESPECIAL LOCAL DE PASAJEROS  //  1-100-F001-VA-RECURSOS DISTRITO</t>
  </si>
  <si>
    <t>702022_7711</t>
  </si>
  <si>
    <t>2905</t>
  </si>
  <si>
    <t>FORMULAR E IMPLEMENTAR UN (1) PROGRAMA PARA LA ATENCIÓN INTEGRAL Y ESPECIALIZADA DE LA FAUNA SILVESTRE.  //  O232020200881123 - SERVICIOS DE INVESTIGACIÓN APLICADA EN BIOTECNOLOGÍA  //  1-100-F001-VA-RECURSOS DISTRITO</t>
  </si>
  <si>
    <t>O232020200881123</t>
  </si>
  <si>
    <t>SERVICIOS DE INVESTIGACIÓN APLICADA EN BIOTECNOLOGÍA</t>
  </si>
  <si>
    <t>PRESTAR EL SERVICIO DE CITOGENÉTICA Y GENOTIPIFICACIÓN PARA LOS ESPÉCIMENES DE LA FAUNA SILVESTRE QUE SE ENCUENTREN BAJO CUSTODIA DE LA SDA.</t>
  </si>
  <si>
    <t>42121600;70122000;70161500</t>
  </si>
  <si>
    <t>PRESTAR EL SERVICIO DE CITOGENETICA Y GENOTIPIFICACION PARA LOS ESPECIMENES DE LA FAUNA SILVESTRE QUE SE ENCUENTREN BAJO CUSTODIA DE LA SDA</t>
  </si>
  <si>
    <t>712022_7711</t>
  </si>
  <si>
    <t>2906</t>
  </si>
  <si>
    <t>FORMULAR E IMPLEMENTAR UN (1) PROGRAMA PARA LA ATENCIÓN INTEGRAL Y ESPECIALIZADA DE LA FAUNA SILVESTRE.  //  O23202020088715999 - SERVICIO DE MANTENIMIENTO Y REPARACIÓN DE OTROS EQUIPOS N.C.P.  //  1-100-F001-VA-RECURSOS DISTRITO</t>
  </si>
  <si>
    <t>O23202020088715999</t>
  </si>
  <si>
    <t>SERVICIO DE MANTENIMIENTO Y REPARACIÓN DE OTROS EQUIPOS N.C.P.</t>
  </si>
  <si>
    <t>722022_7711</t>
  </si>
  <si>
    <t>2907</t>
  </si>
  <si>
    <t>FORMULAR E IMPLEMENTAR UN (1) PROGRAMA PARA LA ATENCIÓN INTEGRAL Y ESPECIALIZADA DE LA FAUNA SILVESTRE.  //  O232020200883590 - OTROS SERVICIOS VETERINARIOS  //  1-100-F001-VA-RECURSOS DISTRITO</t>
  </si>
  <si>
    <t>O232020200883590</t>
  </si>
  <si>
    <t>OTROS SERVICIOS VETERINARIOS</t>
  </si>
  <si>
    <t>AUNAR ESFUERZOS TÉCNICOS, ADMINISTRATIVOS Y RECURSOS FINANCIEROS, PARA ADELANTAR LA REHABILITACIÓN FÍSICA, NUTRICIONAL Y ETOLÓGICA DE UN ESPÉCIMEN DE PUMA CONCOLOR</t>
  </si>
  <si>
    <t>70122000;70161500</t>
  </si>
  <si>
    <t>AUNAR ESFUERZOS TECNICOS, ADMINISTRATIVOS Y RECURSOS FINANCIEROS, PARA ADELANTAR LA REHABILITACION FISICA, NUTRICIONAL Y ETOLOGICA DE UN ESPECIMEN DE PUMA CONCOLOR</t>
  </si>
  <si>
    <t>732022_7711</t>
  </si>
  <si>
    <t>2908</t>
  </si>
  <si>
    <t>FORMULAR E IMPLEMENTAR UN (1) PROGRAMA PARA LA ATENCIÓN INTEGRAL Y ESPECIALIZADA DE LA FAUNA SILVESTRE.  //  O232020200772212 - SERVICIOS DE ADMINISTRACIÓN DE BIENES INMUEBLES NO RESIDENCIALES (DIFERENTES A VIVIENDA) A COMISIÓN O POR CONTRATO  //  1-100-F001-VA-RECURSOS DISTRITO</t>
  </si>
  <si>
    <t>O232020200772212</t>
  </si>
  <si>
    <t>SERVICIOS DE ADMINISTRACIÓN DE BIENES INMUEBLES NO RESIDENCIALES (DIFERENTES A VIVIENDA) A COMISIÓN O POR CONTRATO</t>
  </si>
  <si>
    <t>CONTRATAR LA OPERACIÓN Y ADMINISTRACIÓN DEL CENTRO DE ATENCIÓN, VALORACIÓN Y REHABILITACIÓN DE FLORA Y FAUNA SILVESTRE.</t>
  </si>
  <si>
    <t>70161500; 70122000; 10122100; 10102000; 10131700; 42121600; 41122400; 80111500; 80101600</t>
  </si>
  <si>
    <t>CONTRATAR LA OPERACION Y ADMINISTRACION DEL CENTRO DE ATENCION, VALORACION Y REHABILITACION DE FLORA Y FAUNA SILVESTRE</t>
  </si>
  <si>
    <t>742022_7711</t>
  </si>
  <si>
    <t>175852979</t>
  </si>
  <si>
    <t>FORMULAR E IMPLEMENTAR UN (1) PROGRAMA PARA LA ATENCIÓN INTEGRAL Y ESPECIALIZADA DE LA FAUNA SILVESTRE.  // O232020200885310 - SERVICIOS DE DESINFECCIÓN Y EXTERMINACIÓN // 1-100-F001-VA-RECURSOS DISTRITO</t>
  </si>
  <si>
    <t>O232020200885310</t>
  </si>
  <si>
    <t>SERVICIOS DE DESINFECCIÓN Y EXTERMINACIÓN</t>
  </si>
  <si>
    <t>ADQUIRIR ELEMENTOS PARA EL MANEJO Y CONTROL INTEGRAL DE PLAGAS EN EL CAVRFFS DE LA SDA</t>
  </si>
  <si>
    <t>CCE-10</t>
  </si>
  <si>
    <t>MÍNIMA CUANTÍA</t>
  </si>
  <si>
    <t>70141605; 72102104; 78141603</t>
  </si>
  <si>
    <t>Mínima cuantía</t>
  </si>
  <si>
    <t>CONVOCATORIA PUBLICA - MINIMA CUANTIA</t>
  </si>
  <si>
    <t>ADQUIRIR ELEMENTOS PARA EL MANEJO Y CONTROL INTEGRAL DE PLAGAS EN ELCAVRFFS DE LA SDA</t>
  </si>
  <si>
    <t>DESARROLLO PROCESO CONTRACTUAL Y CARGUE CONTRATO ELECTRÓNICO</t>
  </si>
  <si>
    <t>Actualizar Valor PAA vs CDP</t>
  </si>
  <si>
    <t>752022_7711</t>
  </si>
  <si>
    <t>175902896</t>
  </si>
  <si>
    <t>ADICIÓN AL CONTRATO No. SDA-20210606, CUYO OBJETO CONSISTE EN "ARRIENDO DE LA OFICINA DE ENLACE DE LA TERMINAL SATELITE DEL SUR"</t>
  </si>
  <si>
    <t>20210606</t>
  </si>
  <si>
    <t>TERMINAL DE TRANSPORTE S A</t>
  </si>
  <si>
    <t>ADICION AL CONTRATO No SDA-20210606, CUYO OBJETO CONSISTE EN "ARRIENDO DE LA OFICINA DE ENLACE DE LA TERMINAL SATELITE DEL SUR"</t>
  </si>
  <si>
    <t>ADICION AL CONTRATO NO SDA-20210606, CUYO OBJETO CONSISTE EN "ARRIENDO DE LA OFICINA DE ENLACE DE LA TERMINAL SATELITE DEL SUR"</t>
  </si>
  <si>
    <t>762022_7711</t>
  </si>
  <si>
    <t>176532898</t>
  </si>
  <si>
    <t xml:space="preserve">ADICIÓN AL CONTRATO DE PRESTACIÓN DE SERVICIOS  PROFESIONALES No. SDA-CPS-20211578, CUYO  OBJETO CONSISTE EN "PRESTAR SERVICIOS PROFESIONALES PARA ADELANTAR LA GESTIÓN FINANCIERA Y ADMINISTRATIVA REQUERIDA EN EL CAVRFFS DE LA SDA". </t>
  </si>
  <si>
    <t>ADICION AL CONTRATO DE PRESTACION DE SERVICIOS PROFESIONALES No SDA-CPS-20211578, CUYO OBJETO CONSISTE EN "PRESTAR SERVICIOS PROFESIONALES PARA ADELANTAR LA GESTION FINANCIERA Y ADMINISTRATIVA REQUERIDA EN EL CAVRFFS DE LA SDA"</t>
  </si>
  <si>
    <t>ADICION AL CONTRATO DE PRESTACION DE SERVICIOS PROFESIONALES NO SDA-CPS-20211578, CUYO OBJETO CONSISTE EN "PRESTAR SERVICIOS PROFESIONALES PARA ADELANTAR LA GESTION FINANCIERA Y ADMINISTRATIVA REQUERIDA EN EL CAVRFFS DE LA SDA"</t>
  </si>
  <si>
    <t>ADICION AL CONTRATO DE PRESTACION DE SERVICIOS PROFESIONALES NO SDA- CPS-20211578, CUYO OBJETO CONSISTE EN "PRESTAR SERVICIOS PROFESIONALES PARA ADELANTAR LA GESTION FINANCIERA Y ADMINISTRATIVA REQUERIDA EN EL CAVRFFS DE LA SDA"</t>
  </si>
  <si>
    <t>VERIFICACIÓN DE IDONEIDAD Y/O CONFORMACIÓN CARPETA CONTRATO</t>
  </si>
  <si>
    <t>772022_7711</t>
  </si>
  <si>
    <t>176522899</t>
  </si>
  <si>
    <t xml:space="preserve">ADICIÓN AL CONTRATO DE PRESTACIÓN DE SERVICIOS  PROFESIONALES No. SDA-CPS-20211598, CUYO  OBJETO CONSISTE EN "PRESTAR SERVICIOS PROFESIONALES PARA LIDERAR EL FUNCIONAMIENTO TÉCNICO Y ADMINISTRATIVO DEL CAVRFFS DE LA SDA. ". </t>
  </si>
  <si>
    <t>ADICION AL CONTRATO DE PRESTACION DE SERVICIOS PROFESIONALES No SDA-CPS-20211598, CUYO OBJETO CONSISTE EN "PRESTAR SERVICIOS PROFESIONALES PARA LIDERAR EL FUNCIONAMIENTO TECNICO Y ADMINISTRATIVO DEL CAVRFFS DE LA SDA "</t>
  </si>
  <si>
    <t>ADICION AL CONTRATO DE PRESTACION DE SERVICIOS PROFESIONALES NO SDA-CPS-20211598, CUYO OBJETO CONSISTE EN "PRESTAR SERVICIOS PROFESIONALES PARA LIDERAR EL FUNCIONAMIENTO TECNICO Y ADMINISTRATIVO DEL CAVRFFS DE LA SDA "</t>
  </si>
  <si>
    <t>ADICION AL CONTRATO DE PRESTACION DE SERVICIOS PROFESIONALES NOSDA-CPS-20211598, CUYO OBJETO CONSISTE EN "PRESTAR SERVICIOSPROFESIONALES PARA LIDERAR EL FUNCIONAMIENTO TECNICO Y ADMINISTRATIVODEL CAVRFFS DE LA SDA "</t>
  </si>
  <si>
    <t>782022_7711</t>
  </si>
  <si>
    <t>2900</t>
  </si>
  <si>
    <t>792022_7711</t>
  </si>
  <si>
    <t>176222907</t>
  </si>
  <si>
    <t>ADICIÓN AL CONTRATO DE PRESTACIÓN DE SERVICIOS PROFESIONALES No. SDA-CPS-20211571, CUYO OBJETO CONSISTE EN "PRESTAR SERVICIOS PROFESIONALES PARA GESTIONAR LA OPERACIÓN DEL LABORATORIO CLÍNICO DEL CAVRFFS DE LA SDA."</t>
  </si>
  <si>
    <t>20211571</t>
  </si>
  <si>
    <t>LUZ ANGELA VEGA MORALES</t>
  </si>
  <si>
    <t>ADICION AL CONTRATO DE PRESTACION DE SERVICIOS PROFESIONALES No SDA-CPS-20211571, CUYO OBJETO CONSISTE EN "PRESTAR SERVICIOS PROFESIONALES PARA GESTIONAR LA OPERACION DEL LABORATORIO CLINICO DEL CAVRFFS DE LA SDA"</t>
  </si>
  <si>
    <t>ADICION AL CONTRATO DE PRESTACION DE SERVICIOS PROFESIONALES NO SDA-CPS-20211571, CUYO OBJETO CONSISTE EN "PRESTAR SERVICIOS PROFESIONALES PARA GESTIONAR LA OPERACION DEL LABORATORIO CLINICO DEL CAVRFFS DE LA SDA"</t>
  </si>
  <si>
    <t>ADICION AL CONTRATO DE PRESTACION DE SERVICIOS PROFESIONALES NO SDA-CPS 20211571 CUYO OBJETO CONSISTE EN "PRESTAR SERVICIOS PROFESIONALES PARA GESTIONAR LA OPERACION DEL LABORATORIO CLINICO DEL CAVRFFS DE LA SDA</t>
  </si>
  <si>
    <t>802022_7711</t>
  </si>
  <si>
    <t>176372907</t>
  </si>
  <si>
    <t>ADICIÓN AL CONTRATO DE PRESTACIÓN DE SERVICIOS PROFESIONALES No. SDA-CPS-20211683, CUYO OBJETO CONSISTE EN "PRESTAR SERVICIOS PROFESIONALES PARA DESARROLLAR LAS ACTIVIDADES MÉDICO VETERINARIAS REQUERIDAS EN EL CAVRFFS DE LA SDA."</t>
  </si>
  <si>
    <t>20211683</t>
  </si>
  <si>
    <t>ANDRES LEONARDO RUIZ OBANDO</t>
  </si>
  <si>
    <t>ADICION AL CONTRATO DE PRESTACION DE SERVICIOS PROFESIONALES No SDA-CPS-20211683, CUYO OBJETO CONSISTE EN "PRESTAR SERVICIOS PROFESIONALES PARA DESARROLLAR LAS ACTIVIDADES MEDICO VETERINARIAS REQUERIDAS EN EL CAVRFFS DE LA SDA"</t>
  </si>
  <si>
    <t>ADICION AL CONTRATO DE PRESTACION DE SERVICIOS PROFESIONALES NO SDA-CPS-20211683, CUYO OBJETO CONSISTE EN "PRESTAR SERVICIOS PROFESIONALES PARA DESARROLLAR LAS ACTIVIDADES MEDICO VETERINARIAS REQUERIDAS EN EL CAVRFFS DE LA SDA"</t>
  </si>
  <si>
    <t>812022_7711</t>
  </si>
  <si>
    <t>176242907</t>
  </si>
  <si>
    <t>ADICIÓN AL CONTRATO DE PRESTACIÓN DE SERVICIOS PROFESIONALES No. SDA-CPS-20211447, CUYO OBJETO CONSISTE EN "PRESTAR SERVICIOS PROFESIONALES PARA DESARROLLAR LAS ACTIVIDADES MÉDICO VETERINARIAS REQUERIDAS EN EL CAVRFFS DE LA SDA."</t>
  </si>
  <si>
    <t>20211447</t>
  </si>
  <si>
    <t>LAURA KATERINE LEON AGUILAR</t>
  </si>
  <si>
    <t>ADICION AL CONTRATO DE PRESTACION DE SERVICIOS PROFESIONALES No SDA-CPS-20211447, CUYO OBJETO CONSISTE EN "PRESTAR SERVICIOS PROFESIONALES PARA DESARROLLAR LAS ACTIVIDADES MEDICO VETERINARIAS REQUERIDAS EN EL CAVRFFS DE LA SDA"</t>
  </si>
  <si>
    <t>ADICION AL CONTRATO DE PRESTACION DE SERVICIOS PROFESIONALES NO SDA-CPS-20211447, CUYO OBJETO CONSISTE EN "PRESTAR SERVICIOS PROFESIONALES PARA DESARROLLAR LAS ACTIVIDADES MEDICO VETERINARIAS REQUERIDAS EN EL CAVRFFS DE LA SDA"</t>
  </si>
  <si>
    <t>ADICION AL CONTRATO DE PRESTACION DE SERVICIOS PROFESIONALES NOSDA-CPS-20211447, CUYO OBJETO CONSISTE EN "PRESTAR SERVICIOSPROFESIONALES PARA DESARROLLAR LAS ACTIVIDADES MEDICO VETERINARIASREQUERIDAS EN EL CAVRFFS DE LA SDA"</t>
  </si>
  <si>
    <t>822022_7711</t>
  </si>
  <si>
    <t>176162907</t>
  </si>
  <si>
    <t>ADICIÓN AL CONTRATO DE PRESTACIÓN DE SERVICIOS PROFESIONALES No. SDA-CPS-20211454, CUYO OBJETO CONSISTE EN "PRESTAR SERVICIOS PROFESIONALES PARA DESARROLLAR LAS ACTIVIDADES TÉCNICAS BIOLÓGICAS REQUERIDAS EN EL CAVRFFS DE LA SDA."</t>
  </si>
  <si>
    <t>20211454</t>
  </si>
  <si>
    <t>AMILVIA ACOSTA CASTAÑEDA</t>
  </si>
  <si>
    <t>ADICION AL CONTRATO DE PRESTACION DE SERVICIOS PROFESIONALES No SDA-CPS-20211454, CUYO OBJETO CONSISTE EN "PRESTAR SERVICIOS PROFESIONALES PARA DESARROLLAR LAS ACTIVIDADES TECNICAS BIOLOGICAS REQUERIDAS EN EL CAVRFFS DE LA SDA"</t>
  </si>
  <si>
    <t>ADICION AL CONTRATO DE PRESTACION DE SERVICIOS PROFESIONALES NO SDA-CPS-20211454, CUYO OBJETO CONSISTE EN "PRESTAR SERVICIOS PROFESIONALES PARA DESARROLLAR LAS ACTIVIDADES TECNICAS BIOLOGICAS REQUERIDAS EN EL CAVRFFS DE LA SDA"</t>
  </si>
  <si>
    <t>ADICION AL CONTRATO DE PRESTACION DE SERVICIOS PROFESIONALES NOSDA-CPS -20211454 CUYO OBJETO CONSISTE EN "PRESTAR SERVICIOS PROFESIONALES PARADESARROLLAR LAS ACTIVIDADES TECNICAS BIOLOGICAS REQUERIDAS EN EL CAVRFFS DE LA SDA</t>
  </si>
  <si>
    <t>832022_7711</t>
  </si>
  <si>
    <t>176302907</t>
  </si>
  <si>
    <t>ADICIÓN AL CONTRATO DE PRESTACIÓN DE SERVICIOS PROFESIONALES No. SDA-CPS-20211478, CUYO OBJETO CONSISTE EN "PRESTAR SERVICIOS PROFESIONALES PARA DESARROLLAR LAS ACTIVIDADES ZOOTÉCNICAS REQUERIDAS EN EL CAVRFFS DE LA SDA."</t>
  </si>
  <si>
    <t>20211478</t>
  </si>
  <si>
    <t>CAROLINA RANGEL MOLANO</t>
  </si>
  <si>
    <t>ADICION AL CONTRATO DE PRESTACION DE SERVICIOS PROFESIONALES No SDA-CPS-20211478, CUYO OBJETO CONSISTE EN "PRESTAR SERVICIOS PROFESIONALES PARA DESARROLLAR LAS ACTIVIDADES ZOOTECNICAS REQUERIDAS EN EL CAVRFFS DE LA SDA"</t>
  </si>
  <si>
    <t>ADICION AL CONTRATO DE PRESTACION DE SERVICIOS PROFESIONALES NO SDA-CPS-20211478, CUYO OBJETO CONSISTE EN "PRESTAR SERVICIOS PROFESIONALES PARA DESARROLLAR LAS ACTIVIDADES ZOOTECNICAS REQUERIDAS EN EL CAVRFFS DE LA SDA"</t>
  </si>
  <si>
    <t>ADICION AL CONTRATO DE PRESTACION DE SERVICIOS PROFESIONALES NOSDA-CPS-20211478, CUYO OBJETO CONSISTE EN "PRESTAR SERVICIOSPROFESIONALES PARA DESARROLLAR LAS ACTIVIDADES ZOOTECNICAS REQUERIDASEN EL CAVRFFS DE LA SDA"</t>
  </si>
  <si>
    <t>842022_7711</t>
  </si>
  <si>
    <t>176402907</t>
  </si>
  <si>
    <t>ADICIÓN AL CONTRATO DE PRESTACIÓN DE SERVICIOS PROFESIONALES No. SDA-CPS-20211586, CUYO OBJETO CONSISTE EN "PRESTAR SERVICIOS PROFESIONALES PARA DESARROLLAR LAS ACTIVIDADES ZOOTÉCNICAS REQUERIDAS EN EL CAVRFFS DE LA SDA."</t>
  </si>
  <si>
    <t>20211586</t>
  </si>
  <si>
    <t>OSCAR MAURICIO OSTOS RODRIGUEZ</t>
  </si>
  <si>
    <t>ADICION AL CONTRATO DE PRESTACION DE SERVICIOS PROFESIONALES No SDA-CPS-20211586, CUYO OBJETO CONSISTE EN "PRESTAR SERVICIOS PROFESIONALES PARA DESARROLLAR LAS ACTIVIDADES ZOOTECNICAS REQUERIDAS EN EL CAVRFFS DE LA SDA"</t>
  </si>
  <si>
    <t>ADICION AL CONTRATO DE PRESTACION DE SERVICIOS PROFESIONALES NO SDA-CPS-20211586, CUYO OBJETO CONSISTE EN "PRESTAR SERVICIOS PROFESIONALES PARA DESARROLLAR LAS ACTIVIDADES ZOOTECNICAS REQUERIDAS EN EL CAVRFFS DE LA SDA"</t>
  </si>
  <si>
    <t>ADICION AL CONTRATO DE PRESTACION DE SERVICIOS PROFESIONALES NOSDA-CPS-20211586, CUYO OBJETO CONSISTE EN "PRESTAR SERVICIOSPROFESIONALES PARA DESARROLLAR LAS ACTIVIDADES ZOOTECNICAS REQUERIDASEN EL CAVRFFS DE LA SDA"</t>
  </si>
  <si>
    <t>852022_7711</t>
  </si>
  <si>
    <t>176312907</t>
  </si>
  <si>
    <t>ADICIÓN AL CONTRATO DE PRESTACIÓN DE SERVICIOS PROFESIONALES No. SDA-CPS-20211529, CUYO OBJETO CONSISTE EN "PRESTAR SERVICIOS PROFESIONALES PARA DESARROLLAR LAS ACTIVIDADES ZOOTÉCNICAS REQUERIDAS EN EL CAVRFFS DE LA SDA."</t>
  </si>
  <si>
    <t>20211529</t>
  </si>
  <si>
    <t>ANGIE NATHALY SOTO CASTRO</t>
  </si>
  <si>
    <t>ADICION AL CONTRATO DE PRESTACION DE SERVICIOS PROFESIONALES No SDA-CPS-20211529, CUYO OBJETO CONSISTE EN "PRESTAR SERVICIOS PROFESIONALES PARA DESARROLLAR LAS ACTIVIDADES ZOOTECNICAS REQUERIDAS EN EL CAVRFFS DE LA SDA"</t>
  </si>
  <si>
    <t>ADICION AL CONTRATO DE PRESTACION DE SERVICIOS PROFESIONALES NO SDA-CPS-20211529, CUYO OBJETO CONSISTE EN "PRESTAR SERVICIOS PROFESIONALES PARA DESARROLLAR LAS ACTIVIDADES ZOOTECNICAS REQUERIDAS EN EL CAVRFFS DE LA SDA"</t>
  </si>
  <si>
    <t>ADICION AL CONTRATO DE PRESTACION DE SERVICIOS PROFESIONALES NOSDA-CPS-20211529,CUYO OBJETO CONSISTE EN "PRESTAR SERVICIOS PROFESIONALES PARA DESARROLLAR LAS ACTIVIDADES ZOOTECNICAS REQUERIDAS EN EL CAVRFFS DE LA SDA"</t>
  </si>
  <si>
    <t>862022_7711</t>
  </si>
  <si>
    <t>176422907</t>
  </si>
  <si>
    <t>ADICIÓN AL CONTRATO DE PRESTACIÓN DE SERVICIOS DE APOYO A LA GESTIÓN No. SDA-CPS-20211579, CUYO OBJETO CONSISTE EN "PRESTAR SERVICIOS DE APOYO A LA GESTIÓN PARA EJECUTAR LAS ACTIVIDADES DE PREPARACIÓN Y PROCESAMIENTO DE MUESTRAS DEL LABORATORIO CLÍNICO DEL CAVRFFS."</t>
  </si>
  <si>
    <t>20211579</t>
  </si>
  <si>
    <t>ANDREA PAOLA GARCIA TORRES</t>
  </si>
  <si>
    <t>ADICION AL CONTRATO DE PRESTACION DE SERVICIOS DE APOYO A LA GESTION No SDA-CPS-20211579, CUYO OBJETO CONSISTE EN "PRESTAR SERVICIOS DE APOYO A LA GESTION PARA EJECUTAR LAS ACTIVIDADES DE PREPARACION Y PROCESAMIENTO DE MUESTRAS DEL LABORATORIO CLINICO DEL CAVRFFS"</t>
  </si>
  <si>
    <t>ADICION AL CONTRATO DE PRESTACION DE SERVICIOS DE APOYO A LA GESTION NO SDA-CPS-20211579, CUYO OBJETO CONSISTE EN "PRESTAR SERVICIOS DE APOYO A LA GESTION PARA EJECUTAR LAS ACTIVIDADES DE PREPARACION Y PROCESAMIENTO DE MUESTRAS DEL LABORATORIO CLINICO DEL CAVRFFS"</t>
  </si>
  <si>
    <t>ADICION AL CONTRATO DE PRESTACION DE SERVICIOS DE APOYO A LA GESTION NO SDA-CPS-20211579, CUYO OBJETO CONSISTE EN "PRESTAR SERVICIOS DEAPOYO A LA GESTION PARA EJECUTAR LAS ACTIVIDADES DE PREPARACION YPROCESAMIENTO DE MUESTRAS DEL LABORATORIO CLINICO DEL CAVRFFS"</t>
  </si>
  <si>
    <t>872022_7711</t>
  </si>
  <si>
    <t>176332991</t>
  </si>
  <si>
    <t>FORMULAR E IMPLEMENTAR UN (1) PROGRAMA PARA LA ATENCIÓN INTEGRAL Y ESPECIALIZADA DE LA FAUNA SILVESTRE.  //  O232020200994900 - OTROS SERVICIOS DE PROTECCIÓN DEL MEDIO AMBIENTE N.C.P.  // 1-100-F001-VA-RECURSOS DISTRITO</t>
  </si>
  <si>
    <t>ADICIÓN AL CONTRATO DE PRESTACIÓN DE SERVICIOS PROFESIONALES No. SDA-CPS-20211445, CUYO OBJETO CONSISTE EN "PRESTAR SERVICIOS PROFESIONALES PARA ADELANTAR ACTIVIDADES DE GESTIÓN AMBIENTAL EN EL CAVRFFS DE LA SDA."</t>
  </si>
  <si>
    <t>20211445</t>
  </si>
  <si>
    <t>LAURA ANDREA VILLARRAGA DIAZ</t>
  </si>
  <si>
    <t>ADICION AL CONTRATO DE PRESTACION DE SERVICIOS PROFESIONALES No SDA-CPS-20211445, CUYO OBJETO CONSISTE EN "PRESTAR SERVICIOS PROFESIONALES PARA ADELANTAR ACTIVIDADES DE GESTION AMBIENTAL EN EL CAVRFFS DE LA SDA"</t>
  </si>
  <si>
    <t>ADICION AL CONTRATO DE PRESTACION DE SERVICIOS PROFESIONALES NO SDA-CPS-20211445, CUYO OBJETO CONSISTE EN "PRESTAR SERVICIOS PROFESIONALES PARA ADELANTAR ACTIVIDADES DE GESTION AMBIENTAL EN EL CAVRFFS DE LA SDA"</t>
  </si>
  <si>
    <t>ADICION AL CONTRATO DE PRESTACION DE SERVICIOS PROFESIONALES NOSDA-CPS-20211445, CUYO OBJETO CONSISTE EN "PRESTAR SERVICIOSPROFESIONALES PARA ADELANTAR ACTIVIDADES DE GESTION AMBIENTAL EN ELCAVRFFS DE LA SDA"</t>
  </si>
  <si>
    <t>882022_7711</t>
  </si>
  <si>
    <t>176292991</t>
  </si>
  <si>
    <t>ADICIÓN AL CONTRATO DE PRESTACIÓN DE SERVICIOS DE APOYO A LA GESTIÓN No. SDA-CPS-20211650, CUYO OBJETO CONSISTE EN "PRESTAR SERVICIOS DE APOYO A LA GESTIÓN OPERATIVA TENDIENTES A LA PROTECCIÓN Y ATENCIÓN INTEGRAL DE LA FAUNA SILVESTRE ALOJADA EN EL CAVRFFS DE LA SDA."</t>
  </si>
  <si>
    <t>20211650</t>
  </si>
  <si>
    <t>JOSE ANTONIO JIMENEZ CRUZ</t>
  </si>
  <si>
    <t>ADICION AL CONTRATO DE PRESTACION DE SERVICIOS DE APOYO A LA GESTION No SDA-CPS-20211650, CUYO OBJETO CONSISTE EN "PRESTAR SERVICIOS DE APOYO A LA GESTION OPERATIVA TENDIENTES A LA PROTECCION Y ATENCION INTEGRAL DE LA FAUNA SILVESTRE ALOJADA EN EL CAVRFFS DE LA SDA"</t>
  </si>
  <si>
    <t>ADICION AL CONTRATO DE PRESTACION DE SERVICIOS DE APOYO A LA GESTION NO SDA-CPS-20211650, CUYO OBJETO CONSISTE EN "PRESTAR SERVICIOS DE APOYO A LA GESTION OPERATIVA TENDIENTES A LA PROTECCION Y ATENCION INTEGRAL DE LA FAUNA SILVESTRE ALOJADA EN EL CAVRFFS DE LA SDA"</t>
  </si>
  <si>
    <t>892022_7711</t>
  </si>
  <si>
    <t>2991</t>
  </si>
  <si>
    <t>902022_7711</t>
  </si>
  <si>
    <t>176392991</t>
  </si>
  <si>
    <t>ADICIÓN AL CONTRATO DE PRESTACIÓN DE SERVICIOS DE APOYO A LA GESTIÓN No. SDA-CPS-20211476, CUYO OBJETO CONSISTE EN "PRESTAR SERVICIOS DE APOYO A LA GESTIÓN OPERATIVA TENDIENTES A LA PROTECCIÓN Y ATENCIÓN INTEGRAL DE LA FAUNA SILVESTRE ALOJADA EN EL CAVRFFS DE LA SDA."</t>
  </si>
  <si>
    <t>20211476</t>
  </si>
  <si>
    <t>SHARON JULIETH OLARTE MALDONADO</t>
  </si>
  <si>
    <t>ADICION AL CONTRATO DE PRESTACION DE SERVICIOS DE APOYO A LA GESTION No SDA-CPS-20211476, CUYO OBJETO CONSISTE EN "PRESTAR SERVICIOS DE APOYO A LA GESTION OPERATIVA TENDIENTES A LA PROTECCION Y ATENCION INTEGRAL DE LA FAUNA SILVESTRE ALOJADA EN EL CAVRFFS DE LA SDA"</t>
  </si>
  <si>
    <t>ADICION AL CONTRATO DE PRESTACION DE SERVICIOS DE APOYO A LA GESTION NO SDA-CPS-20211476, CUYO OBJETO CONSISTE EN "PRESTAR SERVICIOS DE APOYO A LA GESTION OPERATIVA TENDIENTES A LA PROTECCION Y ATENCION INTEGRAL DE LA FAUNA SILVESTRE ALOJADA EN EL CAVRFFS DE LA SDA"</t>
  </si>
  <si>
    <t>912022_7711</t>
  </si>
  <si>
    <t>176412991</t>
  </si>
  <si>
    <t>ADICIÓN AL CONTRATO DE PRESTACIÓN DE SERVICIOS DE APOYO A LA GESTIÓN No. SDA-CPS-20211461, CUYO OBJETO CONSISTE EN "PRESTAR SERVICIOS DE APOYO A LA GESTIÓN OPERATIVA TENDIENTES A LA PROTECCIÓN Y ATENCIÓN INTEGRAL DE LA FAUNA SILVESTRE ALOJADA EN EL CAVRFFS DE LA SDA."</t>
  </si>
  <si>
    <t>2021146</t>
  </si>
  <si>
    <t>BLANCA ISABEL GAITAN OROSCO</t>
  </si>
  <si>
    <t>ADICION AL CONTRATO DE PRESTACION DE SERVICIOS DE APOYO A LA GESTION No SDA-CPS-20211461, CUYO OBJETO CONSISTE EN "PRESTAR SERVICIOS DE APOYO A LA GESTION OPERATIVA TENDIENTES A LA PROTECCION Y ATENCION INTEGRAL DE LA FAUNA SILVESTRE ALOJADA EN EL CAVRFFS DE LA SDA"</t>
  </si>
  <si>
    <t>ADICION AL CONTRATO DE PRESTACION DE SERVICIOS DE APOYO A LA GESTION NO SDA-CPS-20211461, CUYO OBJETO CONSISTE EN "PRESTAR SERVICIOS DE APOYO A LA GESTION OPERATIVA TENDIENTES A LA PROTECCION Y ATENCION INTEGRAL DE LA FAUNA SILVESTRE ALOJADA EN EL CAVRFFS DE LA SDA"</t>
  </si>
  <si>
    <t>ADICION AL CONTRATO DE PRESTACION DE SERVICIOS DE APOYO A LA GESTION NO SDA-CPS-20211461, CUYO OBJETO CONSISTE EN "PRESTAR SERVICIOS DE APOYO A LA GESTION OPERATIVA TENDIENTES A LA PROTECCION Y ATENCION SILVESTRE ALOJADA EN EL CAVRFFS DE LA SDA"</t>
  </si>
  <si>
    <t>922022_7711</t>
  </si>
  <si>
    <t>176232991</t>
  </si>
  <si>
    <t>ADICIÓN AL CONTRATO DE PRESTACIÓN DE SERVICIOS DE APOYO A LA GESTIÓN No. SDA-CPS-20211473, CUYO OBJETO CONSISTE EN "PRESTAR SERVICIOS DE APOYO A LA GESTIÓN OPERATIVA TENDIENTES A LA PROTECCIÓN Y ATENCIÓN INTEGRAL DE LA FAUNA SILVESTRE ALOJADA EN EL CAVRFFS DE LA SDA."</t>
  </si>
  <si>
    <t>20211473</t>
  </si>
  <si>
    <t>LUIS MIGUEL BOCANEGRA SERRANO</t>
  </si>
  <si>
    <t>ADICION AL CONTRATO DE PRESTACION DE SERVICIOS DE APOYO A LA GESTION No SDA-CPS-20211473, CUYO OBJETO CONSISTE EN "PRESTAR SERVICIOS DE APOYO A LA GESTION OPERATIVA TENDIENTES A LA PROTECCION Y ATENCION INTEGRAL DE LA FAUNA SILVESTRE ALOJADA EN EL CAVRFFS DE LA SDA"</t>
  </si>
  <si>
    <t>ADICION AL CONTRATO DE PRESTACION DE SERVICIOS DE APOYO A LA GESTION NO SDA-CPS-20211473, CUYO OBJETO CONSISTE EN "PRESTAR SERVICIOS DE APOYO A LA GESTION OPERATIVA TENDIENTES A LA PROTECCION Y ATENCION INTEGRAL DE LA FAUNA SILVESTRE ALOJADA EN EL CAVRFFS DE LA SDA"</t>
  </si>
  <si>
    <t>932022_7711</t>
  </si>
  <si>
    <t>176322991</t>
  </si>
  <si>
    <t>ADICIÓN AL CONTRATO DE PRESTACIÓN DE SERVICIOS DE APOYO A LA GESTIÓN No. SDA-CPS-20211488, CUYO OBJETO CONSISTE EN "PRESTAR SERVICIOS DE APOYO A LA GESTIÓN OPERATIVA TENDIENTES A LA PROTECCIÓN Y ATENCIÓN INTEGRAL DE LA FAUNA SILVESTRE ALOJADA EN EL CAVRFFS DE LA SDA."</t>
  </si>
  <si>
    <t>20211488</t>
  </si>
  <si>
    <t>DUMAR IVAN BARRIOS VASQUEZ</t>
  </si>
  <si>
    <t>ADICION AL CONTRATO DE PRESTACION DE SERVICIOS DE APOYO A LA GESTION No SDA-CPS-20211488, CUYO OBJETO CONSISTE EN "PRESTAR SERVICIOS DE APOYO A LA GESTION OPERATIVA TENDIENTES A LA PROTECCION Y ATENCION INTEGRAL DE LA FAUNA SILVESTRE ALOJADA EN EL CAVRFFS DE LA SDA"</t>
  </si>
  <si>
    <t>ADICION AL CONTRATO DE PRESTACION DE SERVICIOS DE APOYO A LA GESTION NO SDA-CPS-20211488, CUYO OBJETO CONSISTE EN "PRESTAR SERVICIOS DE APOYO A LA GESTION OPERATIVA TENDIENTES A LA PROTECCION Y ATENCION INTEGRAL DE LA FAUNA SILVESTRE ALOJADA EN EL CAVRFFS DE LA SDA"</t>
  </si>
  <si>
    <t>ADICION AL CONTRATO DE PRESTACION DE SERVICIOS DE APOYO A LA GESTION NOSDA-CPS-20211488 CUYO OBJETO CONSISTE EN "PRESTAR SERVICIOS DE APOYO A GESTION OPERATIVA TENDIENTES A LA PROTECCION Y ATENCION INTEGRAL DE LA LA FAUNA SILVESTRE ALOJADA EN EL CAVRFFS DE LA SDA"</t>
  </si>
  <si>
    <t>942022_7711</t>
  </si>
  <si>
    <t>176172991</t>
  </si>
  <si>
    <t>ADICIÓN AL CONTRATO DE PRESTACIÓN DE SERVICIOS DE APOYO A LA GESTIÓN No. SDA-CPS-20211536, CUYO OBJETO CONSISTE EN "PRESTAR SERVICIOS DE APOYO A LA GESTIÓN OPERATIVA TENDIENTES A LA PROTECCIÓN Y ATENCIÓN INTEGRAL DE LA FAUNA SILVESTRE ALOJADA EN EL CAVRFFS DE LA SDA."</t>
  </si>
  <si>
    <t>20211536</t>
  </si>
  <si>
    <t>RAUL HERNANDO SUAREZ VIDAL</t>
  </si>
  <si>
    <t>ADICION AL CONTRATO DE PRESTACION DE SERVICIOS DE APOYO A LA GESTION No SDA-CPS-20211536, CUYO OBJETO CONSISTE EN "PRESTAR SERVICIOS DE APOYO A LA GESTION OPERATIVA TENDIENTES A LA PROTECCION Y ATENCION INTEGRAL DE LA FAUNA SILVESTRE ALOJADA EN EL CAVRFFS DE LA SDA"</t>
  </si>
  <si>
    <t>ADICION AL CONTRATO DE PRESTACION DE SERVICIOS DE APOYO A LA GESTION NO SDA-CPS-20211536, CUYO OBJETO CONSISTE EN "PRESTAR SERVICIOS DE APOYO A LA GESTION OPERATIVA TENDIENTES A LA PROTECCION Y ATENCION INTEGRAL DE LA FAUNA SILVESTRE ALOJADA EN EL CAVRFFS DE LA SDA"</t>
  </si>
  <si>
    <t>ADICION AL CONTRATO DE PRESTACION DE SERVICIOS DE APOYO A LA GESTION NO SDA-CPS-20211536, CUYO OBJETO CONSISTE EN "PRESTAR SERVICIOS DE DE APOYO A LA GESTION OPERATIVA TENDIENTES A LA PROTECCION Y ATENCION INTEGRAL DE LA FAUNA SILVESTRE ALOJADA EN EL CAVRFFS DE LA SDA</t>
  </si>
  <si>
    <t>952022_7711</t>
  </si>
  <si>
    <t>176382991</t>
  </si>
  <si>
    <t>ADICIÓN AL CONTRATO DE PRESTACIÓN DE SERVICIOS DE APOYO A LA GESTIÓN No. SDA-CPS-20211572, CUYO OBJETO CONSISTE EN "PRESTAR SERVICIOS DE APOYO A LA GESTIÓN OPERATIVA TENDIENTES A LA PROTECCIÓN Y ATENCIÓN INTEGRAL DE LA FAUNA SILVESTRE ALOJADA EN EL CAVRFFS DE LA SDA."</t>
  </si>
  <si>
    <t>20211572</t>
  </si>
  <si>
    <t>YAHIR ELADIO CARRILLO LUQUE</t>
  </si>
  <si>
    <t>ADICION AL CONTRATO DE PRESTACION DE SERVICIOS DE APOYO A LA GESTION No SDA-CPS-20211572, CUYO OBJETO CONSISTE EN "PRESTAR SERVICIOS DE APOYO A LA GESTION OPERATIVA TENDIENTES A LA PROTECCION Y ATENCION INTEGRAL DE LA FAUNA SILVESTRE ALOJADA EN EL CAVRFFS DE LA SDA"</t>
  </si>
  <si>
    <t>ADICION AL CONTRATO DE PRESTACION DE SERVICIOS DE APOYO A LA GESTION NO SDA-CPS-20211572, CUYO OBJETO CONSISTE EN "PRESTAR SERVICIOS DE APOYO A LA GESTION OPERATIVA TENDIENTES A LA PROTECCION Y ATENCION INTEGRAL DE LA FAUNA SILVESTRE ALOJADA EN EL CAVRFFS DE LA SDA"</t>
  </si>
  <si>
    <t>ADICION AL CONTRATO DE PRESTACION DE SERVICIOS DE APOYO A LA GESTION NO SDA-CPS-20211572, CUYO OBJETO CONSISTE EN "PRESTAR SERVICIOS DEAPOYO A LA GESTION OPERATIVA TENDIENTES A LA PROTECCION Y ATENCIONINTEGRAL DE LA FAUNA SILVESTRE ALOJADA EN EL CAVRFFS DE LA SDA"</t>
  </si>
  <si>
    <t>962022_7711</t>
  </si>
  <si>
    <t>176182991</t>
  </si>
  <si>
    <t>ADICIÓN AL CONTRATO DE PRESTACIÓN DE SERVICIOS DE APOYO A LA GESTIÓN No. SDA-CPS-20211537, CUYO OBJETO CONSISTE EN "PRESTAR SERVICIOS DE APOYO A LA GESTIÓN OPERATIVA TENDIENTES A LA PROTECCIÓN Y ATENCIÓN INTEGRAL DE LA FAUNA SILVESTRE ALOJADA EN EL CAVRFFS DE LA SDA."</t>
  </si>
  <si>
    <t>20211537</t>
  </si>
  <si>
    <t>YERSON JAVIER PEÑA BARRIOS</t>
  </si>
  <si>
    <t>ADICION AL CONTRATO DE PRESTACION DE SERVICIOS DE APOYO A LA GESTION No SDA-CPS-20211537, CUYO OBJETO CONSISTE EN "PRESTAR SERVICIOS DE APOYO A LA GESTION OPERATIVA TENDIENTES A LA PROTECCION Y ATENCION INTEGRAL DE LA FAUNA SILVESTRE ALOJADA EN EL CAVRFFS DE LA SDA"</t>
  </si>
  <si>
    <t>ADICION AL CONTRATO DE PRESTACION DE SERVICIOS DE APOYO A LA GESTION NO SDA-CPS-20211537, CUYO OBJETO CONSISTE EN "PRESTAR SERVICIOS DE APOYO A LA GESTION OPERATIVA TENDIENTES A LA PROTECCION Y ATENCION INTEGRAL DE LA FAUNA SILVESTRE ALOJADA EN EL CAVRFFS DE LA SDA"</t>
  </si>
  <si>
    <t>ADICION AL CONTRATO DE PRESTACION DE SERVICIOS DE APOYO A LA GESTION NO SDA-CPS-20211537, CUYO OBJETO CONSISTE EN "PRESTAR SERVICIOS DEAPOYO A LA GESTION OPERATIVA TENDIENTES A LA PROTECCION Y ATENCIONINTEGRAL DE LA FAUNA SILVESTRE ALOJADA EN EL CAVRFFS DE LA SDA"</t>
  </si>
  <si>
    <t>972022_7711</t>
  </si>
  <si>
    <t>176262991</t>
  </si>
  <si>
    <t>ADICIÓN AL CONTRATO DE PRESTACIÓN DE SERVICIOS DE APOYO A LA GESTIÓN No. SDA-CPS-20211471, CUYO OBJETO CONSISTE EN "PRESTAR SERVICIOS DE APOYO A LA GESTIÓN OPERATIVA TENDIENTES A LA PROTECCIÓN Y ATENCIÓN INTEGRAL DE LA FAUNA SILVESTRE ALOJADA EN EL CAVRFFS DE LA SDA."</t>
  </si>
  <si>
    <t>20211471</t>
  </si>
  <si>
    <t>JESUS DAVID RIVERA CUEVAS</t>
  </si>
  <si>
    <t>ADICION AL CONTRATO DE PRESTACION DE SERVICIOS DE APOYO A LA GESTION No SDA-CPS-20211471, CUYO OBJETO CONSISTE EN "PRESTAR SERVICIOS DE APOYO A LA GESTION OPERATIVA TENDIENTES A LA PROTECCION Y ATENCION INTEGRAL DE LA FAUNA SILVESTRE ALOJADA EN EL CAVRFFS DE LA SDA"</t>
  </si>
  <si>
    <t>ADICION AL CONTRATO DE PRESTACION DE SERVICIOS DE APOYO A LA GESTION NO SDA-CPS-20211471, CUYO OBJETO CONSISTE EN "PRESTAR SERVICIOS DE APOYO A LA GESTION OPERATIVA TENDIENTES A LA PROTECCION Y ATENCION INTEGRAL DE LA FAUNA SILVESTRE ALOJADA EN EL CAVRFFS DE LA SDA"</t>
  </si>
  <si>
    <t>982022_7711</t>
  </si>
  <si>
    <t>176252991</t>
  </si>
  <si>
    <t>ADICIÓN AL CONTRATO DE PRESTACIÓN DE SERVICIOS DE APOYO A LA GESTIÓN No. SDA-CPS-20211656, CUYO OBJETO CONSISTE EN "PRESTAR SERVICIOS DE APOYO A LA GESTIÓN OPERATIVA TENDIENTES A LA PROTECCIÓN Y ATENCIÓN INTEGRAL DE LA FAUNA SILVESTRE ALOJADA EN EL CAVRFFS DE LA SDA."</t>
  </si>
  <si>
    <t>20211656</t>
  </si>
  <si>
    <t>DIEGO FERNANDO CABALLERO</t>
  </si>
  <si>
    <t>ADICION AL CONTRATO DE PRESTACION DE SERVICIOS DE APOYO A LA GESTION No SDA-CPS-20211656, CUYO OBJETO CONSISTE EN "PRESTAR SERVICIOS DE APOYO A LA GESTION OPERATIVA TENDIENTES A LA PROTECCION Y ATENCION INTEGRAL DE LA FAUNA SILVESTRE ALOJADA EN EL CAVRFFS DE LA SDA"</t>
  </si>
  <si>
    <t>ADICION AL CONTRATO DE PRESTACION DE SERVICIOS DE APOYO A LA GESTION NO SDA-CPS-20211656, CUYO OBJETO CONSISTE EN "PRESTAR SERVICIOS DE APOYO A LA GESTION OPERATIVA TENDIENTES A LA PROTECCION Y ATENCION INTEGRAL DE LA FAUNA SILVESTRE ALOJADA EN EL CAVRFFS DE LA SDA"</t>
  </si>
  <si>
    <t>ADICION AL CONTRATO DE PRESTACION DE SERVICIOS DE APOYO A LA GESTION NO SDA-CPS-20211656,CUYO OBJETO CONSISTE EN PRESTAR SERVICIOS DE APOYO A LA GESTION OPERATIVA TENDINENTES A LA PROTECCION Y ATENCION INTEGRAL DE LA FAUNA SILVESTRE ALOJADA EN EL CAVRFFS DE LA SDA</t>
  </si>
  <si>
    <t>992022_7711</t>
  </si>
  <si>
    <t>176432899</t>
  </si>
  <si>
    <t>ADICIÓN AL CONTRATO DE PRESTACIÓN DE SERVICIOS PROFESIONALES No. SDA-CPS-20211438, CUYO OBJETO CONSISTE EN "PRESTAR SERVICIOS PROFESIONALES PARA APOYAR LAS ACTIVIDADES TÉCNICAS Y ADMINISTRATIVAS REQUERIDAS EN EL CAVRFFS DE LA SDA."</t>
  </si>
  <si>
    <t>20211438</t>
  </si>
  <si>
    <t>CAROLINA AGUILAR MEJIA</t>
  </si>
  <si>
    <t>ADICION AL CONTRATO DE PRESTACION DE SERVICIOS PROFESIONALES No SDA-CPS-20211438, CUYO OBJETO CONSISTE EN "PRESTAR SERVICIOS PROFESIONALES PARA APOYAR LAS ACTIVIDADES TECNICAS Y ADMINISTRATIVAS REQUERIDAS EN EL CAVRFFS DE LA SDA"</t>
  </si>
  <si>
    <t>ADICION AL CONTRATO DE PRESTACION DE SERVICIOS PROFESIONALES NO SDA-CPS-20211438, CUYO OBJETO CONSISTE EN "PRESTAR SERVICIOS PROFESIONALES PARA APOYAR LAS ACTIVIDADES TECNICAS Y ADMINISTRATIVAS REQUERIDAS EN EL CAVRFFS DE LA SDA"</t>
  </si>
  <si>
    <t>1002022_7711</t>
  </si>
  <si>
    <t>2999</t>
  </si>
  <si>
    <t>FORMULAR E IMPLEMENTAR UN (1) PROGRAMA PARA LA ATENCIÓN INTEGRAL Y ESPECIALIZADA DE LA FAUNA SILVESTRE.  //  O23202010000311001 - MADERA EN BRUTO DE CONÍFERAS  //  1-100-F001-VA-RECURSOS DISTRITO</t>
  </si>
  <si>
    <t>O23202010000311001</t>
  </si>
  <si>
    <t>MADERA EN BRUTO DE CONÍFERAS</t>
  </si>
  <si>
    <t>ADQUIRIR INSUMOS PARA SUSTRATO Y AMBIENTACIÓN DE ESPACIOS PARA EL MANEJO DE LA FAUNA SILVESTRE QUE SE ENCUENTRE BAJO CUSTODIA DE LA SDA.</t>
  </si>
  <si>
    <t>11121600, 11121700, 14121901, 10121505</t>
  </si>
  <si>
    <t>ADQUIRIR INSUMOS PARA SUSTRATO Y AMBIENTACION DE ESPACIOS PARA EL MANEJO DE LA FAUNA SILVESTRE QUE SE ENCUENTRE BAJO CUSTODIA DE LA SDA</t>
  </si>
  <si>
    <t>1012022_7711</t>
  </si>
  <si>
    <t>3001</t>
  </si>
  <si>
    <t>FORMULAR E IMPLEMENTAR UN (1) PROGRAMA PARA LA ATENCIÓN INTEGRAL Y ESPECIALIZADA DE LA FAUNA SILVESTRE.  //  O23202010011531202 - ARENAS Y GRAVAS SILÍCEAS  //  1-100-F001-VA-RECURSOS DISTRITO</t>
  </si>
  <si>
    <t>O23202010011531202</t>
  </si>
  <si>
    <t>ARENAS Y GRAVAS SILÍCEAS</t>
  </si>
  <si>
    <t>1022022_7711</t>
  </si>
  <si>
    <t>3003</t>
  </si>
  <si>
    <t>FORMULAR E IMPLEMENTAR UN (1) PROGRAMA PARA LA ATENCIÓN INTEGRAL Y ESPECIALIZADA DE LA FAUNA SILVESTRE.  //  O2320201003013110102 - MADERA DE CONIFERA ACEPILLADA //  1-100-F001-VA-RECURSOS DISTRITO</t>
  </si>
  <si>
    <t>O2320201003013110102</t>
  </si>
  <si>
    <t>MADERA DE CONIFERA ACEPILLADA</t>
  </si>
  <si>
    <t>1032022_7711</t>
  </si>
  <si>
    <t>3005</t>
  </si>
  <si>
    <t>FORMULAR E IMPLEMENTAR UN (1) PROGRAMA PARA LA ATENCIÓN INTEGRAL Y ESPECIALIZADA DE LA FAUNA SILVESTRE.  //  O2320201003023212101 - PAPEL PERIÓDICO  //  1-100-F001-VA-RECURSOS DISTRITO</t>
  </si>
  <si>
    <t>O2320201003023212101</t>
  </si>
  <si>
    <t>PAPEL PERIÓDICO</t>
  </si>
  <si>
    <t>1042022_7711</t>
  </si>
  <si>
    <t>3007</t>
  </si>
  <si>
    <t>FORMULAR E IMPLEMENTAR UN (1) PROGRAMA PARA LA ATENCIÓN INTEGRAL Y ESPECIALIZADA DE LA FAUNA SILVESTRE.  //  O23202010000191999 - OTROS PRODUCTOS FORRAJEROS N.C.P.  //  1-100-F001-VA-RECURSOS DISTRITO</t>
  </si>
  <si>
    <t>O23202010000191999</t>
  </si>
  <si>
    <t>OTROS PRODUCTOS FORRAJEROS N.C.P</t>
  </si>
  <si>
    <t>1052022_7711</t>
  </si>
  <si>
    <t>3009</t>
  </si>
  <si>
    <t>FORMULAR E IMPLEMENTAR UN (1) PROGRAMA PARA LA ATENCIÓN INTEGRAL Y ESPECIALIZADA DE LA FAUNA SILVESTRE.  //  O23202010030131220 - LANA DE MADERA; VIRUTA DE MADERA //  1-100-F001-VA-RECURSOS DISTRITO</t>
  </si>
  <si>
    <t>O23202010030131220</t>
  </si>
  <si>
    <t>LANA DE MADERA; VIRUTA DE MADERA</t>
  </si>
  <si>
    <t>Proyecto</t>
  </si>
  <si>
    <t xml:space="preserve">Nombre </t>
  </si>
  <si>
    <t xml:space="preserve">META </t>
  </si>
  <si>
    <t>APROPIACION BOGDATA - PAA</t>
  </si>
  <si>
    <t xml:space="preserve"> VALOR CDP 
(Valor CDP BOGDATA / apropiación)</t>
  </si>
  <si>
    <t>COMPROMISOS
(Valor RPs/apropiación)</t>
  </si>
  <si>
    <t>GIROS BOGDATA
(Giro/Compromiso)</t>
  </si>
  <si>
    <t>SALDO POR COMPROMETER 
(Apropiación-RP´s)</t>
  </si>
  <si>
    <t>Control a los factores de deterioro del recurso fauna silvestre en Bogotá</t>
  </si>
  <si>
    <t>Total 7711</t>
  </si>
  <si>
    <t>Etiquetas de fila</t>
  </si>
  <si>
    <t>Total general</t>
  </si>
  <si>
    <t>Suma de VALOR TOTAL ESTIMADO VIGENCIA ACTUAL</t>
  </si>
  <si>
    <t>Suma de Valor CDP BD</t>
  </si>
  <si>
    <t>Suma de Valor RP BD</t>
  </si>
  <si>
    <t>Suma de Giros BD</t>
  </si>
  <si>
    <t>PROYECTO</t>
  </si>
  <si>
    <t>META</t>
  </si>
  <si>
    <t>Suma de VALOR GIRO</t>
  </si>
  <si>
    <t>SIN GIRAR</t>
  </si>
  <si>
    <t>% SIN GIRO</t>
  </si>
  <si>
    <t>7711</t>
  </si>
  <si>
    <t xml:space="preserve">EJECUTAR 27500 ACTUACIONES TÉCNICAS O JURÍDICAS DE EVALUACIÓN, CONTROL, SEGUIMIENTO Y PREVENCIÓN SOBRE EL RECURSO FAUNA SILVESTRE </t>
  </si>
  <si>
    <t xml:space="preserve">FORMULAR E IMPLEMENTAR UN (1) PROGRAMA PARA LA ATENCIÓN INTEGRAL Y ESPECIALIZADA DE LA FAUNA SILVESTRE </t>
  </si>
  <si>
    <t>VALOR RESERVA</t>
  </si>
  <si>
    <t>VALOR GIRO</t>
  </si>
  <si>
    <t>CDP</t>
  </si>
  <si>
    <t>RP</t>
  </si>
  <si>
    <t>No Compromiso BD</t>
  </si>
  <si>
    <t xml:space="preserve">Beneficiario </t>
  </si>
  <si>
    <t>OBJETO BD</t>
  </si>
  <si>
    <t>2232</t>
  </si>
  <si>
    <t>2015</t>
  </si>
  <si>
    <t>20210178</t>
  </si>
  <si>
    <t>ROSALBA  ZAPATA RODRIGUEZ</t>
  </si>
  <si>
    <t>ADICIÓN AL CONTRATO DE PRESTACIÓN DE SERVICIOS PROFESIONALES NO.SDA-CPS-20210178, CUYO OBJETO CONSISTE EN "PRESTAR SERVICIOSPROFESIONALES PARA ADELANTAR EL PROCESO DE NOTIFICACIÓN, COMUNICACIÓN YEJECUTORIA, DE LOS ACTOS ADMINISTRATIVOS ORIGINADOS EN EL PROCESO DEEVALUACIÓN, CONTROL Y SEGUIMIENTO AMBIENTAL".</t>
  </si>
  <si>
    <t>2233</t>
  </si>
  <si>
    <t>2460</t>
  </si>
  <si>
    <t>20211067</t>
  </si>
  <si>
    <t>VICKY DAYANA MARTINEZ ACUNA</t>
  </si>
  <si>
    <t>ADICIÓN AL CONTRATO DE PRESTACIÓN DE APOYO A LA GESTIÓN NO.SDA-CPS-20211067, CUYO OBJETO CONSISTE EN "PRESTAR SERVICIOS DE APOYO ALA GESTIÓN PARA LA ADECUADA ADMINISTRACIÓN, ORGANIZACIÓN Y CONSERVACIÓNDE LOS DOCUMENTOS GENERAROS EN EL PROCESO DE EVALUACIÓN, CONTROL YSEGUIMIENTO AMBIENTAL".</t>
  </si>
  <si>
    <t>2238</t>
  </si>
  <si>
    <t>2360</t>
  </si>
  <si>
    <t>20210139</t>
  </si>
  <si>
    <t>LINA MARCELA BOTIA MUÑOZ</t>
  </si>
  <si>
    <t>ADICIÓN AL CONTRATO DE PRESTACIÓN DE SERVICIOS PROFESIONALES NO.SDA-CPS-20210139, CUYO OBJETO CONSISTE EN "PRESTAR SERVICIOSPROFESIONALES COMO ABOGADO PARA REALIZAR EL ANÁLISIS Y LA PROYECCIÓN DELOS ACTOS ADMINISTRATIVOS DE IMPULSO Y QUE DECIDEN DE FONDO EL PROCESOSANCIONATORIO AMBIENTAL INICIADO EN EJERCICIO DE LAS ACCIONES DEEVALUACIÓN, CONTROL Y SEGUIMIENTO AMBIENTAL AL RECURSO FAUNA SILVESTRE"</t>
  </si>
  <si>
    <t>943</t>
  </si>
  <si>
    <t>872</t>
  </si>
  <si>
    <t>20210841</t>
  </si>
  <si>
    <t>PRESTAR SERVICIOS PROFESIONALES PARA ELABORAR LOS INFORMES DE CRITERIOSPARA LA IMPOSICIÓN DE SANCIONES Y CONCEPTOS TÉCNICOS PARA LA IMPOSICIÓNY LEVANTAMIENTO DE MEDIDAS PREVENTIVAS, DE LOS PROCESOS REQUERIDOS QUEEN MATERIA DE CONTROL AMBIENTAL SEAN APLICABLES PARA EL DISTRITO CAPITAL</t>
  </si>
  <si>
    <t>100</t>
  </si>
  <si>
    <t>416</t>
  </si>
  <si>
    <t>20210396</t>
  </si>
  <si>
    <t>PRESTAR SERVICIOS PROFESIONALES PARA ADELANTAR ACTUACIONES TÉCNICAS QUECONTRIBUYAN A LA PROTECCIÓN Y CONSERVACIÓN DEL RECURSO FAUNA SILVESTRE.</t>
  </si>
  <si>
    <t>104</t>
  </si>
  <si>
    <t>613</t>
  </si>
  <si>
    <t>20210440</t>
  </si>
  <si>
    <t>PRESTAR SERVICIOS PROFESIONALES PARA ADELANTAR ACTUACIONES TÉCNICAS QUE CONTRIBUYAN A LA PROTECCIÓN Y CONSERVACIÓN DEL RECURSO FAUNA SILVESTRE.</t>
  </si>
  <si>
    <t>106</t>
  </si>
  <si>
    <t>1057</t>
  </si>
  <si>
    <t>20210939</t>
  </si>
  <si>
    <t>MARIANA  GIRALDO ARISTIZABAL</t>
  </si>
  <si>
    <t>PRESTAR SERVICIOS PROFESIONALES PARA EJECUTAR ACTUACIONES TÉCNICAS DEPROTECCIÓN, CONSERVACIÓN, Y CONTROL DEL TRÁFICO ILEGAL DE LAS ESPECIESDE FAUNA SILVESTRE.</t>
  </si>
  <si>
    <t>109</t>
  </si>
  <si>
    <t>37</t>
  </si>
  <si>
    <t>20210033</t>
  </si>
  <si>
    <t>110</t>
  </si>
  <si>
    <t>201</t>
  </si>
  <si>
    <t>20210198</t>
  </si>
  <si>
    <t>LINA MARIA PUENTES SANCHEZ</t>
  </si>
  <si>
    <t>PRESTAR SERVICIOS PROFESIONALES PARA ADELANTAR ACTUACIONES TENDIENTES ALA PROTECCIÓN DE LOS ANIMALES SILVESTRES, EVALUACIÓN Y SEGUIMIENTO DELAPROVECHAMIENTO DE ESTOS, SUS PRODUCTOS Y SUBPRODUCTOS, Y LA PREVENCIÓNY CONTROL DE SU TRÁFICO ILEGAL.</t>
  </si>
  <si>
    <t>122</t>
  </si>
  <si>
    <t>14</t>
  </si>
  <si>
    <t>20210004</t>
  </si>
  <si>
    <t>124</t>
  </si>
  <si>
    <t>276</t>
  </si>
  <si>
    <t>20210286</t>
  </si>
  <si>
    <t>133</t>
  </si>
  <si>
    <t>288</t>
  </si>
  <si>
    <t>20210306</t>
  </si>
  <si>
    <t>DIEGO FERNANDO BASA BENAVIDES</t>
  </si>
  <si>
    <t>136</t>
  </si>
  <si>
    <t>113</t>
  </si>
  <si>
    <t>20210106</t>
  </si>
  <si>
    <t>138</t>
  </si>
  <si>
    <t>727</t>
  </si>
  <si>
    <t>20210689</t>
  </si>
  <si>
    <t>144</t>
  </si>
  <si>
    <t>34</t>
  </si>
  <si>
    <t>20210037</t>
  </si>
  <si>
    <t>1456</t>
  </si>
  <si>
    <t>1543</t>
  </si>
  <si>
    <t>PRESTAR EL SERVICIO DE TRANSPORTE PÚBLICO TERRESTRE AUTOMOTOR ESPECIALDE PASAJEROS Y DE CARGA PARA EL DESARROLLO DE LAS ACTIVIDADES MISIONALESY DE INVERSIÓN QUE ADELANTE LA SECRETARÍA DISTRITAL DE AMBIENTE.</t>
  </si>
  <si>
    <t>169</t>
  </si>
  <si>
    <t>26</t>
  </si>
  <si>
    <t>20210009</t>
  </si>
  <si>
    <t>1900</t>
  </si>
  <si>
    <t>1735</t>
  </si>
  <si>
    <t>20210084</t>
  </si>
  <si>
    <t>DORA ANUNCIACION TELLEZ CASTELLANOS</t>
  </si>
  <si>
    <t>ADICIÓN AL CONTRATO DE PRESTACIÓN DE SERVICIOS DE APOYO A LA GESTIÓN NO.SDA-CPS-20210084, CUYO OBJETO CONSISTE EN "PRESTAR SERVICIOS DE APOYO  ALA GESTIÓN PARA ADELANTAR EL TRÁMITE DE EXPEDIENTES Y EL MANEJO DEL ARCHIVO DE GESTIÓN DOCUMENTAL, DERIVADOS DE LAS ACTIVIDADES DE EVALUACIÓN, CONTROL, SEGUIMIENTO Y PREVENCIÓN SOBRE EL RECURSO FAUNA SILVESTRE."</t>
  </si>
  <si>
    <t>2221</t>
  </si>
  <si>
    <t>2021</t>
  </si>
  <si>
    <t>20211001</t>
  </si>
  <si>
    <t>DAYANNA IBETH ALARCON CRUZ</t>
  </si>
  <si>
    <t>ADICIÓN AL CONTRATO DE PRESTACIÓN DE SERVICIOS DE APOYO A LA GESTIÓN NO.SDA-CPS-20211001, CUYO OBJETO CONSISTE EN PRESTAR SERVICIOS DE APOYO  ALA GESTIÓN PARA ADELANTAR EL TRÁMITE DE EXPEDIENTES Y EL MANEJO DEL ARCHIVO DE GESTIÓN DOCUMENTAL, DERIVADOS DE LAS ACTIVIDADES DE EVALUACIÓN, CONTROL, SEGUIMIENTO Y PREVENCIÓN SOBRE EL RECURSO FAUNA SILVESTRE."</t>
  </si>
  <si>
    <t>2700</t>
  </si>
  <si>
    <t>2641</t>
  </si>
  <si>
    <t>20210036</t>
  </si>
  <si>
    <t>ADICIÓN AL CONTRATO DE PRESTACIÓN DE SERVICIOS PROFESIONALES NO. SDA-CPS-20210036, CUYO OBJETO CONSISTE EN "PRESTAR SERVICIOS PROFESIONALES PARA EJECUTAR ACTUACIONES TÉCNICAS DE PROTECCIÓN, CONSERVACIÓN, Y CONTROL DEL TRÁFICO ILEGAL DE LAS ESPECIES DE FAUNA SILVESTRE."</t>
  </si>
  <si>
    <t>2708</t>
  </si>
  <si>
    <t>2662</t>
  </si>
  <si>
    <t>20210016</t>
  </si>
  <si>
    <t>ADICIÓN AL CONTRATO DE PRESTACIÓN DE SERVICIOS PROFESIONALES NO.SDA-CPS-20210016, CUYO OBJETO CONSISTE EN "PRESTAR SERVICIOSPROFESIONALES PARA EJECUTAR ACTUACIONES TÉCNICAS DE PROTECCIÓN,CONSERVACIÓN, Y CONTROL DEL TRÁFICO ILEGAL DE LAS ESPECIES DE FAUNASILVESTRE."</t>
  </si>
  <si>
    <t>2709</t>
  </si>
  <si>
    <t>2516</t>
  </si>
  <si>
    <t>20210025</t>
  </si>
  <si>
    <t>ADICIÓN AL CONTRATO DE PRESTACIÓN DE SERVICIOS PROFESIONALES NO.SDA-CPS-20210025, CUYO OBJETO CONSISTE EN "PRESTAR SERVICIOSPROFESIONALES PARA EJECUTAR ACTUACIONES TÉCNICAS DE PROTECCIÓN,CONSERVACIÓN, Y CONTROL DEL TRÁFICO ILEGAL DE LAS ESPECIES DE FAUNASILVESTRE."</t>
  </si>
  <si>
    <t>2710</t>
  </si>
  <si>
    <t>2519</t>
  </si>
  <si>
    <t>20210693</t>
  </si>
  <si>
    <t>ADICIÓN AL CONTRATO DE PRESTACIÓN DE SERVICIOS PROFESIONALES NO. SDA-CPS-20210693, CUYO OBJETO CONSISTE EN "PRESTAR SERVICIOS PROFESIONALES PARA EJECUTAR ACTUACIONES TÉCNICAS DE PROTECCIÓN, CONSERVACIÓN, Y CONTROL DEL TRÁFICO ILEGAL DE LAS ESPECIES DE FAUNA SILVESTRE."</t>
  </si>
  <si>
    <t>2714</t>
  </si>
  <si>
    <t>2560</t>
  </si>
  <si>
    <t>20210584</t>
  </si>
  <si>
    <t>ADICIÓN AL CONTRATO DE PRESTACIÓN DE SERVICIOS PROFESIONALES NO. SDA-CPS-20210584, CUYO OBJETO CONSISTE EN "PRESTAR SERVICIOS PROFESIONALES PARA ADELANTAR ACTUACIONES TÉCNICAS QUE CONTRIBUYAN A LA PROTECCIÓN Y CONSERVACIÓN DEL RECURSO FAUNA SILVESTRE"</t>
  </si>
  <si>
    <t>2720</t>
  </si>
  <si>
    <t>2601</t>
  </si>
  <si>
    <t>ADICIÓN AL CONTRATO DE PRESTACIÓN DE SERVICIOS PROFESIONALES NO. SDA-CPS-20210009, CUYO OBJETO CONSISTE EN "PRESTAR SERVICIOS PROFESIONALES PARA EJECUTAR ACTUACIONES TÉCNICAS DE PROTECCIÓN, CONSERVACIÓN, Y CONTROL DEL TRÁFICO ILEGAL DE LAS ESPECIES DE FAUNA SILVESTRE."</t>
  </si>
  <si>
    <t>2721</t>
  </si>
  <si>
    <t>2594</t>
  </si>
  <si>
    <t>ADICIÓN AL CONTRATO DE PRESTACIÓN DE SERVICIOS PROFESIONALES NO.SDA-CPS-20210004, CUYO OBJETO CONSISTE EN "PRESTAR SERVICIOSPROFESIONALES PARA EJECUTAR ACTUACIONES TÉCNICAS DE PROTECCIÓN,CONSERVACIÓN, Y CONTROL DEL TRÁFICO ILEGAL DE LAS ESPECIES DE FAUNASILVESTRE."</t>
  </si>
  <si>
    <t>2722</t>
  </si>
  <si>
    <t>2455</t>
  </si>
  <si>
    <t>20210035</t>
  </si>
  <si>
    <t>ADICIÓN AL CONTRATO DE PRESTACIÓN DE SERVICIOS PROFESIONALES NO.SDA-CPS-20210035, CUYO OBJETO CONSISTE EN "PRESTAR SERVICIOSPROFESIONALES PARA ADELANTAR ACTUACIONES TENDIENTES A LA PROTECCIÓN DELOS ANIMALES SILVESTRES, EVALUACIÓN Y SEGUIMIENTO DEL APROVECHAMIENTO DEESTOS, SUS PRODUCTOS Y SUBPRODUCTOS, Y LA PREVENCIÓN Y CONTROL DE SUTRÁFICO ILEGAL."</t>
  </si>
  <si>
    <t>2730</t>
  </si>
  <si>
    <t>2578</t>
  </si>
  <si>
    <t>ADICIÓN AL CONTRATO DE PRESTACIÓN DE SERVICIOS PROFESIONALES NO.SDA-CPS-20210689, CUYO OBJETO CONSISTE EN "PRESTAR SERVICIOSPROFESIONALES PARA EJECUTAR ACTUACIONES TÉCNICAS DE PROTECCIÓN,CONSERVACIÓN, Y CONTROL DEL TRÁFICO ILEGAL DE LAS ESPECIES DE FAUNASILVESTRE".</t>
  </si>
  <si>
    <t>2734</t>
  </si>
  <si>
    <t>2515</t>
  </si>
  <si>
    <t>ADICIÓN AL CONTRATO DE PRESTACIÓN DE SERVICIOS PROFESIONALES NO.SDA-CPS-20210037, CUYO OBJETO CONSISTE EN "PRESTAR SERVICIOSPROFESIONALES PARA EJECUTAR ACTUACIONES TÉCNICAS DE PROTECCIÓN,CONSERVACIÓN, Y CONTROL DEL TRÁFICO ILEGAL DE LAS ESPECIES DE FAUNASILVESTRE.</t>
  </si>
  <si>
    <t>2735</t>
  </si>
  <si>
    <t>2731</t>
  </si>
  <si>
    <t>20210101</t>
  </si>
  <si>
    <t>JULIANA  VILLANUEVA BRAVO</t>
  </si>
  <si>
    <t>ADICIÓN AL CONTRATO DE PRESTACIÓN DE SERVICIOS PROFESIONALES NO.SDA-CPS-20210101, CUYO OBJETO CONSISTE EN "PRESTAR SERVICIOSPROFESIONALES PARA PROYECTAR Y/O REVISAR LAS ACTUACIONES TÉCNICAS DEEVALUACIÓN, CONTROL, SEGUIMIENTO Y PREVENCIÓN SOBRE EL RECURSO FAUNASILVESTRE".</t>
  </si>
  <si>
    <t>2749</t>
  </si>
  <si>
    <t>20210100</t>
  </si>
  <si>
    <t>ADICIÓN AL CONTRATO DE PRESTACIÓN DE SERVICIOS PROFESIONALES NO.SDA-CPS-20210100, CUYO OBJETO CONSISTE EN "PRESTAR SERVICIOSPROFESIONALES PARA EJECUTAR ACTUACIONES TÉCNICAS DE PROTECCIÓN,CONSERVACIÓN, Y CONTROL DEL TRÁFICO ILEGAL DE LAS ESPECIES DE FAUNASILVESTRE.</t>
  </si>
  <si>
    <t>2756</t>
  </si>
  <si>
    <t>2736</t>
  </si>
  <si>
    <t>ADICIÓN AL CONTRATO DE PRESTACIÓN DE SERVICIOS PROFESIONALES NO.SDA-CPS-20210106, CUYO OBJETO CONSISTE EN "PRESTAR SERVICIOSPROFESIONALES PARA EJECUTAR ACTUACIONES TÉCNICAS DE PROTECCIÓN,CONSERVACIÓN, Y CONTROL DEL TRÁFICO ILEGAL DE LAS ESPECIES DE FAUNASILVESTRE".</t>
  </si>
  <si>
    <t>2757</t>
  </si>
  <si>
    <t>2797</t>
  </si>
  <si>
    <t>20210093</t>
  </si>
  <si>
    <t>ADICIÓN AL CONTRATO DE PRESTACIÓN DE SERVICIOS PROFESIONALES NO.SDA-CPS-20210093, CUYO OBJETO CONSISTE EN "PRESTAR SERVICIOSPROFESIONALES PARA ADELANTAR ACTUACIONES TÉCNICAS QUE CONTRIBUYAN A LAPROTECCIÓN Y CONSERVACIÓN DEL RECURSO FAUNA SILVESTRE".</t>
  </si>
  <si>
    <t>3014</t>
  </si>
  <si>
    <t>3076</t>
  </si>
  <si>
    <t>ADICIÓN AL CONTRATO NO. SDA-20210606, CUYO OBJETO CONSISTE EN "ARRIENDO DE LA OFICINA DE ENLACE DE LA TERMINAL SATELITE DEL SUR"</t>
  </si>
  <si>
    <t>748</t>
  </si>
  <si>
    <t>848</t>
  </si>
  <si>
    <t>ARRIENDO DE LA OFICINA DE ENLACE DE LA TERMINAL SATELITE DEL SUR.</t>
  </si>
  <si>
    <t>92</t>
  </si>
  <si>
    <t>926</t>
  </si>
  <si>
    <t>2840</t>
  </si>
  <si>
    <t>10979 10980</t>
  </si>
  <si>
    <t>ID-42-7711 PAGO DE GASTOS REEMBOLSABLES DE LOS INMUEBLES QUE ESTAN ACARGO DE LA SECRETARIA BAJO LA FIGURA DE COMODATO- CONTRATO NO 50 DEL 23DE DICIEMBRE DE 2011, SUSCRITO ENTRE OTCA SAS Y LA SECRETARIA DISTRITALDE AMBIENTE.</t>
  </si>
  <si>
    <t>94</t>
  </si>
  <si>
    <t>36</t>
  </si>
  <si>
    <t>95</t>
  </si>
  <si>
    <t>645</t>
  </si>
  <si>
    <t>970</t>
  </si>
  <si>
    <t>607</t>
  </si>
  <si>
    <t>20210547</t>
  </si>
  <si>
    <t>PRESTAR SERVICIOS PROFESIONALES PARA ADELANTAR ACTUACIONES TENDIENTES A LA PROTECCIÓN DE LOS ANIMALES SILVESTRES, EVALUACIÓN Y SEGUIMIENTO DEL APROVECHAMIENTO DE ESTOS, SUS PRODUCTOS Y SUBPRODUCTOS, Y LA PREVENCIÓN Y CONTROL DE SU TRÁFICO ILEGAL.</t>
  </si>
  <si>
    <t>1235</t>
  </si>
  <si>
    <t>1574</t>
  </si>
  <si>
    <t>608036</t>
  </si>
  <si>
    <t>ECOCAPITAL INTERNACIONAL SA E S P QUE PO DRA USAR LA DENOMINACION COMERCIAL ECOC</t>
  </si>
  <si>
    <t>ID 101 - 7711: PAGO DEL SERVICIO PÚBLICO DE RECOLECCIÓN DE RESIDUOS.</t>
  </si>
  <si>
    <t>1328</t>
  </si>
  <si>
    <t>1426</t>
  </si>
  <si>
    <t>20211309</t>
  </si>
  <si>
    <t>CONCENTRADOS EL RANCHO LTDA DROGUERIA VE TERINARIA</t>
  </si>
  <si>
    <t>SUMINISTRO DE MEDICAMENTOS, INSUMOS Y SUPLEMENTOS VETERINARIOS PARA ELMANEJO Y TRATAMIENTO DE LA FAUNA SILVESTRE QUE SE ENCUENTRE BAJOCUSTODIA DE LA SDA.</t>
  </si>
  <si>
    <t>1388</t>
  </si>
  <si>
    <t>1528</t>
  </si>
  <si>
    <t>PRESTAR EL SERVICIO DE  VIGILANCIA Y SEGURIDAD PRIVADA, PARA LAS SEDESDE LA SECRETARÍA DISTRITAL DE AMBIENTE.</t>
  </si>
  <si>
    <t>1405</t>
  </si>
  <si>
    <t>1486</t>
  </si>
  <si>
    <t>20211336</t>
  </si>
  <si>
    <t>ADQUIRIR ELEMENTOS MÉDICO VETERINARIOS PARA EL CUIDADO DE LOSESPECÍMENES DE FAUNA SILVESTRE ALOJADOS EN EL CENTRO DE ATENCIÓN YVALORACIÓN DE FAUNA Y FLORA SILVESTRE DE LA SDA.</t>
  </si>
  <si>
    <t>1461</t>
  </si>
  <si>
    <t>1672</t>
  </si>
  <si>
    <t>2443</t>
  </si>
  <si>
    <t>SECRETARIA DISTRITAL DE AMBIENTE</t>
  </si>
  <si>
    <t>IDS 123; 126; 127; 128; 129; 130; 131; 132 – 7711 - SUFRAGAR GASTOS CONCARGO AL PROYECTO DE INVERSIÓN, QUE TENGAN EL CARÁCTER DE URGENTES,IMPRESCINDIBLES, INAPLAZABLES, NECESARIOS Y DEFINIDOS EN LA RESOLUCIÓNDE CONSTITUCIÓN RESPECTIVA, QUE CONTRIBUYAN  A GARANTIZAR UNA ATENCIÓNINTEGRAL Y ESPECIALIZADA A LA FAUNA SILVESTRE RECUPERADA POR LA SDA.</t>
  </si>
  <si>
    <t>1548</t>
  </si>
  <si>
    <t>1448</t>
  </si>
  <si>
    <t>685972021</t>
  </si>
  <si>
    <t>CENTRO ASEO MANTENIMIENTO PROFESIONAL S A S</t>
  </si>
  <si>
    <t>CONTRATAR EL SERVICIO INTEGRAL DE ASEO Y CAFETERÍA PARA LAS SEDESADMINISTRATIVAS Y ESPACIOS ADMINISTRADOS POR LA SECRETARIA DISTRITAL DEAMBIENTE.</t>
  </si>
  <si>
    <t>1667</t>
  </si>
  <si>
    <t>1868</t>
  </si>
  <si>
    <t>20211460</t>
  </si>
  <si>
    <t>DISPROQUILAB LIMITADA</t>
  </si>
  <si>
    <t>ADQUIRIR INSUMOS Y/O EQUIPOS PARA GARANTIZAR LA OPERACIÓN DELLABORATORIO DEL CAV.</t>
  </si>
  <si>
    <t>1799</t>
  </si>
  <si>
    <t>1756</t>
  </si>
  <si>
    <t>PRESTAR SERVICIOS PROFESIONALES PARA ADELANTAR ACTIVIDADES DE GESTIÓN AMBIENTAL EN EL CAVRFFS DE LA SDA.</t>
  </si>
  <si>
    <t>1802</t>
  </si>
  <si>
    <t>1739</t>
  </si>
  <si>
    <t>CAROLINA  AGUILAR MEJIA</t>
  </si>
  <si>
    <t>PRESTAR SERVICIOS PROFESIONALES PARA APOYAR LAS ACTIVIDADES TÉCNICAS Y ADMINISTRATIVAS REQUERIDAS EN EL CAVRFFS DE LA SDA.</t>
  </si>
  <si>
    <t>1803</t>
  </si>
  <si>
    <t>2246</t>
  </si>
  <si>
    <t>PRESTAR SERVICIOS DE APOYO A LA GESTIÓN OPERATIVA TENDIENTES A LAPROTECCIÓN Y ATENCIÓN INTEGRAL DE LA FAUNA SILVESTRE ALOJADA EN ELCAVRFFS DE LA SDA.</t>
  </si>
  <si>
    <t>1808</t>
  </si>
  <si>
    <t>2026</t>
  </si>
  <si>
    <t>20211567</t>
  </si>
  <si>
    <t>YENNY CAROLINA VANEGAS VALDERRAMA</t>
  </si>
  <si>
    <t>1810</t>
  </si>
  <si>
    <t>1832</t>
  </si>
  <si>
    <t>PRESTAR SERVICIOS DE APOYO A LA GESTIÓN OPERATIVA TENDIENTES A LA PROTECCIÓN Y ATENCIÓN INTEGRAL DE LA FAUNA SILVESTRE ALOJADA EN EL CAVRFFS DE LA SDA.</t>
  </si>
  <si>
    <t>1822</t>
  </si>
  <si>
    <t>1786</t>
  </si>
  <si>
    <t>20211461</t>
  </si>
  <si>
    <t>1824</t>
  </si>
  <si>
    <t>1814</t>
  </si>
  <si>
    <t>MARIA DANIELA ARANGO RAMIREZ</t>
  </si>
  <si>
    <t>1825</t>
  </si>
  <si>
    <t>2024</t>
  </si>
  <si>
    <t>PRESTAR SERVICIOS DE APOYO A LA GESTIÓN PARA EJECUTAR LAS ACTIVIDADES DEPREPARACIÓN Y PROCESAMIENTO DE MUESTRAS DEL LABORATORIO CLÍNICO DELCAVRFFS.</t>
  </si>
  <si>
    <t>1826</t>
  </si>
  <si>
    <t>1837</t>
  </si>
  <si>
    <t>1827</t>
  </si>
  <si>
    <t>1902</t>
  </si>
  <si>
    <t>1828</t>
  </si>
  <si>
    <t>1967</t>
  </si>
  <si>
    <t>1831</t>
  </si>
  <si>
    <t>1801</t>
  </si>
  <si>
    <t>20211462</t>
  </si>
  <si>
    <t>JOHN JAIRO IBAGUE AREVALO</t>
  </si>
  <si>
    <t>1901</t>
  </si>
  <si>
    <t>1894</t>
  </si>
  <si>
    <t>1817</t>
  </si>
  <si>
    <t>1896</t>
  </si>
  <si>
    <t>1751</t>
  </si>
  <si>
    <t>PRESTAR SERVICIOS PROFESIONALES PARA DESARROLLAR LAS ACTIVIDADES MÉDICOVETERINARIAS REQUERIDAS EN EL CAVRFFS DE LA SDA.</t>
  </si>
  <si>
    <t>2211</t>
  </si>
  <si>
    <t>1903</t>
  </si>
  <si>
    <t>CAROLINA  RANGEL MOLANO</t>
  </si>
  <si>
    <t>PRESTAR SERVICIOS PROFESIONALES PARA DESARROLLAR LAS ACTIVIDADESZOOTÉCNICAS REQUERIDAS EN EL CAVRFFS DE LA SDA.</t>
  </si>
  <si>
    <t>1905</t>
  </si>
  <si>
    <t>2025</t>
  </si>
  <si>
    <t>20211578</t>
  </si>
  <si>
    <t>RUTH ISABEL GARZON PAEZ</t>
  </si>
  <si>
    <t>PRESTAR SERVICIOS PROFESIONALES PARA ADELANTAR LA GESTIÓN FINANCIERA YADMINISTRATIVA REQUERIDA EN EL CAVRFFS DE LA SDA.</t>
  </si>
  <si>
    <t>1912</t>
  </si>
  <si>
    <t>2266</t>
  </si>
  <si>
    <t>PRESTAR SERVICIOS PROFESIONALES PARA DESARROLLAR LAS ACTIVIDADES MÉDICO VETERINARIAS REQUERIDAS EN EL CAVRFFS DE LA SDA.</t>
  </si>
  <si>
    <t>1914</t>
  </si>
  <si>
    <t>1770</t>
  </si>
  <si>
    <t>AMILVIA  ACOSTA CASTAÑEDA</t>
  </si>
  <si>
    <t>PRESTAR SERVICIOS PROFESIONALES PARA DESARROLLAR LAS ACTIVIDADES TÉCNICAS BIOLÓGICAS REQUERIDAS EN EL CAVRFFS DE LA SDA.</t>
  </si>
  <si>
    <t>1915</t>
  </si>
  <si>
    <t>2040</t>
  </si>
  <si>
    <t>PRESTAR SERVICIOS PROFESIONALES PARA DESARROLLAR LAS ACTIVIDADES ZOOTÉCNICAS REQUERIDAS EN EL CAVRFFS DE LA SDA.</t>
  </si>
  <si>
    <t>204</t>
  </si>
  <si>
    <t>46</t>
  </si>
  <si>
    <t>20210023</t>
  </si>
  <si>
    <t>JEFFERSON  GAMEZ ROJAS</t>
  </si>
  <si>
    <t>PRESTAR SERVICIOS DE APOYO A LA GESTIÓN OPERATIVA TENDIENTES A LAPROTECCIÓN Y ATENCIÓN INTEGRAL DE LA FAUNA SILVESTRE RECUPERADA POR LASDA.</t>
  </si>
  <si>
    <t>2076</t>
  </si>
  <si>
    <t>1906</t>
  </si>
  <si>
    <t>20211531</t>
  </si>
  <si>
    <t>GUSTAVO  QUINTERO PARRA</t>
  </si>
  <si>
    <t>PRESTAR SERVICIOS PROFESIONALES PARA REALIZAR EL MONITOREO PERMANENTE DELOS EQUIPOS HIDRÁULICOS, ELÉCTRICOS, ELECTRÓNICOS, ETC., QUE GARANTIZANEL CORRECTO FUNCIONAMIENTO DEL CAVRFFS DE LA SDA.</t>
  </si>
  <si>
    <t>2077</t>
  </si>
  <si>
    <t>2292</t>
  </si>
  <si>
    <t>20211681</t>
  </si>
  <si>
    <t>PRESTAR SERVICIOS PROFESIONALES PARA ADELANTAR LA EVALUACIÓN,SEGUIMIENTO Y CONTROL PREVENTIVO A LOS EQUIPOS TÉCNICOS ESPECIALIZADOSPARA LA ATENCIÓN DE LOS ESPECÍMENES DE LA FAUNA SILVESTRE.</t>
  </si>
  <si>
    <t>2143</t>
  </si>
  <si>
    <t>1907</t>
  </si>
  <si>
    <t>2144</t>
  </si>
  <si>
    <t>1972</t>
  </si>
  <si>
    <t>PRESTAR SERVICIOS PROFESIONALES PARA GESTIONAR LA OPERACIÓN DEL LABORATORIO CLÍNICO DEL CAVRFFS DE LA SDA.</t>
  </si>
  <si>
    <t>2145</t>
  </si>
  <si>
    <t>2065</t>
  </si>
  <si>
    <t>20211598</t>
  </si>
  <si>
    <t>SYLVIA  ROJAS HUCKS</t>
  </si>
  <si>
    <t>PRESTAR SERVICIOS PROFESIONALES PARA LIDERAR EL FUNCIONAMIENTO TÉCNICO YADMINISTRATIVO DEL CAVRFFS DE LA SDA.</t>
  </si>
  <si>
    <t>2265</t>
  </si>
  <si>
    <t>2630</t>
  </si>
  <si>
    <t>63061961</t>
  </si>
  <si>
    <t>PAGO DEL SERVICIO PÚBLICO DE GAS NATURAL.</t>
  </si>
  <si>
    <t>3074</t>
  </si>
  <si>
    <t>3102</t>
  </si>
  <si>
    <t>ADICIÓN AL CONTRATO DE SUMINISTRO NO. 20211336, CUYO OBJETO CONSISTE EN"ADQUIRIR ELEMENTOS MÉDICO VETERINARIOS PARA EL CUIDADO DE LOSESPECÍMENES DE FAUNA SILVESTRE ALOJADOS EN EL CENTRO DE ATENCIÓN YVALORACIÓN DE FAUNA Y FLORA SILVESTRE DE LA SDA".</t>
  </si>
  <si>
    <t>3077</t>
  </si>
  <si>
    <t>3098</t>
  </si>
  <si>
    <t>ADICIÓN AL CONTRATO DE SUMINISTRO NO. SDA-20211309, CUYO OBJETO CONSISTEEN "SUMINISTRO DE MEDICAMENTOS, INSUMOS Y SUPLEMENTOS VETERINARIOS PARAEL MANEJO Y TRATAMIENTO DE LA FAUNA SILVESTRE QUE SE ENCUENTRE BAJO CUSTODIA DE LA SDA"</t>
  </si>
  <si>
    <t>3078</t>
  </si>
  <si>
    <t>3115</t>
  </si>
  <si>
    <t>20211238</t>
  </si>
  <si>
    <t>MUNDIAL DE SUMINISTROS Y CONTRATOS S.A.S</t>
  </si>
  <si>
    <t>ADICIÓN AL CONTRATO DE SUMINISTRO NO. SDA-20211238, CUYO OBJETO CONSISTEEN "SUMINISTRO DE ALIMENTOS PARA LOS ESPECIMENES DE LA FAUNA SILVESTRE QUE SE ENCUENTRAN BAJO CUSTODIA DE LA SDA.</t>
  </si>
  <si>
    <t>606</t>
  </si>
  <si>
    <t>1017</t>
  </si>
  <si>
    <t>20210958</t>
  </si>
  <si>
    <t>CAROLINA  VARGAS PINTO</t>
  </si>
  <si>
    <t>PRESTAR SERVICIOS PROFESIONALES PARA ADELANTAR ACTIVIDADES TÉCNICASBIOLÓGICAS TENDIENTES A LA PROTECCIÓN Y LA ATENCIÓN INTEGRAL YESPECIALIZADA DE LA FAUNA SILVESTRE RECUPERADA POR LA SDA.</t>
  </si>
  <si>
    <t>688</t>
  </si>
  <si>
    <t>1329</t>
  </si>
  <si>
    <t>SUMINISTRO DE ALIMENTOS PARA LOS ESPECÍMENES DE LA FAUNA SILVESTRE QUESE ENCUENTRAN BAJO CUSTODIA DE LA SDA.</t>
  </si>
  <si>
    <t>924</t>
  </si>
  <si>
    <t>1539</t>
  </si>
  <si>
    <t>2021IE110171</t>
  </si>
  <si>
    <t>ID 106-7711 PAGO DEL SERVICIO PÚBLICO DE ENERGÍA ELÉCTRICA.</t>
  </si>
  <si>
    <t>925</t>
  </si>
  <si>
    <t>1572</t>
  </si>
  <si>
    <t>ID 104-7711 PAGO DEL SERVICIO PÚBLICO DE ACUEDUCTO Y  ALCANTARILLADO.</t>
  </si>
  <si>
    <t>GIRO PENDIENTE</t>
  </si>
  <si>
    <t xml:space="preserve">Revisar_ saldo $1. </t>
  </si>
  <si>
    <t>No registran ningún giro en la vigencia. Revisar</t>
  </si>
  <si>
    <t>Mes</t>
  </si>
  <si>
    <t>Aprop Vig</t>
  </si>
  <si>
    <t>VarMesAprop</t>
  </si>
  <si>
    <t>VarMesCDP</t>
  </si>
  <si>
    <t>RP Acum</t>
  </si>
  <si>
    <t>VarMesRP</t>
  </si>
  <si>
    <t>Giro Acum</t>
  </si>
  <si>
    <t>VarMesGiro</t>
  </si>
  <si>
    <t>Enero</t>
  </si>
  <si>
    <t>Febrero</t>
  </si>
  <si>
    <t>Marzo</t>
  </si>
  <si>
    <t>Abril</t>
  </si>
  <si>
    <t>Mayo</t>
  </si>
  <si>
    <t>Junio</t>
  </si>
  <si>
    <t>Julio</t>
  </si>
  <si>
    <t>Agosto</t>
  </si>
  <si>
    <t>Septiembre</t>
  </si>
  <si>
    <t>Octubre</t>
  </si>
  <si>
    <t>Noviembre</t>
  </si>
  <si>
    <t>Diciembre</t>
  </si>
  <si>
    <t>CODIGO PROYECTO DE INVERSION</t>
  </si>
  <si>
    <t>DESCRIPCION META</t>
  </si>
  <si>
    <t>VALOR NETO RESERVA</t>
  </si>
  <si>
    <t>GIROS</t>
  </si>
  <si>
    <t>TOTAL PROYECTO 7711 - FAUNA SILVESTRE</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</si>
  <si>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</si>
  <si>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</si>
  <si>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</si>
  <si>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</si>
  <si>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</si>
  <si>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</si>
  <si>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</si>
  <si>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</si>
  <si>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</si>
  <si>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</si>
  <si>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</si>
  <si>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</si>
  <si>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</si>
  <si>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</si>
  <si>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</si>
  <si>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</si>
  <si>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</si>
  <si>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</si>
  <si>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</si>
  <si>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</si>
  <si>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</si>
  <si>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</si>
  <si>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</si>
  <si>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</si>
  <si>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</si>
  <si>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 xml:space="preserve">EJECUTADO </t>
    </r>
    <r>
      <rPr>
        <b/>
        <sz val="10"/>
        <rFont val="Arial"/>
        <family val="2"/>
      </rPr>
      <t>SEP</t>
    </r>
    <r>
      <rPr>
        <sz val="10"/>
        <rFont val="Arial"/>
        <family val="2"/>
      </rPr>
      <t>.</t>
    </r>
  </si>
  <si>
    <r>
      <t xml:space="preserve">REPROGRAMACIÓN </t>
    </r>
    <r>
      <rPr>
        <b/>
        <sz val="11"/>
        <rFont val="Arial"/>
        <family val="2"/>
      </rPr>
      <t>VIGENCIA 
(VALOR INICIAL)</t>
    </r>
  </si>
  <si>
    <r>
      <t>PROGRAMADO</t>
    </r>
    <r>
      <rPr>
        <b/>
        <sz val="11"/>
        <rFont val="Arial"/>
        <family val="2"/>
      </rPr>
      <t xml:space="preserve"> JUN.</t>
    </r>
  </si>
  <si>
    <r>
      <t xml:space="preserve">EJECUTADO </t>
    </r>
    <r>
      <rPr>
        <b/>
        <sz val="11"/>
        <rFont val="Arial"/>
        <family val="2"/>
      </rPr>
      <t>JUN.</t>
    </r>
  </si>
  <si>
    <r>
      <t>PROGRAMADO</t>
    </r>
    <r>
      <rPr>
        <b/>
        <sz val="11"/>
        <rFont val="Arial"/>
        <family val="2"/>
      </rPr>
      <t xml:space="preserve"> JUL.</t>
    </r>
  </si>
  <si>
    <r>
      <t xml:space="preserve">EJECUTADO  </t>
    </r>
    <r>
      <rPr>
        <b/>
        <sz val="11"/>
        <rFont val="Arial"/>
        <family val="2"/>
      </rPr>
      <t>JUL.</t>
    </r>
  </si>
  <si>
    <r>
      <t xml:space="preserve">PROGRAMADO </t>
    </r>
    <r>
      <rPr>
        <b/>
        <sz val="11"/>
        <rFont val="Arial"/>
        <family val="2"/>
      </rPr>
      <t>AGO.</t>
    </r>
  </si>
  <si>
    <r>
      <t xml:space="preserve">EJECUTADO  </t>
    </r>
    <r>
      <rPr>
        <b/>
        <sz val="11"/>
        <rFont val="Arial"/>
        <family val="2"/>
      </rPr>
      <t>AGO.</t>
    </r>
  </si>
  <si>
    <r>
      <t xml:space="preserve">PROGRAMADO </t>
    </r>
    <r>
      <rPr>
        <b/>
        <sz val="11"/>
        <rFont val="Arial"/>
        <family val="2"/>
      </rPr>
      <t>SEP.</t>
    </r>
  </si>
  <si>
    <r>
      <t xml:space="preserve">EJECUTADO  </t>
    </r>
    <r>
      <rPr>
        <b/>
        <sz val="11"/>
        <rFont val="Arial"/>
        <family val="2"/>
      </rPr>
      <t>SEP</t>
    </r>
    <r>
      <rPr>
        <sz val="11"/>
        <rFont val="Arial"/>
        <family val="2"/>
      </rPr>
      <t>.</t>
    </r>
  </si>
  <si>
    <r>
      <t>PROGRAMADO</t>
    </r>
    <r>
      <rPr>
        <b/>
        <sz val="11"/>
        <rFont val="Arial"/>
        <family val="2"/>
      </rPr>
      <t xml:space="preserve"> OCT.</t>
    </r>
  </si>
  <si>
    <r>
      <t xml:space="preserve">EJECUTADO  </t>
    </r>
    <r>
      <rPr>
        <b/>
        <sz val="11"/>
        <rFont val="Arial"/>
        <family val="2"/>
      </rPr>
      <t>OCT</t>
    </r>
    <r>
      <rPr>
        <sz val="11"/>
        <rFont val="Arial"/>
        <family val="2"/>
      </rPr>
      <t>.</t>
    </r>
  </si>
  <si>
    <r>
      <t xml:space="preserve">PROGRAMADO </t>
    </r>
    <r>
      <rPr>
        <b/>
        <sz val="11"/>
        <rFont val="Arial"/>
        <family val="2"/>
      </rPr>
      <t>NOV.</t>
    </r>
  </si>
  <si>
    <r>
      <t xml:space="preserve">EJECUTADO </t>
    </r>
    <r>
      <rPr>
        <b/>
        <sz val="11"/>
        <rFont val="Arial"/>
        <family val="2"/>
      </rPr>
      <t>NOV.</t>
    </r>
  </si>
  <si>
    <r>
      <t xml:space="preserve">PROGRAMADO  </t>
    </r>
    <r>
      <rPr>
        <b/>
        <sz val="11"/>
        <rFont val="Arial"/>
        <family val="2"/>
      </rPr>
      <t>DIC.</t>
    </r>
  </si>
  <si>
    <r>
      <t xml:space="preserve">EJECUTADO </t>
    </r>
    <r>
      <rPr>
        <b/>
        <sz val="11"/>
        <rFont val="Arial"/>
        <family val="2"/>
      </rPr>
      <t>DIC.</t>
    </r>
  </si>
  <si>
    <r>
      <t xml:space="preserve">PROGRAMADO </t>
    </r>
    <r>
      <rPr>
        <b/>
        <sz val="11"/>
        <rFont val="Arial"/>
        <family val="2"/>
      </rPr>
      <t>ENE.</t>
    </r>
  </si>
  <si>
    <r>
      <t xml:space="preserve">EJECUTADO </t>
    </r>
    <r>
      <rPr>
        <b/>
        <sz val="11"/>
        <rFont val="Arial"/>
        <family val="2"/>
      </rPr>
      <t>ENE.</t>
    </r>
  </si>
  <si>
    <r>
      <t>PROGRAMADO</t>
    </r>
    <r>
      <rPr>
        <b/>
        <sz val="11"/>
        <rFont val="Arial"/>
        <family val="2"/>
      </rPr>
      <t xml:space="preserve"> FEB.</t>
    </r>
  </si>
  <si>
    <r>
      <t xml:space="preserve">EJECUTADO </t>
    </r>
    <r>
      <rPr>
        <b/>
        <sz val="11"/>
        <rFont val="Arial"/>
        <family val="2"/>
      </rPr>
      <t>FEB.</t>
    </r>
  </si>
  <si>
    <r>
      <t xml:space="preserve">PROGRAMADO </t>
    </r>
    <r>
      <rPr>
        <b/>
        <sz val="11"/>
        <rFont val="Arial"/>
        <family val="2"/>
      </rPr>
      <t>MAR.</t>
    </r>
  </si>
  <si>
    <r>
      <t xml:space="preserve">EJECUTADO </t>
    </r>
    <r>
      <rPr>
        <b/>
        <sz val="11"/>
        <rFont val="Arial"/>
        <family val="2"/>
      </rPr>
      <t>MAR.</t>
    </r>
  </si>
  <si>
    <r>
      <t xml:space="preserve">PROGRAMADO </t>
    </r>
    <r>
      <rPr>
        <b/>
        <sz val="11"/>
        <rFont val="Arial"/>
        <family val="2"/>
      </rPr>
      <t>ABR.</t>
    </r>
  </si>
  <si>
    <r>
      <t xml:space="preserve">EJECUTADO </t>
    </r>
    <r>
      <rPr>
        <b/>
        <sz val="11"/>
        <rFont val="Arial"/>
        <family val="2"/>
      </rPr>
      <t>ABR.</t>
    </r>
  </si>
  <si>
    <r>
      <t xml:space="preserve">PROGRAMADO </t>
    </r>
    <r>
      <rPr>
        <b/>
        <sz val="11"/>
        <rFont val="Arial"/>
        <family val="2"/>
      </rPr>
      <t>MAY.</t>
    </r>
  </si>
  <si>
    <r>
      <t xml:space="preserve">EJECUTADO  </t>
    </r>
    <r>
      <rPr>
        <b/>
        <sz val="11"/>
        <rFont val="Arial"/>
        <family val="2"/>
      </rPr>
      <t>MAY.</t>
    </r>
  </si>
  <si>
    <r>
      <t>PROGRAMADO</t>
    </r>
    <r>
      <rPr>
        <b/>
        <sz val="11"/>
        <rFont val="Arial"/>
        <family val="2"/>
      </rPr>
      <t xml:space="preserve"> ABR.</t>
    </r>
  </si>
  <si>
    <r>
      <t>Versión:</t>
    </r>
    <r>
      <rPr>
        <b/>
        <sz val="8"/>
        <color rgb="FFFF0000"/>
        <rFont val="Arial"/>
        <family val="2"/>
      </rPr>
      <t xml:space="preserve"> </t>
    </r>
    <r>
      <rPr>
        <b/>
        <sz val="8"/>
        <rFont val="Arial"/>
        <family val="2"/>
      </rPr>
      <t>14</t>
    </r>
  </si>
  <si>
    <r>
      <rPr>
        <b/>
        <sz val="8"/>
        <rFont val="Arial"/>
        <family val="2"/>
      </rPr>
      <t>1</t>
    </r>
    <r>
      <rPr>
        <sz val="8"/>
        <rFont val="Arial"/>
        <family val="2"/>
      </rPr>
      <t>. EJECUTAR ACCIONES DE RESCATE Y DE CONTROL AL TRÁFICO ILEGAL DE LA FAUNA SILVESTRE, Y REALIZAR SU DISPOSICIÓN FINAL ACORDE CON LOS PROCEDIMIENTOS Y PROTOCOLOS ESTABLECIDOS PARA TAL FIN.</t>
    </r>
  </si>
  <si>
    <r>
      <rPr>
        <b/>
        <sz val="8"/>
        <rFont val="Arial"/>
        <family val="2"/>
      </rPr>
      <t>2</t>
    </r>
    <r>
      <rPr>
        <sz val="8"/>
        <rFont val="Arial"/>
        <family val="2"/>
      </rPr>
      <t>. REALIZAR EVALUACIÓN Y SEGUIMIENTO A LA MOVILIZACIÓN NACIONAL E INTERNACIONAL DE LOS ESPECIMENES DE FAUNA SILVESTRE Y AL APROVECHAMIENTO LEGAL DEL RECURSO.</t>
    </r>
  </si>
  <si>
    <r>
      <rPr>
        <b/>
        <sz val="8"/>
        <rFont val="Arial"/>
        <family val="2"/>
      </rPr>
      <t>3</t>
    </r>
    <r>
      <rPr>
        <sz val="8"/>
        <rFont val="Arial"/>
        <family val="2"/>
      </rPr>
      <t>. EJECUTAR ACTIVIDADES DE PROMOCIÓN Y DIVULGACIÓN DE CONOCIMIENTO TENDIENTE A PROTEGER EL RECURSO FAUNA SILVESTRE Y PREVENIR SU TRÁFICO ILEGAL.</t>
    </r>
  </si>
  <si>
    <r>
      <rPr>
        <b/>
        <sz val="8"/>
        <rFont val="Arial"/>
        <family val="2"/>
      </rPr>
      <t>4</t>
    </r>
    <r>
      <rPr>
        <sz val="8"/>
        <rFont val="Arial"/>
        <family val="2"/>
      </rPr>
      <t>. ACOGER JURÍDICAMENTE LOS CONCEPTOS TÉCNICOS MEDIANTE LA PROYECCIÓN DE LOS ACTOS ADMINISTRATIVOS AMBIENTALES DE CARÁCTER SANCIONATORIO</t>
    </r>
  </si>
  <si>
    <r>
      <rPr>
        <b/>
        <sz val="8"/>
        <rFont val="Arial"/>
        <family val="2"/>
      </rPr>
      <t xml:space="preserve">5. </t>
    </r>
    <r>
      <rPr>
        <sz val="8"/>
        <rFont val="Arial"/>
        <family val="2"/>
      </rPr>
      <t>REALIZAR EL PROCESO DE  ORGANIZACIÓN Y ADMINISTRACIÓN DE LOS DOCUMENTOS DE ARCHIVOS Y EXPEDIENTES SANCIONATORIOS</t>
    </r>
  </si>
  <si>
    <r>
      <rPr>
        <b/>
        <sz val="8"/>
        <rFont val="Arial"/>
        <family val="2"/>
      </rPr>
      <t>6.</t>
    </r>
    <r>
      <rPr>
        <sz val="8"/>
        <rFont val="Arial"/>
        <family val="2"/>
      </rPr>
      <t xml:space="preserve"> NOTIFICAR LOS ACTOS ADMINISTRATIVOS EN CUMPLIMIENTO DE LA NORMATIVIDAD ESTABLECIDA.</t>
    </r>
  </si>
  <si>
    <r>
      <rPr>
        <b/>
        <sz val="8"/>
        <rFont val="Arial"/>
        <family val="2"/>
      </rPr>
      <t xml:space="preserve">7. </t>
    </r>
    <r>
      <rPr>
        <sz val="8"/>
        <rFont val="Arial"/>
        <family val="2"/>
      </rPr>
      <t>REALIZAR ACCIONES DE SEGUIMIENTO Y  CONTROL AMBIENTAL  EN EL MARCO DEL TRÁMITE SANCIONATORIO.</t>
    </r>
  </si>
  <si>
    <r>
      <rPr>
        <b/>
        <sz val="8"/>
        <rFont val="Arial"/>
        <family val="2"/>
      </rPr>
      <t>8.</t>
    </r>
    <r>
      <rPr>
        <sz val="8"/>
        <rFont val="Arial"/>
        <family val="2"/>
      </rPr>
      <t xml:space="preserve"> REALIZAR ACTUALIZACIÓN AL PROGRAMA PARA LA ATENCIÓN INTEGRAL Y ESPECIALIZADA DE LA FAUNA SILVESTRE. </t>
    </r>
  </si>
  <si>
    <r>
      <t xml:space="preserve">9. </t>
    </r>
    <r>
      <rPr>
        <sz val="8"/>
        <rFont val="Arial"/>
        <family val="2"/>
      </rPr>
      <t xml:space="preserve">IMPLEMENTAR EL PROGRAMA PARA LA ATENCIÓN INTEGRAL Y ESPECIALIZADA DE LA FAUNA SILVESTRE. </t>
    </r>
  </si>
  <si>
    <t xml:space="preserve">En el periodo evaluado, desde la recepción hasta su disposición final, se brindó una atención integral y especializada a la fauna silvestre recuperada por la Secretaría a través de sus diferentes actuaciones. </t>
  </si>
  <si>
    <t>7, LOGROS CORTE AL 30 DE JUNIO AÑO 2022</t>
  </si>
  <si>
    <r>
      <t xml:space="preserve">La Secretaría Distrital de Ambiente </t>
    </r>
    <r>
      <rPr>
        <b/>
        <sz val="11"/>
        <color theme="1"/>
        <rFont val="Arial"/>
        <family val="2"/>
      </rPr>
      <t>en junio de 2022 ejecutó 610 actuaciones sobre el recurso fauna silvestre</t>
    </r>
    <r>
      <rPr>
        <sz val="11"/>
        <color theme="1"/>
        <rFont val="Arial"/>
        <family val="2"/>
      </rPr>
      <t xml:space="preserve">, para un </t>
    </r>
    <r>
      <rPr>
        <b/>
        <sz val="11"/>
        <color theme="1"/>
        <rFont val="Arial"/>
        <family val="2"/>
      </rPr>
      <t>avance acumulado en la vigencia de 3.430 actuaciones técnicas y jurídicas ejecutadas,</t>
    </r>
    <r>
      <rPr>
        <sz val="11"/>
        <color theme="1"/>
        <rFont val="Arial"/>
        <family val="2"/>
      </rPr>
      <t xml:space="preserve"> cuya distribución se relaciona a continuación:
</t>
    </r>
    <r>
      <rPr>
        <b/>
        <sz val="11"/>
        <color theme="1"/>
        <rFont val="Arial"/>
        <family val="2"/>
      </rPr>
      <t xml:space="preserve">CONTROL AL TRÁFICO ILEGAL DE FAUNA SILVESTRE:
</t>
    </r>
    <r>
      <rPr>
        <sz val="11"/>
        <color theme="1"/>
        <rFont val="Arial"/>
        <family val="2"/>
      </rPr>
      <t xml:space="preserve">Visitas / Previsitas de control de fauna silvestre por concepto de tenencia o comercialización: Mes - 47; Acumulado - 206.
Operativos de control: Mes - 5; Acumulado - 22.
Conceptos Técnicos de Incautación: Mes - 63; Acumulado - 239.
Verificaciones e inspecciones: Mes - 30; Acumulado - 264.
Rondas de control: Mes - 55; Acumulado - 190.
</t>
    </r>
    <r>
      <rPr>
        <b/>
        <sz val="11"/>
        <color theme="1"/>
        <rFont val="Arial"/>
        <family val="2"/>
      </rPr>
      <t xml:space="preserve">EVALUACIÓN Y SEGUIMIENTO AL APROVECHAMIENTO LEGAL DEL RECURSO FAUNA SILVESTRE:
</t>
    </r>
    <r>
      <rPr>
        <sz val="11"/>
        <color theme="1"/>
        <rFont val="Arial"/>
        <family val="2"/>
      </rPr>
      <t xml:space="preserve">
Visitas de revisión de exportaciones e importaciones de fauna silvestre: Mes - 12; Acumulado - 84.
Visitas para expedición de salvoconductos: Mes - 9; Acumulado - 64.
Visitas cambio de precintos: Mes - 2; Acumulado - 9.
Visitas de verificación de salvoconductos ingresados: Mes - 9; Acumulado - 48.
Visitas de seguimiento a permisos de aprovechamiento de fauna silvestre: Mes - 3; Acumulado - 11.
Visitas Inventario de permisos: Mes - 3; Acumulado - 11.
Inducciones: Mes - 2; Acumulado - 5.
Conceptos técnicos de evaluación y seguimiento a permisos de aprovechamiento: Mes - 1; Acumulado - 4.
Visitas de fraccionamiento de pieles: Mes - 1; Acumulado - 2.
Visitas de egreso: Mes - 0; Acumulado - 2.
Rondas de seguimiento: Mes - 0; Acumulado - 1.
Actos administrativos: Mes - 0; Acumulado - 1.
</t>
    </r>
    <r>
      <rPr>
        <b/>
        <sz val="11"/>
        <color theme="1"/>
        <rFont val="Arial"/>
        <family val="2"/>
      </rPr>
      <t xml:space="preserve">PROTECCIÓN DE LA FAUNA SILVESTRE:
</t>
    </r>
    <r>
      <rPr>
        <sz val="11"/>
        <color theme="1"/>
        <rFont val="Arial"/>
        <family val="2"/>
      </rPr>
      <t xml:space="preserve">
Visitas de atención de fauna silvestre por concepto de presencia y rescate: Mes - 300; Acumulado – 1.925.
Procedimientos de disposición final: Mes - 15; Acumulado - 91.
Conceptos Técnicos de disposición final: Mes - 12; Acumulado - 54.
Actos administrativos: Mes - 0; Acumulado - 20.
</t>
    </r>
    <r>
      <rPr>
        <b/>
        <sz val="11"/>
        <color theme="1"/>
        <rFont val="Arial"/>
        <family val="2"/>
      </rPr>
      <t xml:space="preserve">PREVENCIÓN AL TRÁFICO ILEGAL DE FAUNA SILVESTRE:
</t>
    </r>
    <r>
      <rPr>
        <sz val="11"/>
        <color theme="1"/>
        <rFont val="Arial"/>
        <family val="2"/>
      </rPr>
      <t>Capacitaciones y Sensibilizaciones: Mes - 38; Acumulado - 157.
Rondas de prevención: Mes - 3; Acumulado - 20.</t>
    </r>
  </si>
  <si>
    <t>En el I semestre de 2022, mediante procedimientos de rescate, de incautación y recepciones externas de fauna silvestre, se recuperaron 3.715 especímenes vivos, 76 muertos, 1.313 no vivos que corresponden a productos con diferentes grados de transformación y 336.155 gramos de subproductos.
Gran parte de la fauna silvestre recuperada se hallaba herida o en situación de riesgo, se encontraba en tenencia ilegal en calidad de mascotas, algunos intentaron ser comercializados y otros fueron sacrificados con fines de consumo humano (carne, huevos, etc.)
Una vez en custodia de la Secretaria, todos los especímenes recuperados ingresaron al Centro de Atención, Valoración y Rehabilitación de Flora y Fauna Silvestre.
Así mismo, para la protección y conservación de la fauna silvestre, se realizó la disposición de 2.283 especímenes, de los cuales 2.177 fueron liberados en sus hábitats naturales, algunos dentro del Distrito Capital y otros en otras zonas del país, permitiendo el regreso a sus zonas de vida, fortaleciendo las dinámicas ecológicas de las especies, garantizando así el aprovisionamiento de servicios ecosistémicos al humano (agua, aire, paisajes para el goce y disfrute, entre otros) a través de las redes de interacción intra e interespecífica y las funciones biológicas de las diferentes especies (dispersión de semillas, control de poblaciones, propagación de coberturas, polinización, entre otras). En cuanto a especímenes reubicados, 106 individuos fueron reubicados en el área de Cundinamarca y la Costa Caribe.
Por otro lado, se desarrollaron 242 actuaciones de evaluación y seguimiento a las actividades legales permisionadas para el aprovechamiento de fauna silvestre, principalmente de procesamiento, transformación y comercialización, buscando apoyar y fortalecer actividades productivas legales, contribuyendo a reducir la extracción y tráfico ilegal de la fauna silvestre.
Finalmente, se realizaron 157 jornadas pedagógicas en las que participaron 3.881 personas.</t>
  </si>
  <si>
    <r>
      <t xml:space="preserve">La Secretaría Distrital de Ambiente </t>
    </r>
    <r>
      <rPr>
        <b/>
        <sz val="11"/>
        <color theme="1"/>
        <rFont val="Arial"/>
        <family val="2"/>
      </rPr>
      <t>del 01 de febrero al 30 de junio de 2022 atendió el 100% de los conceptos técnicos generados por afectación al recurso fauna silvestre</t>
    </r>
    <r>
      <rPr>
        <sz val="11"/>
        <color theme="1"/>
        <rFont val="Arial"/>
        <family val="2"/>
      </rPr>
      <t xml:space="preserve"> en el Distrito Capital que recomiendan actuaciones administrativas sancionatorias, como se relaciona a continuación:
No de Conceptos Técnicos que recomiendan actuaciones administrativas sancionatorias: </t>
    </r>
    <r>
      <rPr>
        <b/>
        <sz val="11"/>
        <color theme="1"/>
        <rFont val="Arial"/>
        <family val="2"/>
      </rPr>
      <t>248</t>
    </r>
    <r>
      <rPr>
        <sz val="11"/>
        <color theme="1"/>
        <rFont val="Arial"/>
        <family val="2"/>
      </rPr>
      <t xml:space="preserve">
No de Conceptos Técnicos acogidos jurídicamente mediante acto administrativo: </t>
    </r>
    <r>
      <rPr>
        <b/>
        <sz val="11"/>
        <color theme="1"/>
        <rFont val="Arial"/>
        <family val="2"/>
      </rPr>
      <t xml:space="preserve">248
</t>
    </r>
    <r>
      <rPr>
        <sz val="11"/>
        <color theme="1"/>
        <rFont val="Arial"/>
        <family val="2"/>
      </rPr>
      <t xml:space="preserve">
</t>
    </r>
    <r>
      <rPr>
        <b/>
        <sz val="11"/>
        <color theme="1"/>
        <rFont val="Arial"/>
        <family val="2"/>
      </rPr>
      <t xml:space="preserve">Avance total corte 30 de junio de 2022 (Vigencia): 12% </t>
    </r>
    <r>
      <rPr>
        <sz val="11"/>
        <color theme="1"/>
        <rFont val="Arial"/>
        <family val="2"/>
      </rPr>
      <t xml:space="preserve">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juridicos.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  </t>
    </r>
  </si>
  <si>
    <r>
      <t xml:space="preserve">Del 1 de febrero al 30 de junio de 2022 se ejecutaron las siguientes actividades asociadas al proceso de seguimiento y control al recurso Fauna Silvestre:
► Aprobación de </t>
    </r>
    <r>
      <rPr>
        <b/>
        <sz val="8"/>
        <rFont val="Arial"/>
        <family val="2"/>
      </rPr>
      <t>45 Informes Técnicos de Criterios (ITC) para la imposición de sanción de multa.</t>
    </r>
  </si>
  <si>
    <r>
      <t xml:space="preserve">Con el objeto de proteger a los animales silvestres, realizar evaluación y seguimiento al aprovechamiento de estos, sus productos y subproductos, y prevenir y controlar su tráfico ilegal, la Secretaría Distrital de Ambiente - SDA en el marco de la Meta Plan de Desarrollo No. 273, con corte al 30 de junio de 2022 ejecutó 15.691 actuaciones técnicas y jurídicas sobre el recurso fauna silvestre, lo que equivale a un </t>
    </r>
    <r>
      <rPr>
        <b/>
        <sz val="10"/>
        <color theme="1"/>
        <rFont val="Arial"/>
        <family val="2"/>
      </rPr>
      <t>avance del 8,52% de aumento en el número de actuaciones del 15% programado para el cuatrienio</t>
    </r>
    <r>
      <rPr>
        <sz val="10"/>
        <color theme="1"/>
        <rFont val="Arial"/>
        <family val="2"/>
      </rPr>
      <t xml:space="preserve">, dando lugar así a un </t>
    </r>
    <r>
      <rPr>
        <b/>
        <sz val="10"/>
        <color theme="1"/>
        <rFont val="Arial"/>
        <family val="2"/>
      </rPr>
      <t xml:space="preserve">cumplimiento del 58% de la magnitud programada para el cuatrienio. </t>
    </r>
    <r>
      <rPr>
        <sz val="10"/>
        <color theme="1"/>
        <rFont val="Arial"/>
        <family val="2"/>
      </rPr>
      <t xml:space="preserve">
Los avances por vigencia se distribuyen así: 2020 II: 1,79%; 2021: 4,72% y </t>
    </r>
    <r>
      <rPr>
        <b/>
        <sz val="10"/>
        <color theme="1"/>
        <rFont val="Arial"/>
        <family val="2"/>
      </rPr>
      <t xml:space="preserve">2022: 2,01%. </t>
    </r>
    <r>
      <rPr>
        <sz val="10"/>
        <color theme="1"/>
        <rFont val="Arial"/>
        <family val="2"/>
      </rPr>
      <t xml:space="preserve">
</t>
    </r>
    <r>
      <rPr>
        <b/>
        <sz val="10"/>
        <color theme="1"/>
        <rFont val="Arial"/>
        <family val="2"/>
      </rPr>
      <t>El 2,01% de avance registrado del 01 de enero al 30 de junio de 2022 corresponde a la ejecución de 3.678 actuaciones técnicas y jurídicas sobre el recurso fauna silvestre</t>
    </r>
    <r>
      <rPr>
        <sz val="10"/>
        <color theme="1"/>
        <rFont val="Arial"/>
        <family val="2"/>
      </rPr>
      <t xml:space="preserve">, de las cuales 637 fueron ejecutadas en el mes de junio, lo que representa un avance del 0,35% para el mes. 
El detalle de la ejecución del mes, y el avance acumulado para la vigencia se detalla a continuación:
</t>
    </r>
    <r>
      <rPr>
        <b/>
        <sz val="10"/>
        <color theme="1"/>
        <rFont val="Arial"/>
        <family val="2"/>
      </rPr>
      <t xml:space="preserve">
CONTROL AL TRÁFICO ILEGAL DE FAUNA SILVESTRE:
</t>
    </r>
    <r>
      <rPr>
        <sz val="10"/>
        <color theme="1"/>
        <rFont val="Arial"/>
        <family val="2"/>
      </rPr>
      <t xml:space="preserve">
► Visitas / Previsitas de control de fauna silvestre por concepto de tenencia o comercialización: Mes - 47; Acumulado - 206.
► Operativos de control: Mes - 5; Acumulado - 22.
► Conceptos Técnicos de Incautación: Mes - 63; Acumulado - 239.
► Verificaciones e inspecciones: Mes - 30; Acumulado - 264.
► Rondas de control: Mes - 55; Acumulado - 190.
► Actos administrativos: Mes - 27; Acumulado - 248.
</t>
    </r>
    <r>
      <rPr>
        <b/>
        <sz val="10"/>
        <color theme="1"/>
        <rFont val="Arial"/>
        <family val="2"/>
      </rPr>
      <t>EVALUACIÓN Y SEGUIMIENTO AL APROVECHAMIENTO LEGAL DEL RECURSO FAUNA SILVESTRE:</t>
    </r>
    <r>
      <rPr>
        <sz val="10"/>
        <color theme="1"/>
        <rFont val="Arial"/>
        <family val="2"/>
      </rPr>
      <t xml:space="preserve">
► Visitas de revisión de exportaciones e importaciones de fauna silvestre: Mes - 12; Acumulado - 84.
► Visitas para expedición de salvoconductos: Mes - 9; Acumulado - 64.
► Visitas cambio de precintos: Mes - 2; Acumulado - 9.
► Visitas de verificación de salvoconductos ingresados: Mes - 9; Acumulado - 48.
► Visitas de seguimiento a permisos de aprovechamiento de fauna silvestre: Mes - 3; Acumulado - 11.
► Visitas Inventario de permisos: Mes - 3; Acumulado - 11.
► Inducciones: Mes - 2; Acumulado - 5.
► Conceptos técnicos de evaluación y seguimiento a permisos de aprovechamiento: Mes - 1; Acumulado - 4.
► Visitas de fraccionamiento de pieles: Mes - 1; Acumulado - 2.
► Visitas de egreso: Mes - 0; Acumulado - 2.
► Rondas de seguimiento: Mes - 0; Acumulado - 1.
► Actos administrativos: Mes - 0; Acumulado - 1.
</t>
    </r>
    <r>
      <rPr>
        <b/>
        <sz val="10"/>
        <color theme="1"/>
        <rFont val="Arial"/>
        <family val="2"/>
      </rPr>
      <t>PROTECCIÓN DE LA FAUNA SILVESTRE:</t>
    </r>
    <r>
      <rPr>
        <sz val="10"/>
        <color theme="1"/>
        <rFont val="Arial"/>
        <family val="2"/>
      </rPr>
      <t xml:space="preserve">
►Visitas de atención de fauna silvestre por concepto de presencia y rescate: Mes - 300; Acumulado – 1.925.
►Procedimientos de disposición final: Mes - 15; Acumulado - 91.
►Conceptos Técnicos de disposición final: Mes - 12; Acumulado - 54.
► Actos administrativos: Mes - 0; Acumulado - 20.
</t>
    </r>
    <r>
      <rPr>
        <b/>
        <sz val="10"/>
        <color theme="1"/>
        <rFont val="Arial"/>
        <family val="2"/>
      </rPr>
      <t xml:space="preserve">PREVENCIÓN AL TRÁFICO ILEGAL DE FAUNA SILVESTRE:
</t>
    </r>
    <r>
      <rPr>
        <sz val="10"/>
        <color theme="1"/>
        <rFont val="Arial"/>
        <family val="2"/>
      </rPr>
      <t>► Capacitaciones: Mes - 18; Acumulado - 96.
► Sensibilizaciones: Mes - 20; Acumulado - 61.
► Rondas de prevención: Mes - 3; Acumulado - 20.</t>
    </r>
  </si>
  <si>
    <t>44 - Américas
45 - Carvajal
46 - Castilla
47 - Kennedy Central
48 - Timiza
78 - Tintal Norte
79 - Calandaima
80 - Corabastos
81 - Gran Britalia
82 - Patio Bonito
83 - Las Margaritas 
113 - Bavaria</t>
  </si>
  <si>
    <t>Se suministra base de datos.</t>
  </si>
  <si>
    <t>La inversión realizada tiene una incidencia positiva en el territorio garantizando los procesos de vigilancia y control ambiental al incumplimiento a las normas ambientales, la protección del recurso fauna silvestre y la calidad de vida de los ciudadanos.
Localidades que constituyen el área de influencia durante el periodo del 1 de enero al 30 de junio de 2022.
1-USAQUEN
2-CHAPINERO
4-SAN CRISTOBAL
5-USME
6-TUNJUELITO
7-BOSA
8-KENNEDY
9-FONTIBON
10-ENGATIVA
11-SUBA
12-BARRIOS UNIDOS
13-TEUSAQUILLO
16-PUENTE ARANDA
19-CIUDAD BOLIVAR</t>
  </si>
  <si>
    <r>
      <t xml:space="preserve">Con el objeto de brindar una atención integral y especializada a la fauna silvestre que se encuentra bajo custodia de la Secretaría Distrital de Ambiente en el Centro de Atención, Valoración y Rehabilitación de Flora y Fauna Silvestre – CAVRFFS, </t>
    </r>
    <r>
      <rPr>
        <b/>
        <sz val="10"/>
        <color theme="1"/>
        <rFont val="Arial"/>
        <family val="2"/>
      </rPr>
      <t>del 01 de febrero de 2021 al 30 de junio de 2022 se ha avanzado en un 32% en la Implementación del Programa para la Atención Integral y Especializada de la Fauna Silvestre recuperada por la Autoridad Ambiental,</t>
    </r>
    <r>
      <rPr>
        <sz val="10"/>
        <color theme="1"/>
        <rFont val="Arial"/>
        <family val="2"/>
      </rPr>
      <t xml:space="preserve"> respecto del 100% programado para el cuatrienio, de los cuales, el 18% fue ejecutado en 2021 a través de la formulación del documento y el cumplimiento de las metas trazadas en el componente de evaluación del programa, y el</t>
    </r>
    <r>
      <rPr>
        <b/>
        <sz val="10"/>
        <color theme="1"/>
        <rFont val="Arial"/>
        <family val="2"/>
      </rPr>
      <t xml:space="preserve"> 14% en la vigencia 2022 con la ejecución de las siguientes actividades: </t>
    </r>
    <r>
      <rPr>
        <sz val="10"/>
        <color theme="1"/>
        <rFont val="Arial"/>
        <family val="2"/>
      </rPr>
      <t xml:space="preserve">
► Se examinaron clínicamente el 100% de los animales vivos ingresados al centro.
► Se mantuvo la tasa de morbilidad en un rango ≤7%. 
► La tasa de mortalidad se registró en un promedio de 12,7%. 
► Se realizó evaluación biológica al 88% de los animales vivos ingresados al centro.
► Se identificaron hasta la categoría de especie el 99% de los animales ingresados al centro.
► Se realizó la liberación del 100% de los animales silvestres que cumplían con los protocolos y procedimientos establecidos para su disposición final.
► Se realizó la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
► Se realizó inventario de los equipamientos hidráulicos, eléctricos, electrónicos y biomédicos presentes en el CAVRFFS, revisando los manuales de funcionamiento y la forma de adquisición de estos. 
► Se realizó marcación a equipo del inventario del CAVRFFS. 
► Se realizó monitoreo al sistema de calefacción. 
► Se realizó mantenimiento al sistema hidráulico de la Planta de Tratamiento de Aguas Residuales
► Se realizó entrega de hojas de vida de todos los equipos técnicos especializados presentes en el CAVRFFS.</t>
    </r>
  </si>
  <si>
    <r>
      <rPr>
        <b/>
        <sz val="11"/>
        <rFont val="Arial"/>
        <family val="2"/>
      </rPr>
      <t>VIGENCIA:</t>
    </r>
    <r>
      <rPr>
        <sz val="11"/>
        <rFont val="Arial"/>
        <family val="2"/>
      </rPr>
      <t xml:space="preserve">
Para brindar una atención integral y especializada a la fauna silvestre que se encuentra alojada en el Centro de Atención, Valoración y Rehabilitación de Flora y Fauna Silvestre – CAVRFFS, de febrero a junio de 2022 se adelantaron las siguientes actividades que dieron lugar a un </t>
    </r>
    <r>
      <rPr>
        <b/>
        <sz val="11"/>
        <rFont val="Arial"/>
        <family val="2"/>
      </rPr>
      <t>avance del 0,12 en la implementación del programa:</t>
    </r>
    <r>
      <rPr>
        <sz val="11"/>
        <rFont val="Arial"/>
        <family val="2"/>
      </rPr>
      <t xml:space="preserve">
► Se realizó exámenes clínicos, evaluación zootécnica y evaluación de la condición corporal al 100% de los animales vivos ingresados al centro.
► Se realizó evaluación biológica al 90% de los animales vivos ingresados al centro.
► Se realizó Identificación hasta la categoría de especie al 99% de los animales ingresados al centro.
► Se mantuvo la tasa de morbilidad en un rango ≤7% y la tasa de mortalidad se registró en un promedio de 12,7%.
► Se liberaron y reubicaron el 100% de los animales silvestres que cumplían con los protocolos y procedimientos establecidos para su disposición final.
► Se obtuvo la ganancia de peso del 100% de los animales neonatos ingresados al centro.
► Se realizó inventario de los equipamientos hidráulicos, eléctricos, electrónicos y biomédicos del CAVRFFS, y se revisaron sus manuales de funcionamiento.
► Se realizó mantenimiento al sistema hidráulico de la Planta de Tratamiento de Aguas Residuales.
</t>
    </r>
    <r>
      <rPr>
        <b/>
        <sz val="11"/>
        <rFont val="Arial"/>
        <family val="2"/>
      </rPr>
      <t xml:space="preserve">RESERVA PRESUPUESTAL: </t>
    </r>
    <r>
      <rPr>
        <sz val="11"/>
        <rFont val="Arial"/>
        <family val="2"/>
      </rPr>
      <t xml:space="preserve">
Del 01 de enero al 28 de febrero de 2022 se adelantaron las siguientes actividades que dieron lugar al </t>
    </r>
    <r>
      <rPr>
        <b/>
        <sz val="11"/>
        <rFont val="Arial"/>
        <family val="2"/>
      </rPr>
      <t>avance del 0,02 en la implementación del programa:</t>
    </r>
    <r>
      <rPr>
        <sz val="11"/>
        <rFont val="Arial"/>
        <family val="2"/>
      </rPr>
      <t xml:space="preserve">
► Se realizó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≤7%.
► Se realizó liberación y reubicación del 100% de los animales silvestres que cumplían con los procedimientos establecidos para su disposición final.
► Se obtuvo la ganancia de peso del 100% de los animales neonatos.</t>
    </r>
  </si>
  <si>
    <r>
      <rPr>
        <b/>
        <sz val="8"/>
        <rFont val="Arial"/>
        <family val="2"/>
      </rPr>
      <t>VIGENCIA:</t>
    </r>
    <r>
      <rPr>
        <sz val="8"/>
        <rFont val="Arial"/>
        <family val="2"/>
      </rPr>
      <t xml:space="preserve">
Para brindar una atención integral y especializada a la fauna silvestre que se encuentra alojada en el Centro de Atención, Valoración y Rehabilitación de Flora y Fauna Silvestre – CAVRFFS, de febrero a junio de 2022 se adelantaron las siguientes actividades que dieron lugar a un </t>
    </r>
    <r>
      <rPr>
        <b/>
        <sz val="8"/>
        <rFont val="Arial"/>
        <family val="2"/>
      </rPr>
      <t xml:space="preserve">avance del 0,12 en la implementación del programa:
</t>
    </r>
    <r>
      <rPr>
        <sz val="8"/>
        <rFont val="Arial"/>
        <family val="2"/>
      </rPr>
      <t xml:space="preserve">
► Se realizó exámenes clínicos, evaluación zootécnica y evaluación de la condición corporal al 100% de los animales vivos ingresados al centro. 
► Se realizó evaluación biológica al 90% de los animales vivos ingresados al centro.
► Se realizó Identificación hasta la categoría de especie al 99% de los animales ingresados al centro. 
► Se mantuvo la tasa de morbilidad en un rango ≤7% y la tasa de mortalidad se registró en un promedio de 12,7%.
► Se liberaron y reubicaron el 100% de los animales silvestres que cumplían con los protocolos y procedimientos establecidos para su disposición final.
► Se obtuvo la ganancia de peso del 100% de los animales neonatos ingresados al centro.
► Se realizó inventario de los equipamientos hidráulicos, eléctricos, electrónicos y biomédicos del CAVRFFS, y se revisaron sus manuales de funcionamiento.
► Se realizó mantenimiento al sistema hidráulico de la Planta de Tratamiento de Aguas Residuales.
</t>
    </r>
    <r>
      <rPr>
        <b/>
        <sz val="8"/>
        <rFont val="Arial"/>
        <family val="2"/>
      </rPr>
      <t xml:space="preserve">RESERVA PRESUPUESTAL: 
</t>
    </r>
    <r>
      <rPr>
        <sz val="8"/>
        <rFont val="Arial"/>
        <family val="2"/>
      </rPr>
      <t xml:space="preserve">
Del 01 de enero al 28 de febrero de 2022 se adelantaron las siguientes actividades que dieron lugar al </t>
    </r>
    <r>
      <rPr>
        <b/>
        <sz val="8"/>
        <rFont val="Arial"/>
        <family val="2"/>
      </rPr>
      <t xml:space="preserve">avance del 0,02 en la implementación del programa:
</t>
    </r>
    <r>
      <rPr>
        <sz val="8"/>
        <rFont val="Arial"/>
        <family val="2"/>
      </rPr>
      <t xml:space="preserve">
► Se realizó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≤7%.
► Se realizó liberación y reubicación del 100% de los animales silvestres que cumplían con los procedimientos establecidos para su disposición final.
► Se obtuvo la ganancia de peso del 100% de los animales neonatos.</t>
    </r>
  </si>
  <si>
    <t>En el I trimestre de 2022 se proyectó documento preliminar del procedimiento “Atención integral y especializada para la Fauna Silvestre”. El documento contempla: alcance, insumos, productos, normatividad, definiciones, lineamientos, actividades y flujograma del proceso.
En abril de 2022 se generaron 10 formatos para ser implementados en el Centro de Atención, Valoración y Rehabilitación de Flora y Fauna Silvestre – CAVRFFS, una vez sean revisados y avalados por la Gerencia del Proyecto. 
En mayo de 2022, se realizaron ajustes al documento preliminar del procedimiento y al flujograma, haciendo precisiones en el proceso de necropsia, disposición de residuos peligrosos, acta de disposición final y emisión de conceptos técnicos, consolidando el procedimiento en 32 actividades articuladas entre sí para la atención de los animales que se encuentran bajo custodia de la SDA.
En junio de 2022 se consolidó el documento del procedimiento, el cual incluye 10 formatos (hoja de vida grupal, hoja de vida abreviada, hoja de vida por grupo biológico, base digital del CAVRFFS, concepto técnico, formato de nacimiento, formato de fuga, formato de inventario de animales mensual y reporte de necropsia) para el registro de la información relacionada con la atención veterinaria, biológica y zootécnica de los animales silvestres bajo custodia de la SDA, adicionalmente se elaboró instructivo para lo toma de imágenes. Dichos documentos fueron ajustados con aportes realizados por el equipo técnico y jurídico.
Se presenta rezago en la ejecución de la actividad, debido a que, el proceso de formalización del procedimiento en el Sistema Integrado de Gestión -SIG de la entidad está supeditado a una serie de revisiones por parte de las áreas competentes, trámite que aún se encuentra en curso. Una vez sea formalizado el documento en el SIG se podrá culminar la actualización del Programa. Así las cosas, se ajusta el Plan de Trabajo de julio y agosto para dar cumplimiento al 100% de la actividad.</t>
  </si>
  <si>
    <r>
      <rPr>
        <b/>
        <sz val="8"/>
        <rFont val="Arial"/>
        <family val="2"/>
      </rPr>
      <t xml:space="preserve">Del 01 de enero al 30 de junio de 2022, la Secretaría Distrital de Ambiente </t>
    </r>
    <r>
      <rPr>
        <sz val="8"/>
        <rFont val="Arial"/>
        <family val="2"/>
      </rPr>
      <t xml:space="preserve">a través de la Subdirección de Silvicultura, Flora y Fauna Silvestre </t>
    </r>
    <r>
      <rPr>
        <b/>
        <sz val="8"/>
        <rFont val="Arial"/>
        <family val="2"/>
      </rPr>
      <t>ejecutó 3.011 actuaciones técnicas de rescate, control y disposición final</t>
    </r>
    <r>
      <rPr>
        <sz val="8"/>
        <rFont val="Arial"/>
        <family val="2"/>
      </rPr>
      <t>, tendientes a proteger y conservar los especímenes de la fauna silvestre.   
Las 3.011</t>
    </r>
    <r>
      <rPr>
        <b/>
        <sz val="8"/>
        <rFont val="Arial"/>
        <family val="2"/>
      </rPr>
      <t xml:space="preserve"> </t>
    </r>
    <r>
      <rPr>
        <sz val="8"/>
        <rFont val="Arial"/>
        <family val="2"/>
      </rPr>
      <t>actuaciones ejecutadas se distribuyen así:
► Visitas / Previsitas de control de fauna silvestre por concepto de tenencia o comercialización: 206
► Operativos de control: 22
► Conceptos Técnicos de Incautación: 239
► Verificaciones e inspecciones: 264
► Rondas de control: 190
► Visitas de atención de fauna silvestre por concepto de presencia y rescate: 1.925
► Procedimientos de disposición de especímenes de fauna silvestre: 91
► Conceptos Técnicos de disposición final: 54
► Actos administrativos: 20</t>
    </r>
  </si>
  <si>
    <r>
      <t xml:space="preserve">En el marco del proceso de evaluación y seguimiento a la movilización nacional e internacional de los especímenes de fauna silvestre y al aprovechamiento legal del recurso, la Secretaría Distrital de Ambiente a través de la Subdirección de Silvicultura, Flora y Fauna Silvestre, </t>
    </r>
    <r>
      <rPr>
        <b/>
        <sz val="8"/>
        <rFont val="Arial"/>
        <family val="2"/>
      </rPr>
      <t>en el primer semestre de 2022 ejecutó 242 actuaciones técnicas y jurídicas sobre el recurso</t>
    </r>
    <r>
      <rPr>
        <sz val="8"/>
        <rFont val="Arial"/>
        <family val="2"/>
      </rPr>
      <t>, cuyo detalle se relaciona a continuación:
► Visitas de revisión de exportaciones e importaciones de fauna silvestre: 84
► Visitas para expedición de salvoconductos: 64
► Visitas cambio de precintos: 9
► Visitas de verificación de salvoconductos ingresados: 48
► Visitas de seguimiento a permisos de aprovechamiento de fauna silvestre: 11
► Visitas Inventario de permisos: 11
► Inducciones: 5
► Conceptos técnicos de evaluación y seguimiento a permisos de aprovechamiento de fauna silvestre: 4
► Visitas de fraccionamiento de pieles: 2
► Visitas de egreso: 2
► Rondas de seguimiento: 1
► Actos administrativos: 1</t>
    </r>
  </si>
  <si>
    <r>
      <rPr>
        <b/>
        <sz val="8"/>
        <rFont val="Arial"/>
        <family val="2"/>
      </rPr>
      <t>Del 01 de febrero al 30 de junio de 2022 la Secretaría Distrital de Ambiente a través de la Subdirección de Silvicultura, Flora y Fauna Silvestre ejecutó 177 actuaciones técnicas</t>
    </r>
    <r>
      <rPr>
        <sz val="8"/>
        <rFont val="Arial"/>
        <family val="2"/>
      </rPr>
      <t xml:space="preserve"> de promoción y divulgación de conocimiento tendiente a proteger el recurso fauna silvestre y prevenir su tráfico ilegal..
Las actuaciones ejecutadas corresponden a:
► Capacitaciones: 96
► Sensibilizaciones: 61
► Rondas de prevención: 20</t>
    </r>
  </si>
  <si>
    <r>
      <t xml:space="preserve">La Secretaría Distrital de Ambiente del 01 de febrero al 30 de junio de 2022 </t>
    </r>
    <r>
      <rPr>
        <b/>
        <sz val="8"/>
        <rFont val="Arial"/>
        <family val="2"/>
      </rPr>
      <t>atendió el 100% de los conceptos técnicos</t>
    </r>
    <r>
      <rPr>
        <sz val="8"/>
        <rFont val="Arial"/>
        <family val="2"/>
      </rPr>
      <t xml:space="preserve"> generados por afectación al recurso fauna silvestre en el Distrito Capital y que recomiendan actuaciones administrativas sancionatorias, como se relaciona a continuación:
No de Conceptos Técnicos que recomiendan actuaciones administrativas sancionatorias: </t>
    </r>
    <r>
      <rPr>
        <b/>
        <sz val="8"/>
        <rFont val="Arial"/>
        <family val="2"/>
      </rPr>
      <t xml:space="preserve">248
</t>
    </r>
    <r>
      <rPr>
        <sz val="8"/>
        <rFont val="Arial"/>
        <family val="2"/>
      </rPr>
      <t xml:space="preserve">No de Conceptos Técnicos acogidos jurídicamente mediante acto administrativo: </t>
    </r>
    <r>
      <rPr>
        <b/>
        <sz val="8"/>
        <rFont val="Arial"/>
        <family val="2"/>
      </rPr>
      <t xml:space="preserve">248
</t>
    </r>
  </si>
  <si>
    <r>
      <t>Del 01 de febrero al 30 de junio de 2022 se realizaron</t>
    </r>
    <r>
      <rPr>
        <b/>
        <sz val="8"/>
        <rFont val="Arial"/>
        <family val="2"/>
      </rPr>
      <t xml:space="preserve"> 2.599 acciones archivisticas</t>
    </r>
    <r>
      <rPr>
        <sz val="8"/>
        <rFont val="Arial"/>
        <family val="2"/>
      </rPr>
      <t xml:space="preserve"> asociadas al proceso de organización y administración documental asi:
► Apertura: 247
► Encarpetado de expedientes: 104
► Préstamo de expedientes: 200
► Ordenación: 170
► Inventario Documental en Formato Único de Inventario Documental: 100
► Hoja de control: 550
► Levantamiento base de datos inserciones DCA: 34
► Asociación de radicados- Forest: 2
► Foliación: 188
► Control de Calidad: 20
► Inserciones expedientes sancionatorios: 933
► Apoyo saneamiento Jurídico: 50
► Atención ventanilla: 1</t>
    </r>
  </si>
  <si>
    <r>
      <t xml:space="preserve">Del 01 de febrero al 30 de Junio de 2022 se realizaron </t>
    </r>
    <r>
      <rPr>
        <b/>
        <sz val="8"/>
        <rFont val="Arial"/>
        <family val="2"/>
      </rPr>
      <t xml:space="preserve">557 notificaciones de actos adminisrativos </t>
    </r>
    <r>
      <rPr>
        <sz val="8"/>
        <rFont val="Arial"/>
        <family val="2"/>
      </rPr>
      <t>sancionatorios asociados al recurso fauna silvestre.</t>
    </r>
  </si>
  <si>
    <t>Formato: Programación, Actualización y Seguimiento del Plan de Acción - Componente de Actividades</t>
  </si>
  <si>
    <t xml:space="preserve">TOTAL </t>
  </si>
  <si>
    <t>CORTE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</si>
</sst>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quot;$&quot;\ * #,##0_-;\-&quot;$&quot;\ * #,##0_-;_-&quot;$&quot;\ * &quot;-&quot;??_-;_-@_-"/>
    <numFmt numFmtId="184" formatCode="0.0"/>
    <numFmt numFmtId="185" formatCode="_-* #,##0.0000_-;\-* #,##0.0000_-;_-* &quot;-&quot;??_-;_-@_-"/>
    <numFmt numFmtId="186" formatCode="0.000"/>
  </numFmts>
  <fonts count="84"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b/>
      <sz val="12"/>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b/>
      <sz val="11"/>
      <name val="Arial"/>
      <family val="2"/>
    </font>
    <font>
      <b/>
      <sz val="9"/>
      <color rgb="FF000000"/>
      <name val="Tahoma"/>
      <family val="2"/>
    </font>
    <font>
      <sz val="9"/>
      <color rgb="FF000000"/>
      <name val="Tahoma"/>
      <family val="2"/>
    </font>
    <font>
      <b/>
      <sz val="9"/>
      <color theme="1"/>
      <name val="Arial"/>
      <family val="2"/>
    </font>
    <font>
      <b/>
      <sz val="12"/>
      <color indexed="8"/>
      <name val="Arial"/>
      <family val="2"/>
    </font>
    <font>
      <b/>
      <sz val="16"/>
      <name val="Arial"/>
      <family val="2"/>
    </font>
    <font>
      <sz val="12"/>
      <color indexed="81"/>
      <name val="Tahoma"/>
      <family val="2"/>
    </font>
    <font>
      <b/>
      <sz val="9"/>
      <color rgb="FF000000"/>
      <name val="Arial"/>
      <family val="2"/>
    </font>
    <font>
      <sz val="9"/>
      <color rgb="FF000000"/>
      <name val="Arial"/>
      <family val="2"/>
    </font>
    <font>
      <b/>
      <sz val="10"/>
      <color theme="1"/>
      <name val="Calibri"/>
      <family val="2"/>
      <scheme val="minor"/>
    </font>
    <font>
      <sz val="11"/>
      <color rgb="FFFF0000"/>
      <name val="Calibri"/>
      <family val="2"/>
      <scheme val="minor"/>
    </font>
    <font>
      <sz val="9"/>
      <color theme="1"/>
      <name val="Arial Nova Cond Light"/>
      <family val="2"/>
    </font>
    <font>
      <sz val="9"/>
      <name val="Arial Nova Cond Light"/>
      <family val="2"/>
    </font>
    <font>
      <sz val="9"/>
      <color rgb="FFFF0000"/>
      <name val="Arial Nova Cond Light"/>
      <family val="2"/>
    </font>
    <font>
      <b/>
      <sz val="9"/>
      <color theme="0"/>
      <name val="Arial Nova Cond Light"/>
      <family val="2"/>
    </font>
    <font>
      <b/>
      <sz val="9"/>
      <name val="Arial Nova Cond Light"/>
      <family val="2"/>
    </font>
    <font>
      <b/>
      <sz val="9"/>
      <color theme="1"/>
      <name val="Arial Nova Cond Light"/>
      <family val="2"/>
    </font>
    <font>
      <b/>
      <sz val="10"/>
      <name val="Calibri"/>
      <family val="2"/>
      <scheme val="minor"/>
    </font>
    <font>
      <b/>
      <sz val="10"/>
      <color rgb="FFFF0000"/>
      <name val="Arial Nova Cond Light"/>
      <family val="2"/>
    </font>
    <font>
      <b/>
      <sz val="10"/>
      <color theme="0"/>
      <name val="Arial Nova Cond Light"/>
      <family val="2"/>
    </font>
    <font>
      <sz val="10"/>
      <color theme="1"/>
      <name val="Arial Nova Cond Light"/>
      <family val="2"/>
    </font>
    <font>
      <b/>
      <sz val="10"/>
      <color theme="1"/>
      <name val="Arial Nova Cond Light"/>
      <family val="2"/>
    </font>
    <font>
      <b/>
      <sz val="10"/>
      <name val="Arial Nova Cond Light"/>
      <family val="2"/>
    </font>
    <font>
      <sz val="10"/>
      <color rgb="FFFF0000"/>
      <name val="Arial Nova Cond Light"/>
      <family val="2"/>
    </font>
    <font>
      <sz val="9"/>
      <color theme="0"/>
      <name val="Arial Nova Cond Light"/>
      <family val="2"/>
    </font>
    <font>
      <b/>
      <sz val="9"/>
      <color rgb="FFFF0000"/>
      <name val="Arial Nova Cond Light"/>
      <family val="2"/>
    </font>
    <font>
      <b/>
      <sz val="10"/>
      <color theme="1"/>
      <name val="Arial"/>
      <family val="2"/>
    </font>
    <font>
      <sz val="10"/>
      <color theme="1"/>
      <name val="Times New Roman"/>
      <family val="1"/>
    </font>
    <font>
      <b/>
      <sz val="10"/>
      <color indexed="8"/>
      <name val="Arial"/>
      <family val="2"/>
    </font>
    <font>
      <sz val="10"/>
      <name val="Calibri"/>
      <family val="2"/>
      <scheme val="minor"/>
    </font>
    <font>
      <sz val="10"/>
      <color indexed="8"/>
      <name val="Calibri"/>
      <family val="2"/>
      <scheme val="minor"/>
    </font>
    <font>
      <sz val="11"/>
      <color theme="1"/>
      <name val="Arial"/>
      <family val="2"/>
    </font>
    <font>
      <sz val="11"/>
      <name val="Arial"/>
      <family val="2"/>
    </font>
    <font>
      <b/>
      <sz val="11"/>
      <color theme="1"/>
      <name val="Arial"/>
      <family val="2"/>
    </font>
    <font>
      <sz val="11"/>
      <color indexed="8"/>
      <name val="Arial"/>
      <family val="2"/>
    </font>
    <font>
      <b/>
      <sz val="11"/>
      <color indexed="8"/>
      <name val="Arial"/>
      <family val="2"/>
    </font>
    <font>
      <b/>
      <sz val="11"/>
      <color rgb="FF000000"/>
      <name val="Arial"/>
      <family val="2"/>
    </font>
    <font>
      <sz val="8"/>
      <color theme="1"/>
      <name val="Arial"/>
      <family val="2"/>
    </font>
    <font>
      <sz val="8"/>
      <name val="Arial"/>
      <family val="2"/>
    </font>
    <font>
      <b/>
      <sz val="8"/>
      <color rgb="FFFF0000"/>
      <name val="Arial"/>
      <family val="2"/>
    </font>
    <font>
      <b/>
      <sz val="8"/>
      <color theme="1"/>
      <name val="Arial"/>
      <family val="2"/>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00B0F0"/>
        <bgColor indexed="64"/>
      </patternFill>
    </fill>
    <fill>
      <patternFill patternType="solid">
        <fgColor rgb="FF002060"/>
        <bgColor indexed="64"/>
      </patternFill>
    </fill>
    <fill>
      <patternFill patternType="solid">
        <fgColor rgb="FFE5FFE5"/>
        <bgColor indexed="64"/>
      </patternFill>
    </fill>
    <fill>
      <patternFill patternType="solid">
        <fgColor rgb="FF00FFFF"/>
        <bgColor indexed="64"/>
      </patternFill>
    </fill>
    <fill>
      <patternFill patternType="solid">
        <fgColor theme="7" tint="0.7999816888943144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FFFF00"/>
        <bgColor theme="4" tint="0.79998168889431442"/>
      </patternFill>
    </fill>
    <fill>
      <patternFill patternType="solid">
        <fgColor rgb="FF81FF81"/>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0.249977111117893"/>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top style="medium">
        <color theme="9" tint="-0.249977111117893"/>
      </top>
      <bottom/>
      <diagonal/>
    </border>
    <border>
      <left/>
      <right/>
      <top style="thin">
        <color theme="4" tint="0.39997558519241921"/>
      </top>
      <bottom/>
      <diagonal/>
    </border>
    <border>
      <left/>
      <right/>
      <top style="thin">
        <color theme="4"/>
      </top>
      <bottom style="thin">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2878">
    <xf numFmtId="0" fontId="0" fillId="0" borderId="0"/>
    <xf numFmtId="171" fontId="7" fillId="0" borderId="0" applyFont="0" applyFill="0" applyBorder="0" applyAlignment="0" applyProtection="0"/>
    <xf numFmtId="171" fontId="3" fillId="0" borderId="0" applyFont="0" applyFill="0" applyBorder="0" applyAlignment="0" applyProtection="0"/>
    <xf numFmtId="169" fontId="5"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3" fillId="0" borderId="0" applyFont="0" applyFill="0" applyBorder="0" applyAlignment="0" applyProtection="0"/>
    <xf numFmtId="169"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70" fontId="3" fillId="0" borderId="0" applyFont="0" applyFill="0" applyBorder="0" applyAlignment="0" applyProtection="0"/>
    <xf numFmtId="173" fontId="3" fillId="0" borderId="0" applyFont="0" applyFill="0" applyBorder="0" applyAlignment="0" applyProtection="0"/>
    <xf numFmtId="166" fontId="18" fillId="0" borderId="0" applyFont="0" applyFill="0" applyBorder="0" applyAlignment="0" applyProtection="0"/>
    <xf numFmtId="174" fontId="10" fillId="0" borderId="0" applyFont="0" applyFill="0" applyBorder="0" applyAlignment="0" applyProtection="0"/>
    <xf numFmtId="168" fontId="1" fillId="0" borderId="0" applyFont="0" applyFill="0" applyBorder="0" applyAlignment="0" applyProtection="0"/>
    <xf numFmtId="0" fontId="3" fillId="0" borderId="0"/>
    <xf numFmtId="0" fontId="3" fillId="0" borderId="0"/>
    <xf numFmtId="0" fontId="10"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0" fontId="3" fillId="0" borderId="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49" fontId="31" fillId="0" borderId="0" applyFill="0" applyBorder="0" applyProtection="0">
      <alignment horizontal="left" vertical="center"/>
    </xf>
    <xf numFmtId="0" fontId="32" fillId="0" borderId="0" applyNumberFormat="0" applyFill="0" applyBorder="0" applyProtection="0">
      <alignment horizontal="left" vertical="center"/>
    </xf>
    <xf numFmtId="0" fontId="32" fillId="0" borderId="0" applyNumberFormat="0" applyFill="0" applyBorder="0" applyProtection="0">
      <alignment horizontal="righ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31" fillId="0" borderId="1" applyNumberFormat="0" applyFill="0" applyProtection="0">
      <alignment horizontal="left" vertical="center"/>
    </xf>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4" fontId="31" fillId="0" borderId="0" applyFill="0" applyBorder="0" applyProtection="0">
      <alignment horizontal="right" vertical="center"/>
    </xf>
    <xf numFmtId="22" fontId="31" fillId="0" borderId="0" applyFill="0" applyBorder="0" applyProtection="0">
      <alignment horizontal="right" vertical="center"/>
    </xf>
    <xf numFmtId="4" fontId="31" fillId="0" borderId="0" applyFill="0" applyBorder="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4" fontId="31" fillId="0" borderId="1" applyFill="0" applyProtection="0">
      <alignment horizontal="right" vertical="center"/>
    </xf>
    <xf numFmtId="0" fontId="30" fillId="5" borderId="0" applyNumberFormat="0" applyBorder="0" applyAlignment="0" applyProtection="0"/>
    <xf numFmtId="0" fontId="33" fillId="5" borderId="0" applyNumberFormat="0" applyBorder="0" applyAlignment="0" applyProtection="0"/>
    <xf numFmtId="177" fontId="31" fillId="0" borderId="0" applyFill="0" applyBorder="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177" fontId="31" fillId="0" borderId="1" applyFill="0" applyProtection="0">
      <alignment horizontal="right" vertical="center"/>
    </xf>
    <xf numFmtId="0" fontId="32" fillId="2" borderId="0" applyNumberFormat="0" applyBorder="0" applyProtection="0">
      <alignment horizontal="center" vertical="center"/>
    </xf>
    <xf numFmtId="0" fontId="32" fillId="12" borderId="0" applyNumberFormat="0" applyBorder="0" applyProtection="0">
      <alignment horizontal="center" vertical="center" wrapText="1"/>
    </xf>
    <xf numFmtId="0" fontId="31" fillId="12" borderId="0" applyNumberFormat="0" applyBorder="0" applyProtection="0">
      <alignment horizontal="right" vertical="center" wrapText="1"/>
    </xf>
    <xf numFmtId="0" fontId="32" fillId="13" borderId="0" applyNumberFormat="0" applyBorder="0" applyProtection="0">
      <alignment horizontal="center" vertical="center"/>
    </xf>
    <xf numFmtId="0" fontId="32" fillId="14" borderId="0" applyNumberFormat="0" applyBorder="0" applyProtection="0">
      <alignment horizontal="center" vertical="center" wrapText="1"/>
    </xf>
    <xf numFmtId="0" fontId="32" fillId="14" borderId="0" applyNumberFormat="0" applyBorder="0" applyProtection="0">
      <alignment horizontal="righ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0" fontId="32"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4"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8" fillId="0" borderId="0" applyFont="0" applyFill="0" applyBorder="0" applyAlignment="0" applyProtection="0"/>
    <xf numFmtId="166" fontId="3" fillId="0" borderId="0" applyFont="0" applyFill="0" applyBorder="0" applyAlignment="0" applyProtection="0"/>
    <xf numFmtId="165"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6" fillId="9" borderId="0" applyNumberFormat="0" applyBorder="0" applyAlignment="0" applyProtection="0"/>
    <xf numFmtId="0" fontId="18" fillId="0" borderId="0"/>
    <xf numFmtId="0" fontId="3" fillId="0" borderId="0"/>
    <xf numFmtId="0" fontId="34" fillId="0" borderId="0"/>
    <xf numFmtId="0" fontId="28" fillId="0" borderId="0"/>
    <xf numFmtId="0" fontId="28" fillId="0" borderId="0"/>
    <xf numFmtId="0" fontId="34" fillId="0" borderId="0"/>
    <xf numFmtId="0" fontId="3" fillId="0" borderId="0"/>
    <xf numFmtId="0" fontId="18" fillId="0" borderId="0"/>
    <xf numFmtId="0" fontId="3" fillId="0" borderId="0"/>
    <xf numFmtId="0" fontId="34" fillId="0" borderId="0"/>
    <xf numFmtId="0" fontId="34" fillId="0" borderId="0"/>
    <xf numFmtId="0" fontId="29" fillId="0" borderId="0"/>
    <xf numFmtId="0" fontId="37" fillId="0" borderId="0"/>
    <xf numFmtId="0" fontId="3" fillId="0" borderId="0"/>
    <xf numFmtId="3" fontId="31" fillId="0" borderId="0" applyFill="0" applyBorder="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3" fontId="31" fillId="0" borderId="1" applyFill="0" applyProtection="0">
      <alignment horizontal="righ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8" fillId="0" borderId="0" applyFont="0" applyFill="0" applyBorder="0" applyAlignment="0" applyProtection="0"/>
    <xf numFmtId="169" fontId="1"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34" fillId="0" borderId="0"/>
    <xf numFmtId="9" fontId="18"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0" fontId="18" fillId="0" borderId="0">
      <alignment vertical="center"/>
    </xf>
    <xf numFmtId="43" fontId="18" fillId="0" borderId="0" applyFont="0" applyFill="0" applyBorder="0" applyAlignment="0" applyProtection="0"/>
    <xf numFmtId="43" fontId="18" fillId="0" borderId="0" applyFont="0" applyFill="0" applyBorder="0" applyAlignment="0" applyProtection="0"/>
  </cellStyleXfs>
  <cellXfs count="1094">
    <xf numFmtId="0" fontId="0" fillId="0" borderId="0" xfId="0"/>
    <xf numFmtId="0" fontId="20" fillId="3" borderId="0" xfId="0" applyFont="1" applyFill="1"/>
    <xf numFmtId="0" fontId="19" fillId="0" borderId="0" xfId="0" applyFont="1"/>
    <xf numFmtId="0" fontId="38" fillId="15" borderId="0" xfId="0" applyFont="1" applyFill="1"/>
    <xf numFmtId="4" fontId="38" fillId="15" borderId="0" xfId="0" applyNumberFormat="1" applyFont="1" applyFill="1"/>
    <xf numFmtId="0" fontId="40" fillId="15" borderId="0" xfId="0" applyFont="1" applyFill="1"/>
    <xf numFmtId="0" fontId="21" fillId="15" borderId="0" xfId="0" applyFont="1" applyFill="1" applyProtection="1">
      <protection locked="0"/>
    </xf>
    <xf numFmtId="0" fontId="22" fillId="15" borderId="0" xfId="0" applyFont="1" applyFill="1" applyAlignment="1" applyProtection="1">
      <alignment horizontal="center"/>
      <protection locked="0"/>
    </xf>
    <xf numFmtId="0" fontId="40" fillId="16" borderId="1" xfId="0" applyFont="1" applyFill="1" applyBorder="1" applyAlignment="1">
      <alignment horizontal="center" vertical="center"/>
    </xf>
    <xf numFmtId="0" fontId="38" fillId="0" borderId="0" xfId="0" applyFont="1"/>
    <xf numFmtId="4" fontId="38" fillId="0" borderId="0" xfId="0" applyNumberFormat="1" applyFont="1"/>
    <xf numFmtId="178" fontId="4" fillId="0" borderId="0" xfId="0" applyNumberFormat="1" applyFont="1" applyAlignment="1">
      <alignment horizontal="center"/>
    </xf>
    <xf numFmtId="0" fontId="38" fillId="15" borderId="0" xfId="0" applyFont="1" applyFill="1" applyAlignment="1">
      <alignment horizontal="center"/>
    </xf>
    <xf numFmtId="0" fontId="21" fillId="15" borderId="0" xfId="0" applyFont="1" applyFill="1" applyAlignment="1" applyProtection="1">
      <alignment horizontal="center"/>
      <protection locked="0"/>
    </xf>
    <xf numFmtId="0" fontId="0" fillId="0" borderId="1" xfId="0" applyBorder="1" applyAlignment="1">
      <alignment horizontal="center" vertical="center"/>
    </xf>
    <xf numFmtId="0" fontId="0" fillId="0" borderId="0" xfId="0" applyAlignment="1">
      <alignment horizontal="center" vertical="center"/>
    </xf>
    <xf numFmtId="0" fontId="38" fillId="0" borderId="0" xfId="0" applyFont="1" applyAlignment="1">
      <alignment horizontal="center"/>
    </xf>
    <xf numFmtId="0" fontId="0" fillId="0" borderId="0" xfId="0" applyAlignment="1">
      <alignment horizontal="center"/>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6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2" fillId="17" borderId="35" xfId="0" applyFont="1" applyFill="1" applyBorder="1" applyAlignment="1">
      <alignment horizontal="center" vertical="center" wrapText="1"/>
    </xf>
    <xf numFmtId="175" fontId="24" fillId="0" borderId="1" xfId="2867" applyNumberFormat="1" applyFont="1" applyBorder="1" applyAlignment="1">
      <alignment horizontal="center" vertical="center"/>
    </xf>
    <xf numFmtId="175" fontId="24" fillId="25" borderId="1" xfId="2867" applyNumberFormat="1" applyFont="1" applyFill="1" applyBorder="1" applyAlignment="1">
      <alignment horizontal="center" vertical="center"/>
    </xf>
    <xf numFmtId="10" fontId="3" fillId="17" borderId="4" xfId="16" applyNumberFormat="1" applyFill="1" applyBorder="1" applyAlignment="1">
      <alignment horizontal="center" vertical="center" wrapText="1"/>
    </xf>
    <xf numFmtId="0" fontId="34" fillId="0" borderId="0" xfId="0" applyFont="1"/>
    <xf numFmtId="0" fontId="2" fillId="17" borderId="35" xfId="19" applyFont="1" applyFill="1" applyBorder="1" applyAlignment="1">
      <alignment horizontal="center" vertical="center" wrapText="1"/>
    </xf>
    <xf numFmtId="0" fontId="2" fillId="17" borderId="61" xfId="0" applyFont="1" applyFill="1" applyBorder="1" applyAlignment="1">
      <alignment horizontal="center" vertical="center" wrapText="1"/>
    </xf>
    <xf numFmtId="0" fontId="2" fillId="17" borderId="69"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19" fillId="0" borderId="0" xfId="0" applyFont="1" applyAlignment="1">
      <alignment horizontal="center" vertical="center"/>
    </xf>
    <xf numFmtId="0" fontId="13" fillId="17" borderId="72" xfId="0" applyFont="1" applyFill="1" applyBorder="1" applyAlignment="1" applyProtection="1">
      <alignment horizontal="left" vertical="center" wrapText="1"/>
      <protection locked="0"/>
    </xf>
    <xf numFmtId="0" fontId="13" fillId="17" borderId="73" xfId="0" applyFont="1" applyFill="1" applyBorder="1" applyAlignment="1" applyProtection="1">
      <alignment horizontal="left" vertical="center" wrapText="1"/>
      <protection locked="0"/>
    </xf>
    <xf numFmtId="179" fontId="15" fillId="0" borderId="11" xfId="2867" applyNumberFormat="1" applyFont="1" applyFill="1" applyBorder="1" applyAlignment="1">
      <alignment horizontal="center" vertical="center" wrapText="1"/>
    </xf>
    <xf numFmtId="0" fontId="13" fillId="17" borderId="54" xfId="0" applyFont="1" applyFill="1" applyBorder="1" applyAlignment="1" applyProtection="1">
      <alignment vertical="center" wrapText="1"/>
      <protection locked="0"/>
    </xf>
    <xf numFmtId="0" fontId="13" fillId="17" borderId="32" xfId="0" applyFont="1" applyFill="1" applyBorder="1" applyAlignment="1" applyProtection="1">
      <alignment horizontal="left" vertical="center" wrapText="1"/>
      <protection locked="0"/>
    </xf>
    <xf numFmtId="0" fontId="13" fillId="17" borderId="10" xfId="0" applyFont="1" applyFill="1" applyBorder="1" applyAlignment="1" applyProtection="1">
      <alignment horizontal="left" vertical="center" wrapText="1"/>
      <protection locked="0"/>
    </xf>
    <xf numFmtId="0" fontId="13" fillId="17" borderId="11" xfId="0" applyFont="1" applyFill="1" applyBorder="1" applyAlignment="1" applyProtection="1">
      <alignment horizontal="left" vertical="center" wrapText="1"/>
      <protection locked="0"/>
    </xf>
    <xf numFmtId="0" fontId="13" fillId="17" borderId="19" xfId="0" applyFont="1" applyFill="1" applyBorder="1" applyAlignment="1" applyProtection="1">
      <alignment horizontal="left" vertical="center" wrapText="1"/>
      <protection locked="0"/>
    </xf>
    <xf numFmtId="0" fontId="13" fillId="17" borderId="12" xfId="0" applyFont="1" applyFill="1" applyBorder="1" applyAlignment="1" applyProtection="1">
      <alignment horizontal="left" vertical="center" wrapText="1"/>
      <protection locked="0"/>
    </xf>
    <xf numFmtId="183" fontId="14" fillId="0" borderId="11" xfId="246" applyNumberFormat="1" applyFont="1" applyFill="1" applyBorder="1" applyAlignment="1">
      <alignment horizontal="center" vertical="center"/>
    </xf>
    <xf numFmtId="0" fontId="13" fillId="17" borderId="66" xfId="0" applyFont="1" applyFill="1" applyBorder="1" applyAlignment="1" applyProtection="1">
      <alignment vertical="center" wrapText="1"/>
      <protection locked="0"/>
    </xf>
    <xf numFmtId="183" fontId="14" fillId="0" borderId="8" xfId="246" applyNumberFormat="1" applyFont="1" applyFill="1" applyBorder="1" applyAlignment="1">
      <alignment horizontal="center" vertical="center"/>
    </xf>
    <xf numFmtId="0" fontId="13" fillId="17" borderId="30" xfId="0" applyFont="1" applyFill="1" applyBorder="1" applyAlignment="1" applyProtection="1">
      <alignment vertical="center" wrapText="1"/>
      <protection locked="0"/>
    </xf>
    <xf numFmtId="0" fontId="16" fillId="17" borderId="42" xfId="0" applyFont="1" applyFill="1" applyBorder="1" applyAlignment="1">
      <alignment horizontal="left" vertical="center" wrapText="1"/>
    </xf>
    <xf numFmtId="42" fontId="16" fillId="17" borderId="17" xfId="0" applyNumberFormat="1" applyFont="1" applyFill="1" applyBorder="1" applyAlignment="1">
      <alignment horizontal="center" vertical="center" wrapText="1"/>
    </xf>
    <xf numFmtId="42" fontId="16" fillId="17" borderId="10" xfId="0" applyNumberFormat="1" applyFont="1" applyFill="1" applyBorder="1" applyAlignment="1">
      <alignment horizontal="center" vertical="center" wrapText="1"/>
    </xf>
    <xf numFmtId="0" fontId="16" fillId="17" borderId="6" xfId="0" applyFont="1" applyFill="1" applyBorder="1" applyAlignment="1">
      <alignment horizontal="left" vertical="center" wrapText="1"/>
    </xf>
    <xf numFmtId="42" fontId="16" fillId="17" borderId="18" xfId="0" applyNumberFormat="1" applyFont="1" applyFill="1" applyBorder="1" applyAlignment="1">
      <alignment horizontal="center" vertical="center" wrapText="1"/>
    </xf>
    <xf numFmtId="42" fontId="16" fillId="17" borderId="11" xfId="0" applyNumberFormat="1" applyFont="1" applyFill="1" applyBorder="1" applyAlignment="1">
      <alignment horizontal="center" vertical="center" wrapText="1"/>
    </xf>
    <xf numFmtId="0" fontId="16" fillId="17" borderId="29" xfId="0" applyFont="1" applyFill="1" applyBorder="1" applyAlignment="1">
      <alignment horizontal="left" vertical="center" wrapText="1"/>
    </xf>
    <xf numFmtId="42" fontId="16" fillId="17" borderId="60" xfId="0" applyNumberFormat="1" applyFont="1" applyFill="1" applyBorder="1" applyAlignment="1">
      <alignment horizontal="center" vertical="center" wrapText="1"/>
    </xf>
    <xf numFmtId="42" fontId="16" fillId="17" borderId="12" xfId="0" applyNumberFormat="1" applyFont="1" applyFill="1" applyBorder="1" applyAlignment="1">
      <alignment horizontal="center" vertical="center" wrapText="1"/>
    </xf>
    <xf numFmtId="0" fontId="38" fillId="0" borderId="1" xfId="0" applyFont="1" applyBorder="1" applyAlignment="1">
      <alignment horizontal="center" vertical="center"/>
    </xf>
    <xf numFmtId="42" fontId="16" fillId="0" borderId="0" xfId="0" applyNumberFormat="1" applyFont="1" applyAlignment="1">
      <alignment horizontal="center" vertical="center" wrapText="1"/>
    </xf>
    <xf numFmtId="0" fontId="30" fillId="0" borderId="0" xfId="0" applyFont="1"/>
    <xf numFmtId="0" fontId="24" fillId="0" borderId="0" xfId="0" applyFont="1"/>
    <xf numFmtId="0" fontId="2" fillId="18" borderId="18" xfId="0" applyFont="1" applyFill="1" applyBorder="1" applyAlignment="1">
      <alignment horizontal="center" vertical="center"/>
    </xf>
    <xf numFmtId="0" fontId="2" fillId="19" borderId="1" xfId="2868" applyFont="1" applyFill="1" applyBorder="1" applyAlignment="1">
      <alignment horizontal="center" vertical="center" wrapText="1"/>
    </xf>
    <xf numFmtId="0" fontId="2" fillId="19" borderId="11" xfId="2868" applyFont="1" applyFill="1" applyBorder="1" applyAlignment="1">
      <alignment horizontal="center" vertical="center" wrapText="1"/>
    </xf>
    <xf numFmtId="0" fontId="24" fillId="0" borderId="18" xfId="0" applyFont="1" applyBorder="1" applyAlignment="1">
      <alignment vertical="center"/>
    </xf>
    <xf numFmtId="175" fontId="24" fillId="0" borderId="1" xfId="2867" applyNumberFormat="1" applyFont="1" applyBorder="1" applyAlignment="1">
      <alignment horizontal="left" vertical="center"/>
    </xf>
    <xf numFmtId="10" fontId="24" fillId="0" borderId="11" xfId="24" applyNumberFormat="1" applyFont="1" applyBorder="1" applyAlignment="1">
      <alignment horizontal="center" vertical="center"/>
    </xf>
    <xf numFmtId="175" fontId="24" fillId="0" borderId="1" xfId="2867" applyNumberFormat="1" applyFont="1" applyFill="1" applyBorder="1" applyAlignment="1">
      <alignment horizontal="center" vertical="center"/>
    </xf>
    <xf numFmtId="10" fontId="24" fillId="0" borderId="11" xfId="24" applyNumberFormat="1" applyFont="1" applyFill="1" applyBorder="1" applyAlignment="1">
      <alignment horizontal="center" vertical="center"/>
    </xf>
    <xf numFmtId="175" fontId="24" fillId="0" borderId="1" xfId="2867" applyNumberFormat="1" applyFont="1" applyFill="1" applyBorder="1" applyAlignment="1">
      <alignment horizontal="left" vertical="center"/>
    </xf>
    <xf numFmtId="0" fontId="24" fillId="0" borderId="18" xfId="0" applyFont="1" applyBorder="1"/>
    <xf numFmtId="0" fontId="24" fillId="0" borderId="1" xfId="0" applyFont="1" applyBorder="1"/>
    <xf numFmtId="0" fontId="24" fillId="0" borderId="11" xfId="0" applyFont="1" applyBorder="1"/>
    <xf numFmtId="0" fontId="24" fillId="0" borderId="60" xfId="0" applyFont="1" applyBorder="1"/>
    <xf numFmtId="0" fontId="24" fillId="0" borderId="4" xfId="0" applyFont="1" applyBorder="1"/>
    <xf numFmtId="0" fontId="24" fillId="0" borderId="12" xfId="0" applyFont="1" applyBorder="1"/>
    <xf numFmtId="0" fontId="30" fillId="0" borderId="0" xfId="0" applyFont="1" applyAlignment="1">
      <alignment vertical="center"/>
    </xf>
    <xf numFmtId="0" fontId="24" fillId="0" borderId="0" xfId="0" applyFont="1" applyAlignment="1">
      <alignment vertical="center"/>
    </xf>
    <xf numFmtId="0" fontId="24" fillId="0" borderId="1" xfId="0" applyFont="1" applyBorder="1" applyAlignment="1">
      <alignment vertical="center"/>
    </xf>
    <xf numFmtId="0" fontId="24" fillId="0" borderId="1" xfId="0" applyFont="1" applyBorder="1" applyAlignment="1">
      <alignment horizontal="center" vertical="center"/>
    </xf>
    <xf numFmtId="3" fontId="24" fillId="0" borderId="1" xfId="0" applyNumberFormat="1" applyFont="1" applyBorder="1" applyAlignment="1">
      <alignment horizontal="center" vertical="center"/>
    </xf>
    <xf numFmtId="172" fontId="24" fillId="0" borderId="1" xfId="24" applyNumberFormat="1" applyFont="1" applyBorder="1" applyAlignment="1">
      <alignment horizontal="center" vertical="center"/>
    </xf>
    <xf numFmtId="0" fontId="24" fillId="0" borderId="11" xfId="0" applyFont="1" applyBorder="1" applyAlignment="1">
      <alignment vertical="center"/>
    </xf>
    <xf numFmtId="0" fontId="24" fillId="25" borderId="1" xfId="0" applyFont="1" applyFill="1" applyBorder="1" applyAlignment="1">
      <alignment vertical="center"/>
    </xf>
    <xf numFmtId="0" fontId="24" fillId="25" borderId="1" xfId="0" applyFont="1" applyFill="1" applyBorder="1" applyAlignment="1">
      <alignment horizontal="center" vertical="center"/>
    </xf>
    <xf numFmtId="3" fontId="24" fillId="25" borderId="1" xfId="0" applyNumberFormat="1" applyFont="1" applyFill="1" applyBorder="1" applyAlignment="1">
      <alignment horizontal="center" vertical="center"/>
    </xf>
    <xf numFmtId="172" fontId="24" fillId="25" borderId="1" xfId="24" applyNumberFormat="1" applyFont="1" applyFill="1" applyBorder="1" applyAlignment="1">
      <alignment horizontal="center" vertical="center"/>
    </xf>
    <xf numFmtId="0" fontId="24" fillId="25" borderId="11" xfId="0" applyFont="1" applyFill="1" applyBorder="1" applyAlignment="1">
      <alignment vertical="center"/>
    </xf>
    <xf numFmtId="172" fontId="24" fillId="0" borderId="1" xfId="24" applyNumberFormat="1" applyFont="1" applyFill="1" applyBorder="1" applyAlignment="1">
      <alignment horizontal="center" vertical="center"/>
    </xf>
    <xf numFmtId="4" fontId="24" fillId="25" borderId="1" xfId="0" applyNumberFormat="1" applyFont="1" applyFill="1" applyBorder="1" applyAlignment="1">
      <alignment horizontal="center" vertical="center"/>
    </xf>
    <xf numFmtId="0" fontId="2" fillId="19" borderId="1" xfId="2868" applyFont="1" applyFill="1" applyBorder="1" applyAlignment="1">
      <alignment horizontal="center" vertical="top" wrapText="1"/>
    </xf>
    <xf numFmtId="0" fontId="2" fillId="18" borderId="20" xfId="0" applyFont="1" applyFill="1" applyBorder="1" applyAlignment="1">
      <alignment horizontal="center" vertical="center"/>
    </xf>
    <xf numFmtId="0" fontId="2" fillId="19" borderId="2" xfId="2868" applyFont="1" applyFill="1" applyBorder="1" applyAlignment="1">
      <alignment horizontal="center" vertical="center" wrapText="1"/>
    </xf>
    <xf numFmtId="0" fontId="2" fillId="19" borderId="19" xfId="2868" applyFont="1" applyFill="1" applyBorder="1" applyAlignment="1">
      <alignment horizontal="center" vertical="center" wrapText="1"/>
    </xf>
    <xf numFmtId="0" fontId="24" fillId="0" borderId="3" xfId="0" applyFont="1" applyBorder="1" applyAlignment="1">
      <alignment vertical="center"/>
    </xf>
    <xf numFmtId="175" fontId="24" fillId="0" borderId="3" xfId="2867" applyNumberFormat="1" applyFont="1" applyBorder="1" applyAlignment="1">
      <alignment horizontal="center" vertical="center"/>
    </xf>
    <xf numFmtId="0" fontId="24" fillId="0" borderId="10" xfId="0" applyFont="1" applyBorder="1" applyAlignment="1">
      <alignment vertical="center"/>
    </xf>
    <xf numFmtId="0" fontId="2" fillId="19" borderId="4" xfId="2868" applyFont="1" applyFill="1" applyBorder="1" applyAlignment="1">
      <alignment horizontal="center" vertical="center" wrapText="1"/>
    </xf>
    <xf numFmtId="0" fontId="2" fillId="19" borderId="12" xfId="2868" applyFont="1" applyFill="1" applyBorder="1" applyAlignment="1">
      <alignment horizontal="center" vertical="center" wrapText="1"/>
    </xf>
    <xf numFmtId="0" fontId="24" fillId="0" borderId="25" xfId="0" applyFont="1" applyBorder="1"/>
    <xf numFmtId="0" fontId="24" fillId="0" borderId="39" xfId="0" applyFont="1" applyBorder="1"/>
    <xf numFmtId="0" fontId="24" fillId="0" borderId="5" xfId="0" applyFont="1" applyBorder="1"/>
    <xf numFmtId="0" fontId="24" fillId="0" borderId="21" xfId="0" applyFont="1" applyBorder="1"/>
    <xf numFmtId="0" fontId="24" fillId="0" borderId="26" xfId="0" applyFont="1" applyBorder="1"/>
    <xf numFmtId="0" fontId="43" fillId="17" borderId="1" xfId="0" applyFont="1" applyFill="1" applyBorder="1" applyAlignment="1">
      <alignment horizontal="center" vertical="center" wrapText="1"/>
    </xf>
    <xf numFmtId="9" fontId="30" fillId="0" borderId="0" xfId="0" applyNumberFormat="1" applyFont="1"/>
    <xf numFmtId="10" fontId="24" fillId="0" borderId="1" xfId="24" applyNumberFormat="1" applyFont="1" applyBorder="1" applyAlignment="1">
      <alignment horizontal="center" vertical="center"/>
    </xf>
    <xf numFmtId="10" fontId="24" fillId="0" borderId="1" xfId="24" applyNumberFormat="1" applyFont="1" applyFill="1" applyBorder="1" applyAlignment="1">
      <alignment horizontal="center" vertical="center"/>
    </xf>
    <xf numFmtId="0" fontId="24" fillId="0" borderId="60" xfId="0" applyFont="1" applyBorder="1" applyAlignment="1">
      <alignment vertical="center"/>
    </xf>
    <xf numFmtId="0" fontId="24" fillId="0" borderId="4" xfId="0" applyFont="1" applyBorder="1" applyAlignment="1">
      <alignment vertical="center"/>
    </xf>
    <xf numFmtId="0" fontId="24" fillId="0" borderId="4" xfId="0" applyFont="1" applyBorder="1" applyAlignment="1">
      <alignment horizontal="center" vertical="center"/>
    </xf>
    <xf numFmtId="10" fontId="24" fillId="0" borderId="4" xfId="24" applyNumberFormat="1" applyFont="1" applyFill="1" applyBorder="1" applyAlignment="1">
      <alignment horizontal="center" vertical="center"/>
    </xf>
    <xf numFmtId="0" fontId="24" fillId="0" borderId="12" xfId="0" applyFont="1" applyBorder="1" applyAlignment="1">
      <alignment vertical="center"/>
    </xf>
    <xf numFmtId="184" fontId="24" fillId="0" borderId="1" xfId="0" applyNumberFormat="1" applyFont="1" applyBorder="1" applyAlignment="1">
      <alignment horizontal="center" vertical="center"/>
    </xf>
    <xf numFmtId="0" fontId="24" fillId="0" borderId="1" xfId="0" applyFont="1" applyBorder="1" applyAlignment="1">
      <alignment horizontal="center"/>
    </xf>
    <xf numFmtId="172" fontId="24" fillId="0" borderId="1" xfId="24" applyNumberFormat="1" applyFont="1" applyFill="1" applyBorder="1" applyAlignment="1">
      <alignment horizontal="center"/>
    </xf>
    <xf numFmtId="2" fontId="30" fillId="0" borderId="0" xfId="0" applyNumberFormat="1" applyFont="1"/>
    <xf numFmtId="0" fontId="20" fillId="4" borderId="1" xfId="0" applyFont="1" applyFill="1" applyBorder="1" applyAlignment="1">
      <alignment horizontal="center" vertical="center"/>
    </xf>
    <xf numFmtId="175" fontId="30" fillId="0" borderId="0" xfId="0" applyNumberFormat="1" applyFont="1" applyAlignment="1">
      <alignment vertical="center"/>
    </xf>
    <xf numFmtId="172" fontId="24" fillId="0" borderId="1" xfId="21" applyNumberFormat="1" applyFont="1" applyBorder="1" applyAlignment="1">
      <alignment horizontal="center" vertical="center"/>
    </xf>
    <xf numFmtId="172" fontId="24" fillId="25" borderId="1" xfId="21" applyNumberFormat="1" applyFont="1" applyFill="1" applyBorder="1" applyAlignment="1">
      <alignment horizontal="center" vertical="center"/>
    </xf>
    <xf numFmtId="0" fontId="53" fillId="0" borderId="0" xfId="0" applyFont="1" applyAlignment="1">
      <alignment vertical="center"/>
    </xf>
    <xf numFmtId="0" fontId="53" fillId="0" borderId="0" xfId="0" applyFont="1"/>
    <xf numFmtId="10" fontId="30" fillId="0" borderId="0" xfId="0" applyNumberFormat="1" applyFont="1" applyAlignment="1">
      <alignment horizontal="right"/>
    </xf>
    <xf numFmtId="175" fontId="24" fillId="0" borderId="0" xfId="0" applyNumberFormat="1" applyFont="1"/>
    <xf numFmtId="0" fontId="24" fillId="0" borderId="0" xfId="0" applyFont="1" applyAlignment="1">
      <alignment horizontal="center"/>
    </xf>
    <xf numFmtId="172" fontId="14" fillId="0" borderId="17" xfId="24" applyNumberFormat="1" applyFont="1" applyFill="1" applyBorder="1" applyAlignment="1">
      <alignment horizontal="center" vertical="center"/>
    </xf>
    <xf numFmtId="172" fontId="14" fillId="0" borderId="3" xfId="24" applyNumberFormat="1" applyFont="1" applyFill="1" applyBorder="1" applyAlignment="1">
      <alignment horizontal="center" vertical="center"/>
    </xf>
    <xf numFmtId="10" fontId="14" fillId="0" borderId="3" xfId="24" applyNumberFormat="1" applyFont="1" applyFill="1" applyBorder="1" applyAlignment="1">
      <alignment horizontal="center" vertical="center"/>
    </xf>
    <xf numFmtId="9" fontId="24" fillId="25" borderId="1" xfId="21" applyFont="1" applyFill="1" applyBorder="1" applyAlignment="1">
      <alignment horizontal="center" vertical="center"/>
    </xf>
    <xf numFmtId="10" fontId="24" fillId="0" borderId="1" xfId="24" applyNumberFormat="1" applyFont="1" applyFill="1" applyBorder="1" applyAlignment="1">
      <alignment horizontal="center"/>
    </xf>
    <xf numFmtId="0" fontId="54" fillId="0" borderId="0" xfId="0" applyFont="1" applyAlignment="1">
      <alignment horizontal="left"/>
    </xf>
    <xf numFmtId="0" fontId="54" fillId="0" borderId="0" xfId="0" applyFont="1"/>
    <xf numFmtId="44" fontId="54" fillId="0" borderId="0" xfId="0" applyNumberFormat="1" applyFont="1" applyAlignment="1">
      <alignment horizontal="left"/>
    </xf>
    <xf numFmtId="0" fontId="54" fillId="17" borderId="0" xfId="0" applyFont="1" applyFill="1" applyAlignment="1">
      <alignment horizontal="left"/>
    </xf>
    <xf numFmtId="0" fontId="54" fillId="17" borderId="0" xfId="0" applyFont="1" applyFill="1"/>
    <xf numFmtId="0" fontId="54" fillId="17" borderId="0" xfId="0" applyFont="1" applyFill="1" applyAlignment="1">
      <alignment horizontal="center"/>
    </xf>
    <xf numFmtId="44" fontId="54" fillId="17" borderId="0" xfId="0" applyNumberFormat="1" applyFont="1" applyFill="1" applyAlignment="1">
      <alignment horizontal="left"/>
    </xf>
    <xf numFmtId="0" fontId="54" fillId="26" borderId="0" xfId="0" applyFont="1" applyFill="1" applyAlignment="1">
      <alignment horizontal="left"/>
    </xf>
    <xf numFmtId="0" fontId="55" fillId="30" borderId="0" xfId="0" applyFont="1" applyFill="1" applyAlignment="1">
      <alignment horizontal="left"/>
    </xf>
    <xf numFmtId="0" fontId="54" fillId="0" borderId="0" xfId="0" applyFont="1" applyAlignment="1">
      <alignment horizontal="right"/>
    </xf>
    <xf numFmtId="0" fontId="54" fillId="0" borderId="0" xfId="0" applyFont="1" applyAlignment="1">
      <alignment horizontal="center"/>
    </xf>
    <xf numFmtId="44" fontId="54" fillId="0" borderId="0" xfId="0" applyNumberFormat="1" applyFont="1"/>
    <xf numFmtId="0" fontId="54" fillId="31" borderId="0" xfId="0" applyFont="1" applyFill="1" applyAlignment="1">
      <alignment horizontal="center"/>
    </xf>
    <xf numFmtId="44" fontId="54" fillId="31" borderId="0" xfId="0" applyNumberFormat="1" applyFont="1" applyFill="1" applyAlignment="1">
      <alignment horizontal="center"/>
    </xf>
    <xf numFmtId="0" fontId="54" fillId="0" borderId="0" xfId="0" applyFont="1" applyAlignment="1">
      <alignment wrapText="1"/>
    </xf>
    <xf numFmtId="0" fontId="56" fillId="0" borderId="0" xfId="0" applyFont="1"/>
    <xf numFmtId="0" fontId="56" fillId="0" borderId="0" xfId="0" applyFont="1" applyAlignment="1">
      <alignment horizontal="right"/>
    </xf>
    <xf numFmtId="0" fontId="56" fillId="0" borderId="0" xfId="0" applyFont="1" applyAlignment="1">
      <alignment horizontal="center"/>
    </xf>
    <xf numFmtId="44" fontId="56" fillId="0" borderId="0" xfId="0" applyNumberFormat="1" applyFont="1"/>
    <xf numFmtId="0" fontId="57" fillId="32" borderId="80" xfId="0" applyFont="1" applyFill="1" applyBorder="1" applyAlignment="1">
      <alignment horizontal="center" vertical="center" wrapText="1"/>
    </xf>
    <xf numFmtId="0" fontId="59" fillId="33" borderId="0" xfId="0" applyFont="1" applyFill="1"/>
    <xf numFmtId="0" fontId="59" fillId="0" borderId="0" xfId="0" applyFont="1"/>
    <xf numFmtId="175" fontId="54" fillId="0" borderId="0" xfId="3" applyNumberFormat="1" applyFont="1"/>
    <xf numFmtId="175" fontId="54" fillId="0" borderId="0" xfId="0" applyNumberFormat="1" applyFont="1"/>
    <xf numFmtId="9" fontId="54" fillId="0" borderId="0" xfId="2872" applyFont="1"/>
    <xf numFmtId="0" fontId="59" fillId="34" borderId="0" xfId="0" applyFont="1" applyFill="1"/>
    <xf numFmtId="175" fontId="59" fillId="34" borderId="0" xfId="3" applyNumberFormat="1" applyFont="1" applyFill="1"/>
    <xf numFmtId="175" fontId="59" fillId="34" borderId="0" xfId="0" applyNumberFormat="1" applyFont="1" applyFill="1"/>
    <xf numFmtId="9" fontId="59" fillId="34" borderId="0" xfId="2872" applyFont="1" applyFill="1"/>
    <xf numFmtId="0" fontId="54" fillId="0" borderId="0" xfId="0" pivotButton="1" applyFont="1"/>
    <xf numFmtId="183" fontId="54" fillId="0" borderId="0" xfId="0" applyNumberFormat="1" applyFont="1"/>
    <xf numFmtId="0" fontId="62" fillId="26" borderId="0" xfId="0" applyFont="1" applyFill="1" applyAlignment="1">
      <alignment horizontal="center" vertical="top" wrapText="1"/>
    </xf>
    <xf numFmtId="49" fontId="62" fillId="26" borderId="0" xfId="0" applyNumberFormat="1" applyFont="1" applyFill="1" applyAlignment="1">
      <alignment horizontal="center" vertical="top" wrapText="1"/>
    </xf>
    <xf numFmtId="175" fontId="61" fillId="35" borderId="81" xfId="0" applyNumberFormat="1" applyFont="1" applyFill="1" applyBorder="1" applyAlignment="1">
      <alignment horizontal="center" vertical="top" wrapText="1"/>
    </xf>
    <xf numFmtId="172" fontId="62" fillId="26" borderId="0" xfId="2872" applyNumberFormat="1" applyFont="1" applyFill="1" applyAlignment="1">
      <alignment horizontal="center" vertical="top" wrapText="1"/>
    </xf>
    <xf numFmtId="0" fontId="63" fillId="0" borderId="0" xfId="0" applyFont="1" applyAlignment="1">
      <alignment vertical="top" wrapText="1"/>
    </xf>
    <xf numFmtId="49" fontId="63" fillId="0" borderId="0" xfId="0" applyNumberFormat="1" applyFont="1" applyAlignment="1">
      <alignment vertical="top" wrapText="1"/>
    </xf>
    <xf numFmtId="175" fontId="63" fillId="0" borderId="0" xfId="0" applyNumberFormat="1" applyFont="1" applyAlignment="1">
      <alignment vertical="top" wrapText="1"/>
    </xf>
    <xf numFmtId="172" fontId="64" fillId="0" borderId="0" xfId="2872" applyNumberFormat="1" applyFont="1" applyAlignment="1">
      <alignment vertical="top" wrapText="1"/>
    </xf>
    <xf numFmtId="175" fontId="65" fillId="27" borderId="82" xfId="0" applyNumberFormat="1" applyFont="1" applyFill="1" applyBorder="1" applyAlignment="1">
      <alignment vertical="top" wrapText="1"/>
    </xf>
    <xf numFmtId="49" fontId="65" fillId="27" borderId="82" xfId="0" applyNumberFormat="1" applyFont="1" applyFill="1" applyBorder="1" applyAlignment="1">
      <alignment vertical="top" wrapText="1"/>
    </xf>
    <xf numFmtId="172" fontId="65" fillId="27" borderId="0" xfId="2872" applyNumberFormat="1" applyFont="1" applyFill="1" applyAlignment="1">
      <alignment vertical="top" wrapText="1"/>
    </xf>
    <xf numFmtId="0" fontId="62" fillId="26" borderId="83" xfId="0" applyFont="1" applyFill="1" applyBorder="1" applyAlignment="1">
      <alignment horizontal="center" vertical="top" wrapText="1"/>
    </xf>
    <xf numFmtId="180" fontId="62" fillId="26" borderId="83" xfId="0" applyNumberFormat="1" applyFont="1" applyFill="1" applyBorder="1" applyAlignment="1">
      <alignment horizontal="center" vertical="top" wrapText="1"/>
    </xf>
    <xf numFmtId="180" fontId="62" fillId="36" borderId="83" xfId="0" applyNumberFormat="1" applyFont="1" applyFill="1" applyBorder="1" applyAlignment="1">
      <alignment horizontal="center" vertical="top" wrapText="1"/>
    </xf>
    <xf numFmtId="0" fontId="63" fillId="0" borderId="83" xfId="0" applyFont="1" applyBorder="1" applyAlignment="1">
      <alignment vertical="top" wrapText="1"/>
    </xf>
    <xf numFmtId="180" fontId="63" fillId="0" borderId="83" xfId="2870" applyNumberFormat="1" applyFont="1" applyBorder="1" applyAlignment="1">
      <alignment vertical="top" wrapText="1"/>
    </xf>
    <xf numFmtId="185" fontId="63" fillId="0" borderId="83" xfId="2870" applyNumberFormat="1" applyFont="1" applyBorder="1" applyAlignment="1">
      <alignment vertical="top" wrapText="1"/>
    </xf>
    <xf numFmtId="0" fontId="62" fillId="36" borderId="83" xfId="0" applyFont="1" applyFill="1" applyBorder="1" applyAlignment="1">
      <alignment horizontal="center" vertical="top" wrapText="1"/>
    </xf>
    <xf numFmtId="0" fontId="63" fillId="24" borderId="83" xfId="0" applyFont="1" applyFill="1" applyBorder="1" applyAlignment="1">
      <alignment vertical="top" wrapText="1"/>
    </xf>
    <xf numFmtId="180" fontId="63" fillId="24" borderId="83" xfId="2870" applyNumberFormat="1" applyFont="1" applyFill="1" applyBorder="1" applyAlignment="1">
      <alignment vertical="top" wrapText="1"/>
    </xf>
    <xf numFmtId="185" fontId="63" fillId="24" borderId="83" xfId="2870" applyNumberFormat="1" applyFont="1" applyFill="1" applyBorder="1" applyAlignment="1">
      <alignment vertical="top" wrapText="1"/>
    </xf>
    <xf numFmtId="0" fontId="63" fillId="24" borderId="0" xfId="0" applyFont="1" applyFill="1" applyAlignment="1">
      <alignment vertical="top" wrapText="1"/>
    </xf>
    <xf numFmtId="180" fontId="66" fillId="24" borderId="83" xfId="2870" applyNumberFormat="1" applyFont="1" applyFill="1" applyBorder="1" applyAlignment="1">
      <alignment vertical="top" wrapText="1"/>
    </xf>
    <xf numFmtId="0" fontId="66" fillId="24" borderId="83" xfId="0" applyFont="1" applyFill="1" applyBorder="1" applyAlignment="1">
      <alignment vertical="top" wrapText="1"/>
    </xf>
    <xf numFmtId="185" fontId="66" fillId="24" borderId="83" xfId="2870" applyNumberFormat="1" applyFont="1" applyFill="1" applyBorder="1" applyAlignment="1">
      <alignment vertical="top" wrapText="1"/>
    </xf>
    <xf numFmtId="0" fontId="66" fillId="24" borderId="0" xfId="0" applyFont="1" applyFill="1" applyAlignment="1">
      <alignment vertical="top" wrapText="1"/>
    </xf>
    <xf numFmtId="0" fontId="64" fillId="0" borderId="0" xfId="0" applyFont="1" applyAlignment="1">
      <alignment vertical="top" wrapText="1"/>
    </xf>
    <xf numFmtId="180" fontId="64" fillId="0" borderId="0" xfId="0" applyNumberFormat="1" applyFont="1" applyAlignment="1">
      <alignment vertical="top" wrapText="1"/>
    </xf>
    <xf numFmtId="49" fontId="54" fillId="0" borderId="0" xfId="0" applyNumberFormat="1" applyFont="1" applyAlignment="1">
      <alignment vertical="top" wrapText="1"/>
    </xf>
    <xf numFmtId="175" fontId="54" fillId="0" borderId="0" xfId="0" applyNumberFormat="1" applyFont="1" applyAlignment="1">
      <alignment vertical="top" wrapText="1"/>
    </xf>
    <xf numFmtId="172" fontId="59" fillId="0" borderId="0" xfId="2872" applyNumberFormat="1" applyFont="1" applyAlignment="1">
      <alignment vertical="top" wrapText="1"/>
    </xf>
    <xf numFmtId="49" fontId="58" fillId="27" borderId="82" xfId="0" applyNumberFormat="1" applyFont="1" applyFill="1" applyBorder="1" applyAlignment="1">
      <alignment vertical="top" wrapText="1"/>
    </xf>
    <xf numFmtId="175" fontId="58" fillId="27" borderId="82" xfId="0" applyNumberFormat="1" applyFont="1" applyFill="1" applyBorder="1" applyAlignment="1">
      <alignment vertical="top" wrapText="1"/>
    </xf>
    <xf numFmtId="172" fontId="58" fillId="27" borderId="0" xfId="2872" applyNumberFormat="1" applyFont="1" applyFill="1" applyAlignment="1">
      <alignment vertical="top" wrapText="1"/>
    </xf>
    <xf numFmtId="1" fontId="59" fillId="33" borderId="0" xfId="0" applyNumberFormat="1" applyFont="1" applyFill="1" applyAlignment="1">
      <alignment vertical="top"/>
    </xf>
    <xf numFmtId="186" fontId="54" fillId="0" borderId="0" xfId="0" applyNumberFormat="1" applyFont="1" applyAlignment="1">
      <alignment vertical="top"/>
    </xf>
    <xf numFmtId="180" fontId="54" fillId="0" borderId="0" xfId="0" applyNumberFormat="1" applyFont="1" applyAlignment="1">
      <alignment vertical="top"/>
    </xf>
    <xf numFmtId="9" fontId="54" fillId="0" borderId="0" xfId="2872" applyFont="1" applyAlignment="1">
      <alignment vertical="top"/>
    </xf>
    <xf numFmtId="180" fontId="54" fillId="24" borderId="0" xfId="0" applyNumberFormat="1" applyFont="1" applyFill="1" applyAlignment="1">
      <alignment vertical="top"/>
    </xf>
    <xf numFmtId="0" fontId="59" fillId="34" borderId="0" xfId="0" applyFont="1" applyFill="1" applyAlignment="1">
      <alignment vertical="top"/>
    </xf>
    <xf numFmtId="175" fontId="59" fillId="34" borderId="0" xfId="0" applyNumberFormat="1" applyFont="1" applyFill="1" applyAlignment="1">
      <alignment vertical="top"/>
    </xf>
    <xf numFmtId="180" fontId="59" fillId="34" borderId="0" xfId="0" applyNumberFormat="1" applyFont="1" applyFill="1" applyAlignment="1">
      <alignment vertical="top"/>
    </xf>
    <xf numFmtId="9" fontId="59" fillId="34" borderId="0" xfId="2872" applyFont="1" applyFill="1" applyAlignment="1">
      <alignment vertical="top"/>
    </xf>
    <xf numFmtId="0" fontId="54" fillId="0" borderId="0" xfId="0" applyFont="1" applyAlignment="1">
      <alignment vertical="top"/>
    </xf>
    <xf numFmtId="49" fontId="54" fillId="0" borderId="0" xfId="0" applyNumberFormat="1" applyFont="1" applyAlignment="1">
      <alignment vertical="top"/>
    </xf>
    <xf numFmtId="175" fontId="54" fillId="0" borderId="0" xfId="0" applyNumberFormat="1" applyFont="1" applyAlignment="1">
      <alignment vertical="top"/>
    </xf>
    <xf numFmtId="172" fontId="59" fillId="0" borderId="0" xfId="2872" applyNumberFormat="1" applyFont="1" applyAlignment="1">
      <alignment vertical="top"/>
    </xf>
    <xf numFmtId="175" fontId="58" fillId="27" borderId="82" xfId="0" applyNumberFormat="1" applyFont="1" applyFill="1" applyBorder="1" applyAlignment="1">
      <alignment vertical="top"/>
    </xf>
    <xf numFmtId="49" fontId="58" fillId="27" borderId="82" xfId="0" applyNumberFormat="1" applyFont="1" applyFill="1" applyBorder="1" applyAlignment="1">
      <alignment vertical="top"/>
    </xf>
    <xf numFmtId="172" fontId="58" fillId="27" borderId="0" xfId="2872" applyNumberFormat="1" applyFont="1" applyFill="1" applyAlignment="1">
      <alignment vertical="top"/>
    </xf>
    <xf numFmtId="0" fontId="59" fillId="33" borderId="0" xfId="0" applyFont="1" applyFill="1" applyAlignment="1">
      <alignment vertical="top"/>
    </xf>
    <xf numFmtId="0" fontId="59" fillId="0" borderId="0" xfId="0" applyFont="1" applyAlignment="1">
      <alignment vertical="top"/>
    </xf>
    <xf numFmtId="175" fontId="54" fillId="0" borderId="0" xfId="3" applyNumberFormat="1" applyFont="1" applyAlignment="1">
      <alignment vertical="top"/>
    </xf>
    <xf numFmtId="175" fontId="59" fillId="34" borderId="0" xfId="3" applyNumberFormat="1" applyFont="1" applyFill="1" applyAlignment="1">
      <alignment vertical="top"/>
    </xf>
    <xf numFmtId="0" fontId="54" fillId="0" borderId="0" xfId="0" applyFont="1" applyAlignment="1">
      <alignment vertical="top" wrapText="1"/>
    </xf>
    <xf numFmtId="0" fontId="57" fillId="38" borderId="83" xfId="0" applyFont="1" applyFill="1" applyBorder="1" applyAlignment="1">
      <alignment vertical="top" wrapText="1"/>
    </xf>
    <xf numFmtId="180" fontId="57" fillId="38" borderId="83" xfId="0" applyNumberFormat="1" applyFont="1" applyFill="1" applyBorder="1" applyAlignment="1">
      <alignment vertical="top" wrapText="1"/>
    </xf>
    <xf numFmtId="180" fontId="57" fillId="17" borderId="83" xfId="0" applyNumberFormat="1" applyFont="1" applyFill="1" applyBorder="1" applyAlignment="1">
      <alignment vertical="top" wrapText="1"/>
    </xf>
    <xf numFmtId="0" fontId="55" fillId="0" borderId="83" xfId="0" applyFont="1" applyBorder="1" applyAlignment="1">
      <alignment vertical="top" wrapText="1"/>
    </xf>
    <xf numFmtId="180" fontId="55" fillId="0" borderId="83" xfId="0" applyNumberFormat="1" applyFont="1" applyBorder="1" applyAlignment="1">
      <alignment vertical="top" wrapText="1"/>
    </xf>
    <xf numFmtId="180" fontId="58" fillId="0" borderId="83" xfId="0" applyNumberFormat="1" applyFont="1" applyBorder="1" applyAlignment="1">
      <alignment vertical="top" wrapText="1"/>
    </xf>
    <xf numFmtId="0" fontId="55" fillId="0" borderId="0" xfId="0" applyFont="1" applyAlignment="1">
      <alignment vertical="top" wrapText="1"/>
    </xf>
    <xf numFmtId="17" fontId="55" fillId="0" borderId="83" xfId="0" applyNumberFormat="1" applyFont="1" applyBorder="1" applyAlignment="1">
      <alignment vertical="top" wrapText="1"/>
    </xf>
    <xf numFmtId="180" fontId="54" fillId="0" borderId="0" xfId="0" applyNumberFormat="1" applyFont="1" applyAlignment="1">
      <alignment vertical="top" wrapText="1"/>
    </xf>
    <xf numFmtId="0" fontId="54" fillId="0" borderId="83" xfId="0" applyFont="1" applyBorder="1" applyAlignment="1">
      <alignment vertical="top" wrapText="1"/>
    </xf>
    <xf numFmtId="180" fontId="54" fillId="0" borderId="83" xfId="0" applyNumberFormat="1" applyFont="1" applyBorder="1" applyAlignment="1">
      <alignment vertical="top" wrapText="1"/>
    </xf>
    <xf numFmtId="180" fontId="59" fillId="0" borderId="83" xfId="0" applyNumberFormat="1" applyFont="1" applyBorder="1" applyAlignment="1">
      <alignment vertical="top" wrapText="1"/>
    </xf>
    <xf numFmtId="17" fontId="54" fillId="0" borderId="83" xfId="0" applyNumberFormat="1" applyFont="1" applyBorder="1" applyAlignment="1">
      <alignment vertical="top" wrapText="1"/>
    </xf>
    <xf numFmtId="180" fontId="56" fillId="0" borderId="83" xfId="0" applyNumberFormat="1" applyFont="1" applyBorder="1" applyAlignment="1">
      <alignment vertical="top" wrapText="1"/>
    </xf>
    <xf numFmtId="180" fontId="59" fillId="0" borderId="0" xfId="0" applyNumberFormat="1" applyFont="1" applyAlignment="1">
      <alignment vertical="top" wrapText="1"/>
    </xf>
    <xf numFmtId="0" fontId="59" fillId="0" borderId="0" xfId="0" applyFont="1" applyAlignment="1">
      <alignment vertical="top" wrapText="1"/>
    </xf>
    <xf numFmtId="0" fontId="57" fillId="32" borderId="80" xfId="0" applyFont="1" applyFill="1" applyBorder="1" applyAlignment="1">
      <alignment vertical="top" wrapText="1"/>
    </xf>
    <xf numFmtId="180" fontId="57" fillId="32" borderId="80" xfId="0" applyNumberFormat="1" applyFont="1" applyFill="1" applyBorder="1" applyAlignment="1">
      <alignment vertical="top" wrapText="1"/>
    </xf>
    <xf numFmtId="0" fontId="67" fillId="26" borderId="0" xfId="0" applyFont="1" applyFill="1" applyAlignment="1">
      <alignment vertical="top"/>
    </xf>
    <xf numFmtId="49" fontId="67" fillId="26" borderId="0" xfId="0" applyNumberFormat="1" applyFont="1" applyFill="1" applyAlignment="1">
      <alignment vertical="top"/>
    </xf>
    <xf numFmtId="175" fontId="68" fillId="35" borderId="81" xfId="0" applyNumberFormat="1" applyFont="1" applyFill="1" applyBorder="1" applyAlignment="1">
      <alignment vertical="top"/>
    </xf>
    <xf numFmtId="172" fontId="57" fillId="26" borderId="0" xfId="2872" applyNumberFormat="1" applyFont="1" applyFill="1" applyAlignment="1">
      <alignment vertical="top"/>
    </xf>
    <xf numFmtId="49" fontId="57" fillId="26" borderId="0" xfId="0" applyNumberFormat="1" applyFont="1" applyFill="1" applyAlignment="1">
      <alignment vertical="top" wrapText="1"/>
    </xf>
    <xf numFmtId="0" fontId="57" fillId="26" borderId="0" xfId="0" applyFont="1" applyFill="1" applyAlignment="1">
      <alignment vertical="top" wrapText="1"/>
    </xf>
    <xf numFmtId="175" fontId="68" fillId="35" borderId="81" xfId="0" applyNumberFormat="1" applyFont="1" applyFill="1" applyBorder="1" applyAlignment="1">
      <alignment vertical="top" wrapText="1"/>
    </xf>
    <xf numFmtId="172" fontId="57" fillId="26" borderId="0" xfId="2872" applyNumberFormat="1" applyFont="1" applyFill="1" applyAlignment="1">
      <alignment vertical="top" wrapText="1"/>
    </xf>
    <xf numFmtId="9" fontId="54" fillId="0" borderId="0" xfId="2872" applyFont="1" applyAlignment="1">
      <alignment vertical="top" wrapText="1"/>
    </xf>
    <xf numFmtId="0" fontId="59" fillId="34" borderId="0" xfId="0" applyFont="1" applyFill="1" applyAlignment="1">
      <alignment vertical="top" wrapText="1"/>
    </xf>
    <xf numFmtId="175" fontId="59" fillId="34" borderId="0" xfId="0" applyNumberFormat="1" applyFont="1" applyFill="1" applyAlignment="1">
      <alignment vertical="top" wrapText="1"/>
    </xf>
    <xf numFmtId="9" fontId="59" fillId="34" borderId="0" xfId="2872" applyFont="1" applyFill="1" applyAlignment="1">
      <alignment vertical="top" wrapText="1"/>
    </xf>
    <xf numFmtId="172" fontId="67" fillId="26" borderId="0" xfId="2872" applyNumberFormat="1" applyFont="1" applyFill="1" applyAlignment="1">
      <alignment vertical="top" wrapText="1"/>
    </xf>
    <xf numFmtId="172" fontId="54" fillId="0" borderId="0" xfId="2872" applyNumberFormat="1" applyFont="1" applyAlignment="1">
      <alignment vertical="top" wrapText="1"/>
    </xf>
    <xf numFmtId="49" fontId="57" fillId="28" borderId="82" xfId="0" applyNumberFormat="1" applyFont="1" applyFill="1" applyBorder="1" applyAlignment="1">
      <alignment vertical="top" wrapText="1"/>
    </xf>
    <xf numFmtId="175" fontId="57" fillId="28" borderId="82" xfId="0" applyNumberFormat="1" applyFont="1" applyFill="1" applyBorder="1" applyAlignment="1">
      <alignment vertical="top" wrapText="1"/>
    </xf>
    <xf numFmtId="172" fontId="55" fillId="28" borderId="0" xfId="2872" applyNumberFormat="1" applyFont="1" applyFill="1" applyAlignment="1">
      <alignment vertical="top" wrapText="1"/>
    </xf>
    <xf numFmtId="0" fontId="59" fillId="33" borderId="0" xfId="0" applyFont="1" applyFill="1" applyAlignment="1">
      <alignment vertical="top" wrapText="1"/>
    </xf>
    <xf numFmtId="0" fontId="67" fillId="26" borderId="0" xfId="0" applyFont="1" applyFill="1" applyAlignment="1">
      <alignment vertical="top" wrapText="1"/>
    </xf>
    <xf numFmtId="49" fontId="67" fillId="26" borderId="0" xfId="0" applyNumberFormat="1" applyFont="1" applyFill="1" applyAlignment="1">
      <alignment vertical="top" wrapText="1"/>
    </xf>
    <xf numFmtId="0" fontId="74" fillId="0" borderId="0" xfId="0" applyFont="1"/>
    <xf numFmtId="0" fontId="74" fillId="3" borderId="0" xfId="0" applyFont="1" applyFill="1"/>
    <xf numFmtId="0" fontId="75" fillId="3" borderId="0" xfId="0" applyFont="1" applyFill="1"/>
    <xf numFmtId="0" fontId="75" fillId="3" borderId="0" xfId="0" applyFont="1" applyFill="1" applyAlignment="1">
      <alignment horizontal="center"/>
    </xf>
    <xf numFmtId="175" fontId="74" fillId="3" borderId="0" xfId="0" applyNumberFormat="1" applyFont="1" applyFill="1" applyAlignment="1">
      <alignment horizontal="center"/>
    </xf>
    <xf numFmtId="0" fontId="74" fillId="0" borderId="0" xfId="0" applyFont="1" applyAlignment="1">
      <alignment horizontal="center" vertical="center"/>
    </xf>
    <xf numFmtId="0" fontId="75" fillId="17" borderId="68" xfId="0" applyFont="1" applyFill="1" applyBorder="1" applyAlignment="1">
      <alignment horizontal="center" vertical="center" wrapText="1"/>
    </xf>
    <xf numFmtId="0" fontId="75" fillId="17" borderId="55" xfId="0" applyFont="1" applyFill="1" applyBorder="1" applyAlignment="1">
      <alignment horizontal="center" vertical="center" wrapText="1"/>
    </xf>
    <xf numFmtId="0" fontId="43" fillId="17" borderId="51" xfId="0" applyFont="1" applyFill="1" applyBorder="1" applyAlignment="1">
      <alignment horizontal="center" vertical="center" wrapText="1"/>
    </xf>
    <xf numFmtId="0" fontId="75" fillId="21" borderId="69" xfId="0" applyFont="1" applyFill="1" applyBorder="1" applyAlignment="1">
      <alignment horizontal="center" vertical="center" wrapText="1"/>
    </xf>
    <xf numFmtId="0" fontId="75" fillId="18" borderId="55" xfId="0" applyFont="1" applyFill="1" applyBorder="1" applyAlignment="1">
      <alignment horizontal="center" vertical="center" wrapText="1"/>
    </xf>
    <xf numFmtId="0" fontId="75" fillId="22" borderId="51" xfId="0" applyFont="1" applyFill="1" applyBorder="1" applyAlignment="1">
      <alignment horizontal="center" vertical="center" wrapText="1"/>
    </xf>
    <xf numFmtId="0" fontId="75" fillId="17" borderId="51" xfId="0" applyFont="1" applyFill="1" applyBorder="1" applyAlignment="1">
      <alignment horizontal="center" vertical="center" wrapText="1"/>
    </xf>
    <xf numFmtId="0" fontId="75" fillId="17" borderId="70" xfId="0" applyFont="1" applyFill="1" applyBorder="1" applyAlignment="1">
      <alignment horizontal="center" vertical="center" wrapText="1"/>
    </xf>
    <xf numFmtId="0" fontId="43" fillId="21" borderId="69" xfId="0" applyFont="1" applyFill="1" applyBorder="1" applyAlignment="1">
      <alignment horizontal="center" vertical="center" wrapText="1"/>
    </xf>
    <xf numFmtId="0" fontId="43" fillId="20" borderId="69" xfId="0" applyFont="1" applyFill="1" applyBorder="1" applyAlignment="1">
      <alignment horizontal="center" vertical="center" wrapText="1"/>
    </xf>
    <xf numFmtId="0" fontId="43" fillId="17" borderId="69" xfId="0" applyFont="1" applyFill="1" applyBorder="1" applyAlignment="1">
      <alignment horizontal="center" vertical="center" wrapText="1"/>
    </xf>
    <xf numFmtId="0" fontId="43" fillId="22" borderId="69" xfId="0" applyFont="1" applyFill="1" applyBorder="1" applyAlignment="1">
      <alignment horizontal="center" vertical="center" wrapText="1"/>
    </xf>
    <xf numFmtId="0" fontId="43" fillId="20" borderId="50" xfId="0" applyFont="1" applyFill="1" applyBorder="1" applyAlignment="1">
      <alignment horizontal="center" vertical="center" wrapText="1"/>
    </xf>
    <xf numFmtId="0" fontId="43" fillId="17" borderId="50" xfId="0" applyFont="1" applyFill="1" applyBorder="1" applyAlignment="1">
      <alignment horizontal="center" vertical="center" wrapText="1"/>
    </xf>
    <xf numFmtId="0" fontId="43" fillId="22" borderId="50" xfId="0" applyFont="1" applyFill="1" applyBorder="1" applyAlignment="1">
      <alignment horizontal="center" vertical="center" wrapText="1"/>
    </xf>
    <xf numFmtId="0" fontId="43" fillId="21" borderId="52" xfId="0" applyFont="1" applyFill="1" applyBorder="1" applyAlignment="1">
      <alignment horizontal="center" vertical="center" wrapText="1"/>
    </xf>
    <xf numFmtId="0" fontId="43" fillId="20" borderId="23" xfId="0" applyFont="1" applyFill="1" applyBorder="1" applyAlignment="1">
      <alignment horizontal="center" vertical="center" wrapText="1"/>
    </xf>
    <xf numFmtId="0" fontId="43" fillId="17" borderId="58" xfId="0" applyFont="1" applyFill="1" applyBorder="1" applyAlignment="1">
      <alignment horizontal="center" vertical="center" wrapText="1"/>
    </xf>
    <xf numFmtId="0" fontId="43" fillId="20" borderId="63" xfId="0" applyFont="1" applyFill="1" applyBorder="1" applyAlignment="1">
      <alignment horizontal="center" vertical="center" wrapText="1"/>
    </xf>
    <xf numFmtId="3" fontId="75" fillId="0" borderId="3" xfId="0" applyNumberFormat="1" applyFont="1" applyBorder="1" applyAlignment="1">
      <alignment horizontal="center" vertical="center" wrapText="1"/>
    </xf>
    <xf numFmtId="3" fontId="75" fillId="0" borderId="62" xfId="0" applyNumberFormat="1" applyFont="1" applyBorder="1" applyAlignment="1">
      <alignment horizontal="center" vertical="center" wrapText="1"/>
    </xf>
    <xf numFmtId="3" fontId="75" fillId="0" borderId="10" xfId="0" applyNumberFormat="1" applyFont="1" applyBorder="1" applyAlignment="1">
      <alignment horizontal="center" vertical="center" wrapText="1"/>
    </xf>
    <xf numFmtId="10" fontId="75" fillId="0" borderId="3" xfId="24" applyNumberFormat="1" applyFont="1" applyFill="1" applyBorder="1" applyAlignment="1">
      <alignment horizontal="center" vertical="center" wrapText="1"/>
    </xf>
    <xf numFmtId="0" fontId="74" fillId="0" borderId="0" xfId="0" applyFont="1" applyAlignment="1">
      <alignment vertical="center"/>
    </xf>
    <xf numFmtId="3" fontId="77" fillId="29" borderId="1" xfId="0" applyNumberFormat="1" applyFont="1" applyFill="1" applyBorder="1" applyAlignment="1">
      <alignment horizontal="center" vertical="center"/>
    </xf>
    <xf numFmtId="3" fontId="77" fillId="0" borderId="1" xfId="0" applyNumberFormat="1" applyFont="1" applyBorder="1" applyAlignment="1">
      <alignment horizontal="center" vertical="center"/>
    </xf>
    <xf numFmtId="3" fontId="75" fillId="0" borderId="64" xfId="0" applyNumberFormat="1" applyFont="1" applyBorder="1" applyAlignment="1">
      <alignment horizontal="center" vertical="center" wrapText="1"/>
    </xf>
    <xf numFmtId="3" fontId="75" fillId="0" borderId="11" xfId="0" applyNumberFormat="1" applyFont="1" applyBorder="1" applyAlignment="1">
      <alignment horizontal="center" vertical="center" wrapText="1"/>
    </xf>
    <xf numFmtId="10" fontId="77" fillId="0" borderId="18" xfId="24" applyNumberFormat="1" applyFont="1" applyFill="1" applyBorder="1" applyAlignment="1">
      <alignment horizontal="center" vertical="center"/>
    </xf>
    <xf numFmtId="10" fontId="77" fillId="0" borderId="1" xfId="24" applyNumberFormat="1" applyFont="1" applyFill="1" applyBorder="1" applyAlignment="1">
      <alignment horizontal="center" vertical="center"/>
    </xf>
    <xf numFmtId="181" fontId="74" fillId="0" borderId="0" xfId="0" applyNumberFormat="1" applyFont="1" applyAlignment="1">
      <alignment horizontal="center" vertical="center"/>
    </xf>
    <xf numFmtId="3" fontId="77" fillId="20" borderId="1" xfId="0" applyNumberFormat="1" applyFont="1" applyFill="1" applyBorder="1" applyAlignment="1">
      <alignment horizontal="center" vertical="center"/>
    </xf>
    <xf numFmtId="3" fontId="75" fillId="20" borderId="64" xfId="0" applyNumberFormat="1" applyFont="1" applyFill="1" applyBorder="1" applyAlignment="1">
      <alignment horizontal="center" vertical="center" wrapText="1"/>
    </xf>
    <xf numFmtId="3" fontId="75" fillId="20" borderId="11" xfId="0" applyNumberFormat="1" applyFont="1" applyFill="1" applyBorder="1" applyAlignment="1">
      <alignment horizontal="center" vertical="center" wrapText="1"/>
    </xf>
    <xf numFmtId="180" fontId="77" fillId="0" borderId="1" xfId="0" applyNumberFormat="1" applyFont="1" applyBorder="1" applyAlignment="1">
      <alignment horizontal="right" vertical="center"/>
    </xf>
    <xf numFmtId="0" fontId="77" fillId="0" borderId="1" xfId="0" applyFont="1" applyBorder="1" applyAlignment="1">
      <alignment horizontal="center" vertical="center"/>
    </xf>
    <xf numFmtId="0" fontId="77" fillId="0" borderId="1" xfId="0" applyFont="1" applyBorder="1" applyAlignment="1">
      <alignment horizontal="right" vertical="center"/>
    </xf>
    <xf numFmtId="172" fontId="75" fillId="0" borderId="17" xfId="24" applyNumberFormat="1" applyFont="1" applyFill="1" applyBorder="1" applyAlignment="1">
      <alignment horizontal="center" vertical="center" wrapText="1"/>
    </xf>
    <xf numFmtId="172" fontId="75" fillId="0" borderId="36" xfId="24" applyNumberFormat="1" applyFont="1" applyFill="1" applyBorder="1" applyAlignment="1">
      <alignment horizontal="center" vertical="center" wrapText="1"/>
    </xf>
    <xf numFmtId="172" fontId="75" fillId="0" borderId="3" xfId="24" applyNumberFormat="1" applyFont="1" applyFill="1" applyBorder="1" applyAlignment="1">
      <alignment horizontal="center" vertical="center" wrapText="1"/>
    </xf>
    <xf numFmtId="172" fontId="75" fillId="0" borderId="16" xfId="24" applyNumberFormat="1" applyFont="1" applyFill="1" applyBorder="1" applyAlignment="1">
      <alignment horizontal="center" vertical="center" wrapText="1"/>
    </xf>
    <xf numFmtId="172" fontId="75" fillId="0" borderId="62" xfId="21" applyNumberFormat="1" applyFont="1" applyFill="1" applyBorder="1" applyAlignment="1">
      <alignment horizontal="center" vertical="center" wrapText="1"/>
    </xf>
    <xf numFmtId="10" fontId="75" fillId="0" borderId="62" xfId="21" applyNumberFormat="1" applyFont="1" applyFill="1" applyBorder="1" applyAlignment="1">
      <alignment horizontal="center" vertical="center" wrapText="1"/>
    </xf>
    <xf numFmtId="10" fontId="75" fillId="0" borderId="16" xfId="24" applyNumberFormat="1" applyFont="1" applyFill="1" applyBorder="1" applyAlignment="1">
      <alignment horizontal="center" vertical="center" wrapText="1"/>
    </xf>
    <xf numFmtId="180" fontId="74" fillId="0" borderId="0" xfId="0" applyNumberFormat="1" applyFont="1" applyAlignment="1">
      <alignment horizontal="center" vertical="center"/>
    </xf>
    <xf numFmtId="10" fontId="77" fillId="0" borderId="64" xfId="21" applyNumberFormat="1" applyFont="1" applyFill="1" applyBorder="1" applyAlignment="1">
      <alignment horizontal="right" vertical="center"/>
    </xf>
    <xf numFmtId="10" fontId="77" fillId="0" borderId="1" xfId="21" applyNumberFormat="1" applyFont="1" applyFill="1" applyBorder="1" applyAlignment="1">
      <alignment horizontal="center" vertical="center"/>
    </xf>
    <xf numFmtId="10" fontId="77" fillId="0" borderId="64" xfId="21" applyNumberFormat="1" applyFont="1" applyFill="1" applyBorder="1" applyAlignment="1">
      <alignment horizontal="center" vertical="center"/>
    </xf>
    <xf numFmtId="10" fontId="77" fillId="0" borderId="1" xfId="21" applyNumberFormat="1" applyFont="1" applyFill="1" applyBorder="1" applyAlignment="1">
      <alignment horizontal="right" vertical="center"/>
    </xf>
    <xf numFmtId="10" fontId="77" fillId="0" borderId="8" xfId="21" applyNumberFormat="1" applyFont="1" applyFill="1" applyBorder="1" applyAlignment="1">
      <alignment horizontal="right" vertical="center"/>
    </xf>
    <xf numFmtId="10" fontId="75" fillId="0" borderId="64" xfId="21" applyNumberFormat="1" applyFont="1" applyFill="1" applyBorder="1" applyAlignment="1">
      <alignment horizontal="center" vertical="center" wrapText="1"/>
    </xf>
    <xf numFmtId="10" fontId="74" fillId="0" borderId="0" xfId="21" applyNumberFormat="1" applyFont="1" applyFill="1" applyAlignment="1">
      <alignment horizontal="center" vertical="center"/>
    </xf>
    <xf numFmtId="0" fontId="75" fillId="0" borderId="62" xfId="21" applyNumberFormat="1" applyFont="1" applyFill="1" applyBorder="1" applyAlignment="1">
      <alignment horizontal="center" vertical="center" wrapText="1"/>
    </xf>
    <xf numFmtId="3" fontId="75" fillId="29" borderId="11" xfId="0" applyNumberFormat="1" applyFont="1" applyFill="1" applyBorder="1" applyAlignment="1">
      <alignment horizontal="center" vertical="center" wrapText="1"/>
    </xf>
    <xf numFmtId="3" fontId="75" fillId="29" borderId="64" xfId="0" applyNumberFormat="1" applyFont="1" applyFill="1" applyBorder="1" applyAlignment="1">
      <alignment horizontal="center" vertical="center" wrapText="1"/>
    </xf>
    <xf numFmtId="180" fontId="76" fillId="0" borderId="0" xfId="0" applyNumberFormat="1" applyFont="1" applyAlignment="1">
      <alignment horizontal="center" vertical="center"/>
    </xf>
    <xf numFmtId="9" fontId="77" fillId="0" borderId="1" xfId="21" applyFont="1" applyFill="1" applyBorder="1" applyAlignment="1">
      <alignment horizontal="right" vertical="center"/>
    </xf>
    <xf numFmtId="3" fontId="75" fillId="17" borderId="17" xfId="10" applyNumberFormat="1" applyFont="1" applyFill="1" applyBorder="1" applyAlignment="1">
      <alignment horizontal="center" vertical="center" wrapText="1"/>
    </xf>
    <xf numFmtId="181" fontId="74" fillId="17" borderId="0" xfId="0" applyNumberFormat="1" applyFont="1" applyFill="1" applyAlignment="1">
      <alignment horizontal="center" wrapText="1"/>
    </xf>
    <xf numFmtId="181" fontId="74" fillId="17" borderId="0" xfId="0" applyNumberFormat="1" applyFont="1" applyFill="1" applyAlignment="1">
      <alignment wrapText="1"/>
    </xf>
    <xf numFmtId="181" fontId="74" fillId="17" borderId="9" xfId="0" applyNumberFormat="1" applyFont="1" applyFill="1" applyBorder="1" applyAlignment="1">
      <alignment wrapText="1"/>
    </xf>
    <xf numFmtId="181" fontId="74" fillId="0" borderId="0" xfId="0" applyNumberFormat="1" applyFont="1" applyAlignment="1">
      <alignment horizontal="center"/>
    </xf>
    <xf numFmtId="3" fontId="75" fillId="18" borderId="18" xfId="10" applyNumberFormat="1" applyFont="1" applyFill="1" applyBorder="1" applyAlignment="1">
      <alignment horizontal="center" vertical="center" wrapText="1"/>
    </xf>
    <xf numFmtId="3" fontId="43" fillId="17" borderId="60" xfId="0" applyNumberFormat="1" applyFont="1" applyFill="1" applyBorder="1" applyAlignment="1">
      <alignment horizontal="center" vertical="center" wrapText="1"/>
    </xf>
    <xf numFmtId="181" fontId="74" fillId="17" borderId="28" xfId="0" applyNumberFormat="1" applyFont="1" applyFill="1" applyBorder="1" applyAlignment="1">
      <alignment horizontal="center" wrapText="1"/>
    </xf>
    <xf numFmtId="181" fontId="74" fillId="17" borderId="28" xfId="0" applyNumberFormat="1" applyFont="1" applyFill="1" applyBorder="1" applyAlignment="1">
      <alignment wrapText="1"/>
    </xf>
    <xf numFmtId="181" fontId="74" fillId="17" borderId="33" xfId="0" applyNumberFormat="1" applyFont="1" applyFill="1" applyBorder="1" applyAlignment="1">
      <alignment wrapText="1"/>
    </xf>
    <xf numFmtId="0" fontId="75" fillId="0" borderId="0" xfId="0" applyFont="1"/>
    <xf numFmtId="0" fontId="75" fillId="0" borderId="0" xfId="0" applyFont="1" applyAlignment="1">
      <alignment horizontal="center"/>
    </xf>
    <xf numFmtId="42" fontId="75" fillId="0" borderId="0" xfId="2866" applyFont="1" applyFill="1" applyAlignment="1">
      <alignment horizontal="center"/>
    </xf>
    <xf numFmtId="10" fontId="75" fillId="0" borderId="0" xfId="2866" applyNumberFormat="1" applyFont="1" applyFill="1" applyAlignment="1">
      <alignment horizontal="center"/>
    </xf>
    <xf numFmtId="0" fontId="74" fillId="0" borderId="0" xfId="0" applyFont="1" applyAlignment="1">
      <alignment horizontal="center"/>
    </xf>
    <xf numFmtId="0" fontId="76" fillId="0" borderId="0" xfId="0" applyFont="1"/>
    <xf numFmtId="3" fontId="74" fillId="0" borderId="0" xfId="0" applyNumberFormat="1" applyFont="1"/>
    <xf numFmtId="9" fontId="74" fillId="0" borderId="0" xfId="21" applyFont="1" applyFill="1"/>
    <xf numFmtId="0" fontId="76" fillId="4" borderId="1" xfId="0" applyFont="1" applyFill="1" applyBorder="1" applyAlignment="1">
      <alignment horizontal="center" vertical="center"/>
    </xf>
    <xf numFmtId="0" fontId="74" fillId="0" borderId="1" xfId="0" applyFont="1" applyBorder="1" applyAlignment="1">
      <alignment horizontal="center" vertical="center"/>
    </xf>
    <xf numFmtId="3" fontId="79" fillId="0" borderId="0" xfId="0" applyNumberFormat="1" applyFont="1"/>
    <xf numFmtId="181" fontId="75" fillId="0" borderId="0" xfId="0" applyNumberFormat="1" applyFont="1" applyAlignment="1">
      <alignment horizontal="center"/>
    </xf>
    <xf numFmtId="181" fontId="77" fillId="0" borderId="0" xfId="9" applyNumberFormat="1" applyFont="1" applyFill="1" applyBorder="1" applyAlignment="1">
      <alignment horizontal="center" vertical="center"/>
    </xf>
    <xf numFmtId="169" fontId="75" fillId="0" borderId="0" xfId="3" applyFont="1" applyFill="1" applyBorder="1" applyAlignment="1">
      <alignment horizontal="center"/>
    </xf>
    <xf numFmtId="181" fontId="77" fillId="0" borderId="0" xfId="0" applyNumberFormat="1" applyFont="1" applyAlignment="1">
      <alignment horizontal="center" vertical="center"/>
    </xf>
    <xf numFmtId="180" fontId="75" fillId="0" borderId="0" xfId="0" applyNumberFormat="1" applyFont="1" applyAlignment="1">
      <alignment horizontal="center"/>
    </xf>
    <xf numFmtId="8" fontId="75" fillId="0" borderId="0" xfId="0" applyNumberFormat="1" applyFont="1" applyAlignment="1">
      <alignment horizontal="center"/>
    </xf>
    <xf numFmtId="43" fontId="75" fillId="0" borderId="0" xfId="0" applyNumberFormat="1" applyFont="1" applyAlignment="1">
      <alignment horizontal="center"/>
    </xf>
    <xf numFmtId="0" fontId="14" fillId="17" borderId="71" xfId="0" applyFont="1" applyFill="1" applyBorder="1" applyAlignment="1" applyProtection="1">
      <alignment horizontal="left" vertical="center" wrapText="1"/>
      <protection locked="0"/>
    </xf>
    <xf numFmtId="181" fontId="14" fillId="18" borderId="64" xfId="0" applyNumberFormat="1" applyFont="1" applyFill="1" applyBorder="1" applyAlignment="1" applyProtection="1">
      <alignment horizontal="left" vertical="center" wrapText="1"/>
      <protection locked="0"/>
    </xf>
    <xf numFmtId="181" fontId="14" fillId="21" borderId="64" xfId="0" applyNumberFormat="1" applyFont="1" applyFill="1" applyBorder="1" applyAlignment="1" applyProtection="1">
      <alignment horizontal="left" vertical="center" wrapText="1"/>
      <protection locked="0"/>
    </xf>
    <xf numFmtId="0" fontId="14" fillId="17" borderId="64" xfId="0" applyFont="1" applyFill="1" applyBorder="1" applyAlignment="1" applyProtection="1">
      <alignment horizontal="left" vertical="center" wrapText="1"/>
      <protection locked="0"/>
    </xf>
    <xf numFmtId="181" fontId="14" fillId="18" borderId="66" xfId="0" applyNumberFormat="1" applyFont="1" applyFill="1" applyBorder="1" applyAlignment="1" applyProtection="1">
      <alignment horizontal="left" vertical="center" wrapText="1"/>
      <protection locked="0"/>
    </xf>
    <xf numFmtId="10" fontId="14" fillId="17" borderId="64" xfId="21" applyNumberFormat="1" applyFont="1" applyFill="1" applyBorder="1" applyAlignment="1" applyProtection="1">
      <alignment horizontal="left" vertical="center" wrapText="1"/>
      <protection locked="0"/>
    </xf>
    <xf numFmtId="181" fontId="14" fillId="17" borderId="71" xfId="0" applyNumberFormat="1" applyFont="1" applyFill="1" applyBorder="1" applyAlignment="1" applyProtection="1">
      <alignment horizontal="left" vertical="top" wrapText="1"/>
      <protection locked="0"/>
    </xf>
    <xf numFmtId="181" fontId="14" fillId="18" borderId="64" xfId="0" applyNumberFormat="1" applyFont="1" applyFill="1" applyBorder="1" applyAlignment="1" applyProtection="1">
      <alignment horizontal="left" vertical="top" wrapText="1"/>
      <protection locked="0"/>
    </xf>
    <xf numFmtId="181" fontId="14" fillId="17" borderId="66" xfId="0" applyNumberFormat="1" applyFont="1" applyFill="1" applyBorder="1" applyAlignment="1" applyProtection="1">
      <alignment horizontal="left" vertical="top" wrapText="1"/>
      <protection locked="0"/>
    </xf>
    <xf numFmtId="0" fontId="14" fillId="0" borderId="0" xfId="0" applyFont="1"/>
    <xf numFmtId="0" fontId="81" fillId="2" borderId="0" xfId="16" applyFont="1" applyFill="1" applyAlignment="1">
      <alignment horizontal="center" vertical="top"/>
    </xf>
    <xf numFmtId="0" fontId="81" fillId="0" borderId="0" xfId="16" applyFont="1" applyAlignment="1">
      <alignment horizontal="center" vertical="top"/>
    </xf>
    <xf numFmtId="2" fontId="81" fillId="0" borderId="0" xfId="16" applyNumberFormat="1" applyFont="1" applyAlignment="1">
      <alignment horizontal="center" vertical="top"/>
    </xf>
    <xf numFmtId="0" fontId="12" fillId="17" borderId="4" xfId="16" applyFont="1" applyFill="1" applyBorder="1" applyAlignment="1">
      <alignment horizontal="center" vertical="center" textRotation="90" wrapText="1"/>
    </xf>
    <xf numFmtId="10" fontId="81" fillId="17" borderId="4" xfId="16" applyNumberFormat="1" applyFont="1" applyFill="1" applyBorder="1" applyAlignment="1">
      <alignment horizontal="center" vertical="center" wrapText="1"/>
    </xf>
    <xf numFmtId="10" fontId="81" fillId="17" borderId="65" xfId="16" applyNumberFormat="1" applyFont="1" applyFill="1" applyBorder="1" applyAlignment="1">
      <alignment horizontal="center" vertical="center" wrapText="1"/>
    </xf>
    <xf numFmtId="0" fontId="12" fillId="17" borderId="69" xfId="16" applyFont="1" applyFill="1" applyBorder="1" applyAlignment="1">
      <alignment horizontal="center" vertical="center" wrapText="1"/>
    </xf>
    <xf numFmtId="0" fontId="12" fillId="17" borderId="45" xfId="16" applyFont="1" applyFill="1" applyBorder="1" applyAlignment="1">
      <alignment horizontal="center" vertical="center" wrapText="1"/>
    </xf>
    <xf numFmtId="0" fontId="12" fillId="17" borderId="4" xfId="16" applyFont="1" applyFill="1" applyBorder="1" applyAlignment="1">
      <alignment horizontal="center" vertical="center" wrapText="1"/>
    </xf>
    <xf numFmtId="10" fontId="12" fillId="17" borderId="35" xfId="24" applyNumberFormat="1" applyFont="1" applyFill="1" applyBorder="1" applyAlignment="1">
      <alignment horizontal="center" vertical="center" wrapText="1"/>
    </xf>
    <xf numFmtId="0" fontId="12" fillId="17" borderId="46" xfId="16" applyFont="1" applyFill="1" applyBorder="1" applyAlignment="1">
      <alignment horizontal="center" vertical="center" wrapText="1"/>
    </xf>
    <xf numFmtId="0" fontId="81" fillId="2" borderId="0" xfId="16" applyFont="1" applyFill="1" applyAlignment="1">
      <alignment horizontal="center" vertical="center"/>
    </xf>
    <xf numFmtId="10" fontId="81" fillId="2" borderId="0" xfId="16" applyNumberFormat="1" applyFont="1" applyFill="1" applyAlignment="1">
      <alignment horizontal="center" vertical="center"/>
    </xf>
    <xf numFmtId="9" fontId="81" fillId="2" borderId="0" xfId="16" applyNumberFormat="1" applyFont="1" applyFill="1" applyAlignment="1">
      <alignment horizontal="center" vertical="center"/>
    </xf>
    <xf numFmtId="0" fontId="83" fillId="3" borderId="0" xfId="0" applyFont="1" applyFill="1" applyAlignment="1">
      <alignment horizontal="center" vertical="center"/>
    </xf>
    <xf numFmtId="0" fontId="80" fillId="0" borderId="0" xfId="0" applyFont="1" applyAlignment="1">
      <alignment horizontal="center" vertical="center"/>
    </xf>
    <xf numFmtId="0" fontId="83" fillId="4" borderId="1" xfId="0" applyFont="1" applyFill="1" applyBorder="1" applyAlignment="1">
      <alignment horizontal="center" vertical="center"/>
    </xf>
    <xf numFmtId="169" fontId="81" fillId="2" borderId="0" xfId="2867" applyFont="1" applyFill="1" applyAlignment="1">
      <alignment horizontal="center" vertical="center"/>
    </xf>
    <xf numFmtId="9" fontId="81" fillId="2" borderId="0" xfId="24" applyFont="1" applyFill="1" applyAlignment="1">
      <alignment horizontal="center" vertical="center"/>
    </xf>
    <xf numFmtId="0" fontId="80" fillId="0" borderId="1" xfId="0" applyFont="1" applyBorder="1" applyAlignment="1">
      <alignment horizontal="center" vertical="center"/>
    </xf>
    <xf numFmtId="2" fontId="81" fillId="2" borderId="0" xfId="16" applyNumberFormat="1" applyFont="1" applyFill="1" applyAlignment="1">
      <alignment horizontal="center" vertical="center"/>
    </xf>
    <xf numFmtId="0" fontId="81" fillId="0" borderId="0" xfId="16" applyFont="1" applyAlignment="1">
      <alignment horizontal="center" vertical="center"/>
    </xf>
    <xf numFmtId="10" fontId="81" fillId="0" borderId="0" xfId="16" applyNumberFormat="1" applyFont="1" applyAlignment="1">
      <alignment horizontal="center" vertical="center"/>
    </xf>
    <xf numFmtId="172" fontId="81" fillId="2" borderId="0" xfId="21" applyNumberFormat="1" applyFont="1" applyFill="1" applyAlignment="1">
      <alignment horizontal="center" vertical="center"/>
    </xf>
    <xf numFmtId="10" fontId="81" fillId="17" borderId="62" xfId="0" applyNumberFormat="1" applyFont="1" applyFill="1" applyBorder="1" applyAlignment="1">
      <alignment horizontal="center" vertical="center" wrapText="1"/>
    </xf>
    <xf numFmtId="10" fontId="81" fillId="18" borderId="64" xfId="0" applyNumberFormat="1" applyFont="1" applyFill="1" applyBorder="1" applyAlignment="1">
      <alignment horizontal="center" vertical="center" wrapText="1"/>
    </xf>
    <xf numFmtId="10" fontId="81" fillId="17" borderId="64" xfId="0" applyNumberFormat="1" applyFont="1" applyFill="1" applyBorder="1" applyAlignment="1">
      <alignment horizontal="center" vertical="center" wrapText="1"/>
    </xf>
    <xf numFmtId="10" fontId="81" fillId="18" borderId="66" xfId="0" applyNumberFormat="1" applyFont="1" applyFill="1" applyBorder="1" applyAlignment="1">
      <alignment horizontal="center" vertical="center" wrapText="1"/>
    </xf>
    <xf numFmtId="10" fontId="81" fillId="18" borderId="77" xfId="0" applyNumberFormat="1" applyFont="1" applyFill="1" applyBorder="1" applyAlignment="1">
      <alignment horizontal="center" vertical="center" wrapText="1"/>
    </xf>
    <xf numFmtId="0" fontId="80" fillId="0" borderId="0" xfId="0" applyFont="1" applyAlignment="1">
      <alignment horizontal="center" vertical="center" wrapText="1"/>
    </xf>
    <xf numFmtId="0" fontId="81" fillId="0" borderId="0" xfId="16" applyFont="1" applyAlignment="1">
      <alignment horizontal="center" vertical="center" wrapText="1"/>
    </xf>
    <xf numFmtId="0" fontId="81" fillId="2" borderId="0" xfId="16" applyFont="1" applyFill="1" applyAlignment="1">
      <alignment horizontal="center" vertical="center" wrapText="1"/>
    </xf>
    <xf numFmtId="0" fontId="19" fillId="0" borderId="0" xfId="0" applyFont="1" applyAlignment="1">
      <alignment vertical="center"/>
    </xf>
    <xf numFmtId="0" fontId="19" fillId="3" borderId="0" xfId="0" applyFont="1" applyFill="1" applyAlignment="1">
      <alignment vertical="center"/>
    </xf>
    <xf numFmtId="0" fontId="19" fillId="3" borderId="0" xfId="0" applyFont="1" applyFill="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xf>
    <xf numFmtId="9" fontId="23" fillId="0" borderId="0" xfId="0" applyNumberFormat="1" applyFont="1" applyAlignment="1">
      <alignment vertical="center"/>
    </xf>
    <xf numFmtId="10" fontId="23" fillId="0" borderId="0" xfId="21" applyNumberFormat="1" applyFont="1" applyAlignment="1">
      <alignment vertical="center"/>
    </xf>
    <xf numFmtId="0" fontId="3" fillId="17" borderId="68" xfId="0" applyFont="1" applyFill="1" applyBorder="1" applyAlignment="1">
      <alignment horizontal="center" vertical="center" wrapText="1"/>
    </xf>
    <xf numFmtId="0" fontId="3" fillId="17" borderId="51" xfId="0" applyFont="1" applyFill="1" applyBorder="1" applyAlignment="1">
      <alignment horizontal="center" vertical="center" wrapText="1"/>
    </xf>
    <xf numFmtId="0" fontId="3" fillId="17" borderId="51" xfId="0" applyFont="1" applyFill="1" applyBorder="1" applyAlignment="1">
      <alignment vertical="center" wrapText="1"/>
    </xf>
    <xf numFmtId="0" fontId="3" fillId="18" borderId="52" xfId="0" applyFont="1" applyFill="1" applyBorder="1" applyAlignment="1">
      <alignment horizontal="center" vertical="center" wrapText="1"/>
    </xf>
    <xf numFmtId="0" fontId="3" fillId="18" borderId="55" xfId="0" applyFont="1" applyFill="1" applyBorder="1" applyAlignment="1">
      <alignment horizontal="center" vertical="center" wrapText="1"/>
    </xf>
    <xf numFmtId="0" fontId="3" fillId="22" borderId="51" xfId="0" applyFont="1" applyFill="1" applyBorder="1" applyAlignment="1">
      <alignment horizontal="center" vertical="center" wrapText="1"/>
    </xf>
    <xf numFmtId="0" fontId="3" fillId="17" borderId="70" xfId="0" applyFont="1" applyFill="1" applyBorder="1" applyAlignment="1">
      <alignment horizontal="center" vertical="center" wrapText="1"/>
    </xf>
    <xf numFmtId="0" fontId="2" fillId="21" borderId="69" xfId="0" applyFont="1" applyFill="1" applyBorder="1" applyAlignment="1">
      <alignment horizontal="center" vertical="center" wrapText="1"/>
    </xf>
    <xf numFmtId="0" fontId="2" fillId="20" borderId="49" xfId="0" applyFont="1" applyFill="1" applyBorder="1" applyAlignment="1">
      <alignment horizontal="center" vertical="center" wrapText="1"/>
    </xf>
    <xf numFmtId="0" fontId="2" fillId="22" borderId="69" xfId="0" applyFont="1" applyFill="1" applyBorder="1" applyAlignment="1">
      <alignment horizontal="center" vertical="center" wrapText="1"/>
    </xf>
    <xf numFmtId="0" fontId="2" fillId="20" borderId="69" xfId="0" applyFont="1" applyFill="1" applyBorder="1" applyAlignment="1">
      <alignment horizontal="center" vertical="center" wrapText="1"/>
    </xf>
    <xf numFmtId="0" fontId="23" fillId="0" borderId="68" xfId="0" applyFont="1" applyBorder="1" applyAlignment="1">
      <alignment horizontal="center" vertical="center"/>
    </xf>
    <xf numFmtId="0" fontId="23" fillId="0" borderId="49" xfId="0" applyFont="1" applyBorder="1" applyAlignment="1">
      <alignment horizontal="center" vertical="center"/>
    </xf>
    <xf numFmtId="9" fontId="23" fillId="0" borderId="52" xfId="24" applyFont="1" applyFill="1" applyBorder="1" applyAlignment="1">
      <alignment horizontal="center" vertical="center"/>
    </xf>
    <xf numFmtId="172" fontId="23" fillId="0" borderId="51" xfId="24" applyNumberFormat="1" applyFont="1" applyFill="1" applyBorder="1" applyAlignment="1">
      <alignment horizontal="center" vertical="center"/>
    </xf>
    <xf numFmtId="10" fontId="23" fillId="0" borderId="51" xfId="24" applyNumberFormat="1" applyFont="1" applyFill="1" applyBorder="1" applyAlignment="1">
      <alignment horizontal="center" vertical="center"/>
    </xf>
    <xf numFmtId="10" fontId="23" fillId="0" borderId="52" xfId="24" applyNumberFormat="1" applyFont="1" applyFill="1" applyBorder="1" applyAlignment="1">
      <alignment horizontal="center" vertical="center"/>
    </xf>
    <xf numFmtId="10" fontId="23" fillId="0" borderId="69" xfId="24" applyNumberFormat="1" applyFont="1" applyFill="1" applyBorder="1" applyAlignment="1">
      <alignment horizontal="center" vertical="center"/>
    </xf>
    <xf numFmtId="10" fontId="23" fillId="0" borderId="68" xfId="24" applyNumberFormat="1" applyFont="1" applyFill="1" applyBorder="1" applyAlignment="1">
      <alignment horizontal="center" vertical="center"/>
    </xf>
    <xf numFmtId="172" fontId="3" fillId="0" borderId="51" xfId="21" applyNumberFormat="1" applyFont="1" applyFill="1" applyBorder="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center" vertical="center" wrapText="1"/>
    </xf>
    <xf numFmtId="0" fontId="23" fillId="0" borderId="0" xfId="0" applyFont="1" applyAlignment="1">
      <alignment horizontal="left" vertical="center" wrapText="1"/>
    </xf>
    <xf numFmtId="0" fontId="70" fillId="0" borderId="0" xfId="0" applyFont="1" applyAlignment="1">
      <alignment horizontal="center" vertical="center"/>
    </xf>
    <xf numFmtId="175" fontId="23" fillId="0" borderId="0" xfId="3" applyNumberFormat="1" applyFont="1" applyFill="1" applyBorder="1" applyAlignment="1">
      <alignment horizontal="center" vertical="center"/>
    </xf>
    <xf numFmtId="2" fontId="23" fillId="0" borderId="0" xfId="0" applyNumberFormat="1" applyFont="1" applyAlignment="1">
      <alignment horizontal="center" vertical="center"/>
    </xf>
    <xf numFmtId="182" fontId="3" fillId="0" borderId="0" xfId="0" applyNumberFormat="1" applyFont="1" applyAlignment="1">
      <alignment horizontal="center" vertical="center" wrapText="1"/>
    </xf>
    <xf numFmtId="2" fontId="71" fillId="0" borderId="0" xfId="0" applyNumberFormat="1" applyFont="1" applyAlignment="1">
      <alignment horizontal="center" vertical="center"/>
    </xf>
    <xf numFmtId="9" fontId="52" fillId="0" borderId="0" xfId="21" applyFont="1" applyFill="1" applyBorder="1" applyAlignment="1">
      <alignment horizontal="center" vertical="center"/>
    </xf>
    <xf numFmtId="10" fontId="52" fillId="0" borderId="0" xfId="21" applyNumberFormat="1" applyFont="1" applyFill="1" applyBorder="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73" fillId="0" borderId="0" xfId="0" applyFont="1" applyAlignment="1">
      <alignment horizontal="left" vertical="center" wrapText="1"/>
    </xf>
    <xf numFmtId="0" fontId="73" fillId="0" borderId="0" xfId="0" applyFont="1" applyAlignment="1">
      <alignment horizontal="center" vertical="center" wrapText="1"/>
    </xf>
    <xf numFmtId="0" fontId="52" fillId="3" borderId="0" xfId="0" applyFont="1" applyFill="1" applyAlignment="1">
      <alignment vertical="center"/>
    </xf>
    <xf numFmtId="41" fontId="19" fillId="0" borderId="0" xfId="0" applyNumberFormat="1" applyFont="1" applyAlignment="1">
      <alignment horizontal="center" vertical="center"/>
    </xf>
    <xf numFmtId="2" fontId="19" fillId="0" borderId="0" xfId="0" applyNumberFormat="1" applyFont="1" applyAlignment="1">
      <alignment horizontal="center" vertical="center"/>
    </xf>
    <xf numFmtId="43" fontId="52" fillId="0" borderId="0" xfId="0" applyNumberFormat="1" applyFont="1" applyAlignment="1">
      <alignment vertical="center"/>
    </xf>
    <xf numFmtId="43" fontId="19" fillId="0" borderId="0" xfId="0" applyNumberFormat="1" applyFont="1" applyAlignment="1">
      <alignment horizontal="center" vertical="center"/>
    </xf>
    <xf numFmtId="0" fontId="52" fillId="4" borderId="1" xfId="0" applyFont="1" applyFill="1" applyBorder="1" applyAlignment="1">
      <alignment horizontal="center" vertical="center"/>
    </xf>
    <xf numFmtId="0" fontId="19" fillId="0" borderId="1" xfId="0" applyFont="1" applyBorder="1" applyAlignment="1">
      <alignment horizontal="center" vertical="center"/>
    </xf>
    <xf numFmtId="10" fontId="19" fillId="0" borderId="0" xfId="0" applyNumberFormat="1" applyFont="1" applyAlignment="1">
      <alignment vertical="center"/>
    </xf>
    <xf numFmtId="9" fontId="19" fillId="0" borderId="0" xfId="0" applyNumberFormat="1" applyFont="1" applyAlignment="1">
      <alignment vertical="center"/>
    </xf>
    <xf numFmtId="10" fontId="19" fillId="0" borderId="0" xfId="21" applyNumberFormat="1" applyFont="1" applyAlignment="1">
      <alignment vertical="center"/>
    </xf>
    <xf numFmtId="10" fontId="23" fillId="0" borderId="0" xfId="21" applyNumberFormat="1" applyFont="1" applyFill="1" applyBorder="1" applyAlignment="1">
      <alignment horizontal="center" vertical="center"/>
    </xf>
    <xf numFmtId="3" fontId="38" fillId="15" borderId="0" xfId="0" applyNumberFormat="1" applyFont="1" applyFill="1"/>
    <xf numFmtId="3" fontId="38" fillId="0" borderId="0" xfId="0" applyNumberFormat="1" applyFont="1"/>
    <xf numFmtId="182" fontId="38" fillId="15" borderId="0" xfId="0" applyNumberFormat="1" applyFont="1" applyFill="1"/>
    <xf numFmtId="182" fontId="38" fillId="0" borderId="0" xfId="0" applyNumberFormat="1" applyFont="1"/>
    <xf numFmtId="9" fontId="53" fillId="0" borderId="0" xfId="0" applyNumberFormat="1" applyFont="1"/>
    <xf numFmtId="9" fontId="53" fillId="0" borderId="0" xfId="24" applyFont="1" applyAlignment="1">
      <alignment vertical="center"/>
    </xf>
    <xf numFmtId="9" fontId="53" fillId="0" borderId="0" xfId="0" applyNumberFormat="1" applyFont="1" applyAlignment="1">
      <alignment vertical="center"/>
    </xf>
    <xf numFmtId="10" fontId="53" fillId="0" borderId="0" xfId="24" applyNumberFormat="1" applyFont="1" applyAlignment="1">
      <alignment vertical="center"/>
    </xf>
    <xf numFmtId="2" fontId="53" fillId="0" borderId="0" xfId="0" applyNumberFormat="1" applyFont="1"/>
    <xf numFmtId="9" fontId="53" fillId="0" borderId="0" xfId="0" applyNumberFormat="1" applyFont="1" applyAlignment="1">
      <alignment horizontal="right"/>
    </xf>
    <xf numFmtId="4" fontId="75" fillId="0" borderId="0" xfId="0" applyNumberFormat="1" applyFont="1" applyAlignment="1">
      <alignment horizontal="center"/>
    </xf>
    <xf numFmtId="10" fontId="19" fillId="0" borderId="0" xfId="0" applyNumberFormat="1" applyFont="1" applyAlignment="1">
      <alignment horizontal="center" vertical="center"/>
    </xf>
    <xf numFmtId="0" fontId="12" fillId="0" borderId="0" xfId="16" applyFont="1" applyAlignment="1">
      <alignment horizontal="center" vertical="center" wrapText="1"/>
    </xf>
    <xf numFmtId="10" fontId="12" fillId="0" borderId="0" xfId="16" applyNumberFormat="1" applyFont="1" applyAlignment="1">
      <alignment horizontal="center" vertical="center" wrapText="1"/>
    </xf>
    <xf numFmtId="10" fontId="12" fillId="0" borderId="0" xfId="24" applyNumberFormat="1" applyFont="1" applyFill="1" applyBorder="1" applyAlignment="1">
      <alignment horizontal="center" vertical="center" wrapText="1"/>
    </xf>
    <xf numFmtId="10" fontId="81" fillId="0" borderId="2" xfId="16" applyNumberFormat="1" applyFont="1" applyBorder="1" applyAlignment="1">
      <alignment horizontal="center" vertical="center" wrapText="1"/>
    </xf>
    <xf numFmtId="172" fontId="24" fillId="0" borderId="1" xfId="21" applyNumberFormat="1" applyFont="1" applyFill="1" applyBorder="1" applyAlignment="1">
      <alignment horizontal="center" vertical="center"/>
    </xf>
    <xf numFmtId="4" fontId="24" fillId="0" borderId="1" xfId="0" applyNumberFormat="1" applyFont="1" applyBorder="1" applyAlignment="1">
      <alignment horizontal="center" vertical="center"/>
    </xf>
    <xf numFmtId="9" fontId="24" fillId="0" borderId="1" xfId="21" applyFont="1" applyFill="1" applyBorder="1" applyAlignment="1">
      <alignment horizontal="center" vertical="center"/>
    </xf>
    <xf numFmtId="0" fontId="12" fillId="0" borderId="12" xfId="0" applyFont="1" applyBorder="1" applyAlignment="1">
      <alignment horizontal="left" vertical="center" wrapText="1"/>
    </xf>
    <xf numFmtId="10" fontId="81" fillId="0" borderId="36" xfId="16" applyNumberFormat="1" applyFont="1" applyBorder="1" applyAlignment="1">
      <alignment horizontal="center" vertical="center" wrapText="1"/>
    </xf>
    <xf numFmtId="10" fontId="81" fillId="0" borderId="3" xfId="16" applyNumberFormat="1" applyFont="1" applyBorder="1" applyAlignment="1">
      <alignment horizontal="center" vertical="center" wrapText="1"/>
    </xf>
    <xf numFmtId="10" fontId="81" fillId="0" borderId="16" xfId="16" applyNumberFormat="1" applyFont="1" applyBorder="1" applyAlignment="1">
      <alignment horizontal="center" vertical="center" wrapText="1"/>
    </xf>
    <xf numFmtId="10" fontId="81" fillId="0" borderId="7" xfId="16" applyNumberFormat="1" applyFont="1" applyBorder="1" applyAlignment="1">
      <alignment horizontal="center" vertical="center" wrapText="1"/>
    </xf>
    <xf numFmtId="10" fontId="81" fillId="0" borderId="1" xfId="16" applyNumberFormat="1" applyFont="1" applyBorder="1" applyAlignment="1">
      <alignment horizontal="center" vertical="center" wrapText="1"/>
    </xf>
    <xf numFmtId="10" fontId="81" fillId="0" borderId="8" xfId="16" applyNumberFormat="1" applyFont="1" applyBorder="1" applyAlignment="1">
      <alignment horizontal="center" vertical="center" wrapText="1"/>
    </xf>
    <xf numFmtId="10" fontId="81" fillId="0" borderId="7" xfId="16" applyNumberFormat="1" applyFont="1" applyBorder="1" applyAlignment="1">
      <alignment horizontal="center" vertical="center"/>
    </xf>
    <xf numFmtId="10" fontId="81" fillId="17" borderId="40" xfId="0" applyNumberFormat="1" applyFont="1" applyFill="1" applyBorder="1" applyAlignment="1">
      <alignment horizontal="center" vertical="center"/>
    </xf>
    <xf numFmtId="10" fontId="81" fillId="18" borderId="79" xfId="0" applyNumberFormat="1" applyFont="1" applyFill="1" applyBorder="1" applyAlignment="1">
      <alignment horizontal="center" vertical="center"/>
    </xf>
    <xf numFmtId="10" fontId="81" fillId="17" borderId="79" xfId="0" applyNumberFormat="1" applyFont="1" applyFill="1" applyBorder="1" applyAlignment="1">
      <alignment horizontal="center" vertical="center"/>
    </xf>
    <xf numFmtId="10" fontId="81" fillId="18" borderId="44" xfId="0" applyNumberFormat="1" applyFont="1" applyFill="1" applyBorder="1" applyAlignment="1">
      <alignment horizontal="center" vertical="center"/>
    </xf>
    <xf numFmtId="10" fontId="81" fillId="17" borderId="53" xfId="0" applyNumberFormat="1" applyFont="1" applyFill="1" applyBorder="1" applyAlignment="1">
      <alignment horizontal="center" vertical="center"/>
    </xf>
    <xf numFmtId="10" fontId="81" fillId="18" borderId="74" xfId="0" applyNumberFormat="1" applyFont="1" applyFill="1" applyBorder="1" applyAlignment="1">
      <alignment horizontal="center" vertical="center"/>
    </xf>
    <xf numFmtId="10" fontId="12" fillId="17" borderId="15" xfId="16" applyNumberFormat="1" applyFont="1" applyFill="1" applyBorder="1" applyAlignment="1">
      <alignment horizontal="center" vertical="center" wrapText="1"/>
    </xf>
    <xf numFmtId="172" fontId="81" fillId="0" borderId="2" xfId="16" applyNumberFormat="1" applyFont="1" applyBorder="1" applyAlignment="1">
      <alignment horizontal="center" vertical="center" wrapText="1"/>
    </xf>
    <xf numFmtId="172" fontId="81" fillId="0" borderId="76" xfId="16" applyNumberFormat="1" applyFont="1" applyBorder="1" applyAlignment="1">
      <alignment horizontal="center" vertical="center" wrapText="1"/>
    </xf>
    <xf numFmtId="10" fontId="81" fillId="0" borderId="18" xfId="16" applyNumberFormat="1" applyFont="1" applyBorder="1" applyAlignment="1">
      <alignment horizontal="center" vertical="center" wrapText="1"/>
    </xf>
    <xf numFmtId="10" fontId="81" fillId="0" borderId="11" xfId="16" applyNumberFormat="1" applyFont="1" applyBorder="1" applyAlignment="1">
      <alignment horizontal="center" vertical="center" wrapText="1"/>
    </xf>
    <xf numFmtId="10" fontId="81" fillId="0" borderId="78" xfId="16" applyNumberFormat="1" applyFont="1" applyBorder="1" applyAlignment="1">
      <alignment horizontal="center" vertical="center" wrapText="1"/>
    </xf>
    <xf numFmtId="172" fontId="81" fillId="0" borderId="1" xfId="16" applyNumberFormat="1" applyFont="1" applyBorder="1" applyAlignment="1">
      <alignment horizontal="center" vertical="center" wrapText="1"/>
    </xf>
    <xf numFmtId="172" fontId="81" fillId="0" borderId="8" xfId="16" applyNumberFormat="1" applyFont="1" applyBorder="1" applyAlignment="1">
      <alignment horizontal="center" vertical="center" wrapText="1"/>
    </xf>
    <xf numFmtId="10" fontId="81" fillId="0" borderId="4" xfId="16" applyNumberFormat="1" applyFont="1" applyBorder="1" applyAlignment="1">
      <alignment horizontal="center" vertical="center" wrapText="1"/>
    </xf>
    <xf numFmtId="10" fontId="81" fillId="0" borderId="65" xfId="16" applyNumberFormat="1" applyFont="1" applyBorder="1" applyAlignment="1">
      <alignment horizontal="center" vertical="center" wrapText="1"/>
    </xf>
    <xf numFmtId="0" fontId="23" fillId="0" borderId="51" xfId="0" applyFont="1" applyBorder="1" applyAlignment="1">
      <alignment horizontal="justify" vertical="center" wrapText="1"/>
    </xf>
    <xf numFmtId="0" fontId="23" fillId="0" borderId="51" xfId="0" applyFont="1" applyBorder="1" applyAlignment="1">
      <alignment horizontal="center" vertical="center"/>
    </xf>
    <xf numFmtId="0" fontId="23" fillId="0" borderId="51" xfId="0" applyFont="1" applyBorder="1" applyAlignment="1">
      <alignment horizontal="center" vertical="center" wrapText="1"/>
    </xf>
    <xf numFmtId="0" fontId="28" fillId="0" borderId="55" xfId="0" applyFont="1" applyBorder="1" applyAlignment="1">
      <alignment horizontal="justify" vertical="top" wrapText="1"/>
    </xf>
    <xf numFmtId="0" fontId="23" fillId="0" borderId="22" xfId="0" applyFont="1" applyBorder="1" applyAlignment="1">
      <alignment horizontal="center" vertical="center" wrapText="1"/>
    </xf>
    <xf numFmtId="0" fontId="23" fillId="0" borderId="68" xfId="0" applyFont="1" applyBorder="1" applyAlignment="1">
      <alignment horizontal="justify" vertical="top" wrapText="1"/>
    </xf>
    <xf numFmtId="0" fontId="23" fillId="0" borderId="59"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1" xfId="0" applyFont="1" applyBorder="1" applyAlignment="1">
      <alignment horizontal="justify" vertical="center" wrapText="1"/>
    </xf>
    <xf numFmtId="0" fontId="23" fillId="0" borderId="52" xfId="0" applyFont="1" applyBorder="1" applyAlignment="1">
      <alignment horizontal="center" vertical="center" wrapText="1"/>
    </xf>
    <xf numFmtId="3" fontId="75" fillId="0" borderId="10" xfId="24" applyNumberFormat="1" applyFont="1" applyFill="1" applyBorder="1" applyAlignment="1">
      <alignment horizontal="center" vertical="center" wrapText="1"/>
    </xf>
    <xf numFmtId="3" fontId="75" fillId="0" borderId="21" xfId="24" applyNumberFormat="1" applyFont="1" applyFill="1" applyBorder="1" applyAlignment="1">
      <alignment horizontal="center" vertical="center" wrapText="1"/>
    </xf>
    <xf numFmtId="10" fontId="75" fillId="0" borderId="10" xfId="24" applyNumberFormat="1" applyFont="1" applyFill="1" applyBorder="1" applyAlignment="1">
      <alignment horizontal="center" vertical="center" wrapText="1"/>
    </xf>
    <xf numFmtId="10" fontId="75" fillId="0" borderId="21" xfId="24" applyNumberFormat="1" applyFont="1" applyFill="1" applyBorder="1" applyAlignment="1">
      <alignment horizontal="center" vertical="center" wrapText="1"/>
    </xf>
    <xf numFmtId="0" fontId="75" fillId="0" borderId="10" xfId="24" applyNumberFormat="1" applyFont="1" applyFill="1" applyBorder="1" applyAlignment="1">
      <alignment horizontal="center" vertical="center" wrapText="1"/>
    </xf>
    <xf numFmtId="0" fontId="75" fillId="0" borderId="21" xfId="24" applyNumberFormat="1" applyFont="1" applyFill="1" applyBorder="1" applyAlignment="1">
      <alignment horizontal="center" vertical="center" wrapText="1"/>
    </xf>
    <xf numFmtId="3" fontId="75" fillId="0" borderId="17" xfId="0" applyNumberFormat="1" applyFont="1" applyBorder="1" applyAlignment="1">
      <alignment horizontal="center" vertical="center" wrapText="1"/>
    </xf>
    <xf numFmtId="3" fontId="75" fillId="0" borderId="36" xfId="0" applyNumberFormat="1" applyFont="1" applyBorder="1" applyAlignment="1">
      <alignment horizontal="center" vertical="center" wrapText="1"/>
    </xf>
    <xf numFmtId="3" fontId="75" fillId="0" borderId="16" xfId="0" applyNumberFormat="1" applyFont="1" applyBorder="1" applyAlignment="1">
      <alignment horizontal="center" vertical="center" wrapText="1"/>
    </xf>
    <xf numFmtId="3" fontId="77" fillId="0" borderId="11" xfId="0" applyNumberFormat="1" applyFont="1" applyBorder="1" applyAlignment="1">
      <alignment horizontal="center" vertical="center"/>
    </xf>
    <xf numFmtId="3" fontId="77" fillId="0" borderId="18" xfId="0" applyNumberFormat="1" applyFont="1" applyBorder="1" applyAlignment="1">
      <alignment horizontal="center" vertical="center"/>
    </xf>
    <xf numFmtId="3" fontId="77" fillId="0" borderId="7" xfId="0" applyNumberFormat="1" applyFont="1" applyBorder="1" applyAlignment="1">
      <alignment horizontal="center" vertical="center"/>
    </xf>
    <xf numFmtId="3" fontId="75" fillId="0" borderId="1" xfId="0" applyNumberFormat="1" applyFont="1" applyBorder="1" applyAlignment="1">
      <alignment horizontal="center" vertical="center" wrapText="1"/>
    </xf>
    <xf numFmtId="3" fontId="75" fillId="0" borderId="8" xfId="0" applyNumberFormat="1" applyFont="1" applyBorder="1" applyAlignment="1">
      <alignment horizontal="center" vertical="center" wrapText="1"/>
    </xf>
    <xf numFmtId="3" fontId="77" fillId="0" borderId="64" xfId="0" applyNumberFormat="1" applyFont="1" applyBorder="1" applyAlignment="1">
      <alignment horizontal="center" vertical="center"/>
    </xf>
    <xf numFmtId="3" fontId="75" fillId="0" borderId="1" xfId="0" applyNumberFormat="1" applyFont="1" applyBorder="1" applyAlignment="1">
      <alignment horizontal="center" vertical="center"/>
    </xf>
    <xf numFmtId="3" fontId="77" fillId="0" borderId="8" xfId="0" applyNumberFormat="1" applyFont="1" applyBorder="1" applyAlignment="1">
      <alignment horizontal="center" vertical="center"/>
    </xf>
    <xf numFmtId="180" fontId="77" fillId="0" borderId="18" xfId="0" applyNumberFormat="1" applyFont="1" applyBorder="1" applyAlignment="1">
      <alignment horizontal="right" vertical="center"/>
    </xf>
    <xf numFmtId="180" fontId="77" fillId="0" borderId="7" xfId="0" applyNumberFormat="1" applyFont="1" applyBorder="1" applyAlignment="1">
      <alignment horizontal="right" vertical="center"/>
    </xf>
    <xf numFmtId="180" fontId="77" fillId="0" borderId="64" xfId="0" applyNumberFormat="1" applyFont="1" applyBorder="1" applyAlignment="1">
      <alignment horizontal="right" vertical="center"/>
    </xf>
    <xf numFmtId="0" fontId="77" fillId="0" borderId="8" xfId="0" applyFont="1" applyBorder="1" applyAlignment="1">
      <alignment horizontal="center" vertical="center"/>
    </xf>
    <xf numFmtId="0" fontId="77" fillId="0" borderId="64" xfId="0" applyFont="1" applyBorder="1" applyAlignment="1">
      <alignment horizontal="center" vertical="center"/>
    </xf>
    <xf numFmtId="0" fontId="77" fillId="0" borderId="18" xfId="0" applyFont="1" applyBorder="1" applyAlignment="1">
      <alignment horizontal="right" vertical="center"/>
    </xf>
    <xf numFmtId="0" fontId="77" fillId="0" borderId="7" xfId="0" applyFont="1" applyBorder="1" applyAlignment="1">
      <alignment horizontal="right" vertical="center"/>
    </xf>
    <xf numFmtId="0" fontId="77" fillId="0" borderId="64" xfId="0" applyFont="1" applyBorder="1" applyAlignment="1">
      <alignment horizontal="right" vertical="center"/>
    </xf>
    <xf numFmtId="10" fontId="77" fillId="0" borderId="18" xfId="21" applyNumberFormat="1" applyFont="1" applyFill="1" applyBorder="1" applyAlignment="1">
      <alignment horizontal="right" vertical="center"/>
    </xf>
    <xf numFmtId="10" fontId="77" fillId="0" borderId="7" xfId="21" applyNumberFormat="1" applyFont="1" applyFill="1" applyBorder="1" applyAlignment="1">
      <alignment horizontal="right" vertical="center"/>
    </xf>
    <xf numFmtId="10" fontId="75" fillId="0" borderId="1" xfId="21" applyNumberFormat="1" applyFont="1" applyFill="1" applyBorder="1" applyAlignment="1">
      <alignment horizontal="center" vertical="center" wrapText="1"/>
    </xf>
    <xf numFmtId="10" fontId="75" fillId="0" borderId="8" xfId="21" applyNumberFormat="1" applyFont="1" applyFill="1" applyBorder="1" applyAlignment="1">
      <alignment horizontal="center" vertical="center" wrapText="1"/>
    </xf>
    <xf numFmtId="0" fontId="77" fillId="0" borderId="8" xfId="0" applyFont="1" applyBorder="1" applyAlignment="1">
      <alignment horizontal="right" vertical="center"/>
    </xf>
    <xf numFmtId="182" fontId="75" fillId="0" borderId="3" xfId="0" applyNumberFormat="1" applyFont="1" applyBorder="1" applyAlignment="1">
      <alignment horizontal="center" vertical="center" wrapText="1"/>
    </xf>
    <xf numFmtId="4" fontId="75" fillId="0" borderId="3" xfId="0" applyNumberFormat="1" applyFont="1" applyBorder="1" applyAlignment="1">
      <alignment horizontal="center" vertical="center" wrapText="1"/>
    </xf>
    <xf numFmtId="4" fontId="75" fillId="0" borderId="62" xfId="0" applyNumberFormat="1" applyFont="1" applyBorder="1" applyAlignment="1">
      <alignment horizontal="center" vertical="center" wrapText="1"/>
    </xf>
    <xf numFmtId="4" fontId="75" fillId="0" borderId="16" xfId="0" applyNumberFormat="1" applyFont="1" applyBorder="1" applyAlignment="1">
      <alignment horizontal="center" vertical="center" wrapText="1"/>
    </xf>
    <xf numFmtId="2" fontId="75" fillId="0" borderId="62" xfId="3" applyNumberFormat="1" applyFont="1" applyFill="1" applyBorder="1" applyAlignment="1">
      <alignment horizontal="center" vertical="center" wrapText="1"/>
    </xf>
    <xf numFmtId="2" fontId="75" fillId="0" borderId="62" xfId="0" applyNumberFormat="1" applyFont="1" applyBorder="1" applyAlignment="1">
      <alignment horizontal="center" vertical="center" wrapText="1"/>
    </xf>
    <xf numFmtId="3" fontId="77" fillId="0" borderId="2" xfId="0" applyNumberFormat="1" applyFont="1" applyBorder="1" applyAlignment="1">
      <alignment horizontal="center" vertical="center"/>
    </xf>
    <xf numFmtId="3" fontId="77" fillId="0" borderId="76" xfId="0" applyNumberFormat="1" applyFont="1" applyBorder="1" applyAlignment="1">
      <alignment horizontal="center" vertical="center"/>
    </xf>
    <xf numFmtId="2" fontId="77" fillId="0" borderId="1" xfId="0" applyNumberFormat="1" applyFont="1" applyBorder="1" applyAlignment="1">
      <alignment horizontal="center" vertical="center"/>
    </xf>
    <xf numFmtId="4" fontId="75" fillId="0" borderId="18" xfId="0" applyNumberFormat="1" applyFont="1" applyBorder="1" applyAlignment="1">
      <alignment horizontal="center" vertical="center" wrapText="1"/>
    </xf>
    <xf numFmtId="4" fontId="75" fillId="0" borderId="7" xfId="0" applyNumberFormat="1" applyFont="1" applyBorder="1" applyAlignment="1">
      <alignment horizontal="center" vertical="center" wrapText="1"/>
    </xf>
    <xf numFmtId="4" fontId="75" fillId="0" borderId="6" xfId="0" applyNumberFormat="1" applyFont="1" applyBorder="1" applyAlignment="1">
      <alignment horizontal="center" vertical="center" wrapText="1"/>
    </xf>
    <xf numFmtId="2" fontId="77" fillId="0" borderId="64" xfId="3" applyNumberFormat="1" applyFont="1" applyFill="1" applyBorder="1" applyAlignment="1">
      <alignment horizontal="center" vertical="center"/>
    </xf>
    <xf numFmtId="2" fontId="77" fillId="0" borderId="64" xfId="0" applyNumberFormat="1" applyFont="1" applyBorder="1" applyAlignment="1">
      <alignment horizontal="center" vertical="center"/>
    </xf>
    <xf numFmtId="2" fontId="75" fillId="0" borderId="64" xfId="3" applyNumberFormat="1" applyFont="1" applyFill="1" applyBorder="1" applyAlignment="1">
      <alignment horizontal="center" vertical="center" wrapText="1"/>
    </xf>
    <xf numFmtId="10" fontId="75" fillId="0" borderId="17" xfId="24" applyNumberFormat="1" applyFont="1" applyFill="1" applyBorder="1" applyAlignment="1">
      <alignment horizontal="center" vertical="center" wrapText="1"/>
    </xf>
    <xf numFmtId="3" fontId="75" fillId="0" borderId="77" xfId="24" applyNumberFormat="1" applyFont="1" applyFill="1" applyBorder="1" applyAlignment="1">
      <alignment horizontal="center" vertical="center" wrapText="1"/>
    </xf>
    <xf numFmtId="3" fontId="75" fillId="0" borderId="20" xfId="10" applyNumberFormat="1" applyFont="1" applyFill="1" applyBorder="1" applyAlignment="1">
      <alignment horizontal="center" vertical="center" wrapText="1"/>
    </xf>
    <xf numFmtId="3" fontId="75" fillId="0" borderId="78" xfId="10" applyNumberFormat="1" applyFont="1" applyFill="1" applyBorder="1" applyAlignment="1">
      <alignment horizontal="center" vertical="center" wrapText="1"/>
    </xf>
    <xf numFmtId="3" fontId="75" fillId="0" borderId="2" xfId="0" applyNumberFormat="1" applyFont="1" applyBorder="1" applyAlignment="1">
      <alignment horizontal="center" vertical="center" wrapText="1"/>
    </xf>
    <xf numFmtId="3" fontId="75" fillId="0" borderId="2" xfId="10" applyNumberFormat="1" applyFont="1" applyFill="1" applyBorder="1" applyAlignment="1">
      <alignment horizontal="center" vertical="center" wrapText="1"/>
    </xf>
    <xf numFmtId="3" fontId="75" fillId="0" borderId="76" xfId="0" applyNumberFormat="1" applyFont="1" applyBorder="1" applyAlignment="1">
      <alignment horizontal="center" vertical="center" wrapText="1"/>
    </xf>
    <xf numFmtId="3" fontId="75" fillId="0" borderId="77" xfId="10" applyNumberFormat="1" applyFont="1" applyFill="1" applyBorder="1" applyAlignment="1">
      <alignment horizontal="center" vertical="center" wrapText="1"/>
    </xf>
    <xf numFmtId="3" fontId="77" fillId="0" borderId="77" xfId="0" applyNumberFormat="1" applyFont="1" applyBorder="1" applyAlignment="1">
      <alignment horizontal="center" vertical="center"/>
    </xf>
    <xf numFmtId="3" fontId="75" fillId="0" borderId="76" xfId="10" applyNumberFormat="1" applyFont="1" applyFill="1" applyBorder="1" applyAlignment="1">
      <alignment horizontal="center" vertical="center" wrapText="1"/>
    </xf>
    <xf numFmtId="3" fontId="75" fillId="4" borderId="2" xfId="10" applyNumberFormat="1" applyFont="1" applyFill="1" applyBorder="1" applyAlignment="1">
      <alignment horizontal="center" vertical="center" wrapText="1"/>
    </xf>
    <xf numFmtId="3" fontId="75" fillId="4" borderId="19" xfId="0" applyNumberFormat="1" applyFont="1" applyFill="1" applyBorder="1" applyAlignment="1">
      <alignment horizontal="center" vertical="center" wrapText="1"/>
    </xf>
    <xf numFmtId="3" fontId="75" fillId="4" borderId="77" xfId="0" applyNumberFormat="1" applyFont="1" applyFill="1" applyBorder="1" applyAlignment="1">
      <alignment horizontal="center" vertical="center" wrapText="1"/>
    </xf>
    <xf numFmtId="10" fontId="75" fillId="0" borderId="20" xfId="24" applyNumberFormat="1" applyFont="1" applyFill="1" applyBorder="1" applyAlignment="1">
      <alignment horizontal="center" vertical="center" wrapText="1"/>
    </xf>
    <xf numFmtId="10" fontId="75" fillId="0" borderId="2" xfId="24" applyNumberFormat="1" applyFont="1" applyFill="1" applyBorder="1" applyAlignment="1">
      <alignment horizontal="center" vertical="center" wrapText="1"/>
    </xf>
    <xf numFmtId="3" fontId="78" fillId="4" borderId="51" xfId="0" applyNumberFormat="1" applyFont="1" applyFill="1" applyBorder="1" applyAlignment="1">
      <alignment horizontal="center" vertical="center"/>
    </xf>
    <xf numFmtId="3" fontId="43" fillId="4" borderId="52" xfId="0" applyNumberFormat="1" applyFont="1" applyFill="1" applyBorder="1" applyAlignment="1">
      <alignment horizontal="center" vertical="center" wrapText="1"/>
    </xf>
    <xf numFmtId="3" fontId="78" fillId="4" borderId="69" xfId="0" applyNumberFormat="1" applyFont="1" applyFill="1" applyBorder="1" applyAlignment="1">
      <alignment horizontal="center" vertical="center"/>
    </xf>
    <xf numFmtId="3" fontId="43" fillId="4" borderId="69" xfId="0" applyNumberFormat="1" applyFont="1" applyFill="1" applyBorder="1" applyAlignment="1">
      <alignment horizontal="center" vertical="center" wrapText="1"/>
    </xf>
    <xf numFmtId="3" fontId="43" fillId="4" borderId="68" xfId="10" applyNumberFormat="1" applyFont="1" applyFill="1" applyBorder="1" applyAlignment="1">
      <alignment horizontal="center" vertical="center" wrapText="1"/>
    </xf>
    <xf numFmtId="3" fontId="43" fillId="4" borderId="55" xfId="10" applyNumberFormat="1" applyFont="1" applyFill="1" applyBorder="1" applyAlignment="1">
      <alignment horizontal="center" vertical="center" wrapText="1"/>
    </xf>
    <xf numFmtId="3" fontId="43" fillId="4" borderId="51" xfId="0" applyNumberFormat="1" applyFont="1" applyFill="1" applyBorder="1" applyAlignment="1">
      <alignment horizontal="center" vertical="center" wrapText="1"/>
    </xf>
    <xf numFmtId="3" fontId="43" fillId="4" borderId="70" xfId="0" applyNumberFormat="1" applyFont="1" applyFill="1" applyBorder="1" applyAlignment="1">
      <alignment horizontal="center" vertical="center" wrapText="1"/>
    </xf>
    <xf numFmtId="3" fontId="78" fillId="4" borderId="70" xfId="0" applyNumberFormat="1" applyFont="1" applyFill="1" applyBorder="1" applyAlignment="1">
      <alignment horizontal="center" vertical="center"/>
    </xf>
    <xf numFmtId="10" fontId="43" fillId="4" borderId="68" xfId="24" applyNumberFormat="1" applyFont="1" applyFill="1" applyBorder="1" applyAlignment="1">
      <alignment horizontal="center" vertical="center" wrapText="1"/>
    </xf>
    <xf numFmtId="10" fontId="43" fillId="4" borderId="51" xfId="24" applyNumberFormat="1" applyFont="1" applyFill="1" applyBorder="1" applyAlignment="1">
      <alignment horizontal="center" vertical="center" wrapText="1"/>
    </xf>
    <xf numFmtId="10" fontId="43" fillId="4" borderId="52" xfId="24" applyNumberFormat="1" applyFont="1" applyFill="1" applyBorder="1" applyAlignment="1">
      <alignment horizontal="center" vertical="center" wrapText="1"/>
    </xf>
    <xf numFmtId="10" fontId="75" fillId="0" borderId="77" xfId="24" applyNumberFormat="1" applyFont="1" applyFill="1" applyBorder="1" applyAlignment="1">
      <alignment horizontal="center" vertical="center" wrapText="1"/>
    </xf>
    <xf numFmtId="172" fontId="75" fillId="0" borderId="20" xfId="24" applyNumberFormat="1" applyFont="1" applyFill="1" applyBorder="1" applyAlignment="1">
      <alignment horizontal="center" vertical="center" wrapText="1"/>
    </xf>
    <xf numFmtId="172" fontId="75" fillId="0" borderId="78" xfId="24" applyNumberFormat="1" applyFont="1" applyFill="1" applyBorder="1" applyAlignment="1">
      <alignment horizontal="center" vertical="center" wrapText="1"/>
    </xf>
    <xf numFmtId="172" fontId="75" fillId="0" borderId="2" xfId="24" applyNumberFormat="1" applyFont="1" applyFill="1" applyBorder="1" applyAlignment="1">
      <alignment horizontal="center" vertical="center" wrapText="1"/>
    </xf>
    <xf numFmtId="172" fontId="75" fillId="0" borderId="76" xfId="24" applyNumberFormat="1" applyFont="1" applyFill="1" applyBorder="1" applyAlignment="1">
      <alignment horizontal="center" vertical="center" wrapText="1"/>
    </xf>
    <xf numFmtId="172" fontId="75" fillId="0" borderId="77" xfId="21" applyNumberFormat="1" applyFont="1" applyFill="1" applyBorder="1" applyAlignment="1">
      <alignment horizontal="center" vertical="center" wrapText="1"/>
    </xf>
    <xf numFmtId="10" fontId="75" fillId="0" borderId="2" xfId="21" applyNumberFormat="1" applyFont="1" applyFill="1" applyBorder="1" applyAlignment="1">
      <alignment horizontal="center" vertical="center" wrapText="1"/>
    </xf>
    <xf numFmtId="10" fontId="77" fillId="0" borderId="77" xfId="21" applyNumberFormat="1" applyFont="1" applyFill="1" applyBorder="1" applyAlignment="1">
      <alignment horizontal="center" vertical="center"/>
    </xf>
    <xf numFmtId="10" fontId="75" fillId="0" borderId="76" xfId="24" applyNumberFormat="1" applyFont="1" applyFill="1" applyBorder="1" applyAlignment="1">
      <alignment horizontal="center" vertical="center" wrapText="1"/>
    </xf>
    <xf numFmtId="10" fontId="75" fillId="0" borderId="77" xfId="21" applyNumberFormat="1" applyFont="1" applyFill="1" applyBorder="1" applyAlignment="1">
      <alignment horizontal="center" vertical="center" wrapText="1"/>
    </xf>
    <xf numFmtId="3" fontId="75" fillId="0" borderId="77" xfId="0" applyNumberFormat="1" applyFont="1" applyBorder="1" applyAlignment="1">
      <alignment horizontal="center" vertical="center" wrapText="1"/>
    </xf>
    <xf numFmtId="172" fontId="75" fillId="4" borderId="2" xfId="24" applyNumberFormat="1" applyFont="1" applyFill="1" applyBorder="1" applyAlignment="1">
      <alignment horizontal="center" vertical="center" wrapText="1"/>
    </xf>
    <xf numFmtId="0" fontId="75" fillId="0" borderId="77" xfId="21" applyNumberFormat="1" applyFont="1" applyFill="1" applyBorder="1" applyAlignment="1">
      <alignment horizontal="center" vertical="center" wrapText="1"/>
    </xf>
    <xf numFmtId="4" fontId="75" fillId="0" borderId="2" xfId="10" applyNumberFormat="1" applyFont="1" applyFill="1" applyBorder="1" applyAlignment="1">
      <alignment horizontal="center" vertical="center" wrapText="1"/>
    </xf>
    <xf numFmtId="4" fontId="77" fillId="0" borderId="77" xfId="0" applyNumberFormat="1" applyFont="1" applyBorder="1" applyAlignment="1">
      <alignment horizontal="center" vertical="center"/>
    </xf>
    <xf numFmtId="4" fontId="75" fillId="0" borderId="76" xfId="10" applyNumberFormat="1" applyFont="1" applyFill="1" applyBorder="1" applyAlignment="1">
      <alignment horizontal="center" vertical="center" wrapText="1"/>
    </xf>
    <xf numFmtId="2" fontId="75" fillId="0" borderId="77" xfId="10" applyNumberFormat="1" applyFont="1" applyFill="1" applyBorder="1" applyAlignment="1">
      <alignment horizontal="center" vertical="center" wrapText="1"/>
    </xf>
    <xf numFmtId="4" fontId="75" fillId="0" borderId="77" xfId="10" applyNumberFormat="1" applyFont="1" applyFill="1" applyBorder="1" applyAlignment="1">
      <alignment horizontal="center" vertical="center" wrapText="1"/>
    </xf>
    <xf numFmtId="4" fontId="75" fillId="0" borderId="77" xfId="0" applyNumberFormat="1" applyFont="1" applyBorder="1" applyAlignment="1">
      <alignment horizontal="center" vertical="center" wrapText="1"/>
    </xf>
    <xf numFmtId="3" fontId="75" fillId="39" borderId="17" xfId="10" applyNumberFormat="1" applyFont="1" applyFill="1" applyBorder="1" applyAlignment="1">
      <alignment horizontal="center" vertical="center" wrapText="1"/>
    </xf>
    <xf numFmtId="3" fontId="75" fillId="39" borderId="40" xfId="10" applyNumberFormat="1" applyFont="1" applyFill="1" applyBorder="1" applyAlignment="1">
      <alignment horizontal="center" vertical="center" wrapText="1"/>
    </xf>
    <xf numFmtId="3" fontId="75" fillId="39" borderId="62" xfId="10" applyNumberFormat="1" applyFont="1" applyFill="1" applyBorder="1" applyAlignment="1">
      <alignment horizontal="center" vertical="center" wrapText="1"/>
    </xf>
    <xf numFmtId="3" fontId="75" fillId="39" borderId="18" xfId="10" applyNumberFormat="1" applyFont="1" applyFill="1" applyBorder="1" applyAlignment="1">
      <alignment horizontal="center" vertical="center" wrapText="1"/>
    </xf>
    <xf numFmtId="3" fontId="75" fillId="39" borderId="79" xfId="10" applyNumberFormat="1" applyFont="1" applyFill="1" applyBorder="1" applyAlignment="1">
      <alignment horizontal="center" vertical="center" wrapText="1"/>
    </xf>
    <xf numFmtId="3" fontId="75" fillId="39" borderId="64" xfId="10" applyNumberFormat="1" applyFont="1" applyFill="1" applyBorder="1" applyAlignment="1">
      <alignment horizontal="center" vertical="center" wrapText="1"/>
    </xf>
    <xf numFmtId="3" fontId="43" fillId="39" borderId="60" xfId="0" applyNumberFormat="1" applyFont="1" applyFill="1" applyBorder="1" applyAlignment="1">
      <alignment horizontal="center" vertical="center" wrapText="1"/>
    </xf>
    <xf numFmtId="3" fontId="43" fillId="39" borderId="44" xfId="0" applyNumberFormat="1" applyFont="1" applyFill="1" applyBorder="1" applyAlignment="1">
      <alignment horizontal="center" vertical="center" wrapText="1"/>
    </xf>
    <xf numFmtId="3" fontId="43" fillId="39" borderId="66" xfId="0" applyNumberFormat="1" applyFont="1" applyFill="1" applyBorder="1" applyAlignment="1">
      <alignment horizontal="center" vertical="center" wrapText="1"/>
    </xf>
    <xf numFmtId="179" fontId="46" fillId="0" borderId="1" xfId="2867" applyNumberFormat="1" applyFont="1" applyFill="1" applyBorder="1" applyAlignment="1">
      <alignment horizontal="center" vertical="center"/>
    </xf>
    <xf numFmtId="179" fontId="46" fillId="0" borderId="2" xfId="2867" applyNumberFormat="1" applyFont="1" applyFill="1" applyBorder="1" applyAlignment="1">
      <alignment horizontal="center" vertical="center"/>
    </xf>
    <xf numFmtId="179" fontId="46" fillId="0" borderId="4" xfId="2867" applyNumberFormat="1" applyFont="1" applyFill="1" applyBorder="1" applyAlignment="1">
      <alignment horizontal="center" vertical="center"/>
    </xf>
    <xf numFmtId="10" fontId="14" fillId="0" borderId="18" xfId="24" applyNumberFormat="1" applyFont="1" applyFill="1" applyBorder="1" applyAlignment="1">
      <alignment horizontal="center" vertical="center"/>
    </xf>
    <xf numFmtId="10" fontId="14" fillId="0" borderId="1" xfId="24" applyNumberFormat="1" applyFont="1" applyFill="1" applyBorder="1" applyAlignment="1">
      <alignment horizontal="center" vertical="center"/>
    </xf>
    <xf numFmtId="1" fontId="39" fillId="0" borderId="17" xfId="0" applyNumberFormat="1" applyFont="1" applyBorder="1" applyAlignment="1">
      <alignment horizontal="center" vertical="center"/>
    </xf>
    <xf numFmtId="1" fontId="39" fillId="0" borderId="3" xfId="0" applyNumberFormat="1" applyFont="1" applyBorder="1" applyAlignment="1">
      <alignment horizontal="center" vertical="center"/>
    </xf>
    <xf numFmtId="3" fontId="14" fillId="0" borderId="21" xfId="0" applyNumberFormat="1" applyFont="1" applyBorder="1" applyAlignment="1">
      <alignment horizontal="center" vertical="center" wrapText="1"/>
    </xf>
    <xf numFmtId="179" fontId="39" fillId="0" borderId="39" xfId="2867" applyNumberFormat="1" applyFont="1" applyFill="1" applyBorder="1" applyAlignment="1">
      <alignment horizontal="center" vertical="center"/>
    </xf>
    <xf numFmtId="179" fontId="39" fillId="0" borderId="5" xfId="2867" applyNumberFormat="1" applyFont="1" applyFill="1" applyBorder="1" applyAlignment="1">
      <alignment horizontal="center" vertical="center"/>
    </xf>
    <xf numFmtId="3" fontId="14" fillId="0" borderId="18"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xf>
    <xf numFmtId="179" fontId="14" fillId="0" borderId="60" xfId="2867" applyNumberFormat="1" applyFont="1" applyFill="1" applyBorder="1" applyAlignment="1">
      <alignment horizontal="center" vertical="center"/>
    </xf>
    <xf numFmtId="179" fontId="14" fillId="0" borderId="4" xfId="2867" applyNumberFormat="1" applyFont="1" applyFill="1" applyBorder="1" applyAlignment="1">
      <alignment horizontal="center" vertical="center"/>
    </xf>
    <xf numFmtId="179" fontId="14" fillId="0" borderId="19" xfId="2867" applyNumberFormat="1" applyFont="1" applyFill="1" applyBorder="1" applyAlignment="1">
      <alignment horizontal="center" vertical="center"/>
    </xf>
    <xf numFmtId="3" fontId="14" fillId="0" borderId="10" xfId="0" applyNumberFormat="1" applyFont="1" applyBorder="1" applyAlignment="1">
      <alignment horizontal="center" vertical="center" wrapText="1"/>
    </xf>
    <xf numFmtId="1" fontId="14" fillId="0" borderId="17" xfId="0" applyNumberFormat="1" applyFont="1" applyBorder="1" applyAlignment="1">
      <alignment horizontal="center" vertical="center"/>
    </xf>
    <xf numFmtId="1" fontId="14" fillId="0" borderId="3" xfId="0" applyNumberFormat="1" applyFont="1" applyBorder="1" applyAlignment="1">
      <alignment horizontal="center" vertical="center"/>
    </xf>
    <xf numFmtId="3" fontId="17" fillId="0" borderId="32" xfId="0" applyNumberFormat="1" applyFont="1" applyBorder="1" applyAlignment="1">
      <alignment horizontal="center" vertical="center" wrapText="1"/>
    </xf>
    <xf numFmtId="3" fontId="17" fillId="0" borderId="17" xfId="0" applyNumberFormat="1" applyFont="1" applyBorder="1" applyAlignment="1">
      <alignment horizontal="center" vertical="center" wrapText="1"/>
    </xf>
    <xf numFmtId="3" fontId="17" fillId="0" borderId="3" xfId="0" applyNumberFormat="1" applyFont="1" applyBorder="1" applyAlignment="1">
      <alignment horizontal="center" vertical="center" wrapText="1"/>
    </xf>
    <xf numFmtId="3" fontId="17" fillId="0" borderId="10" xfId="0" applyNumberFormat="1" applyFont="1" applyBorder="1" applyAlignment="1">
      <alignment horizontal="center" vertical="center" wrapText="1"/>
    </xf>
    <xf numFmtId="179" fontId="46" fillId="0" borderId="73" xfId="2867" applyNumberFormat="1" applyFont="1" applyFill="1" applyBorder="1" applyAlignment="1">
      <alignment horizontal="center" vertical="center"/>
    </xf>
    <xf numFmtId="179" fontId="46" fillId="0" borderId="18" xfId="2867" applyNumberFormat="1" applyFont="1" applyFill="1" applyBorder="1" applyAlignment="1">
      <alignment horizontal="center" vertical="center"/>
    </xf>
    <xf numFmtId="179" fontId="46" fillId="0" borderId="11" xfId="2867" applyNumberFormat="1" applyFont="1" applyFill="1" applyBorder="1" applyAlignment="1">
      <alignment horizontal="center" vertical="center"/>
    </xf>
    <xf numFmtId="179" fontId="46" fillId="0" borderId="54" xfId="2867" applyNumberFormat="1" applyFont="1" applyFill="1" applyBorder="1" applyAlignment="1">
      <alignment horizontal="center" vertical="center"/>
    </xf>
    <xf numFmtId="179" fontId="46" fillId="0" borderId="20" xfId="2867" applyNumberFormat="1" applyFont="1" applyFill="1" applyBorder="1" applyAlignment="1">
      <alignment horizontal="center" vertical="center"/>
    </xf>
    <xf numFmtId="179" fontId="46" fillId="0" borderId="19" xfId="2867" applyNumberFormat="1" applyFont="1" applyFill="1" applyBorder="1" applyAlignment="1">
      <alignment horizontal="center" vertical="center"/>
    </xf>
    <xf numFmtId="179" fontId="46" fillId="0" borderId="30" xfId="2867" applyNumberFormat="1" applyFont="1" applyFill="1" applyBorder="1" applyAlignment="1">
      <alignment horizontal="center" vertical="center"/>
    </xf>
    <xf numFmtId="179" fontId="46" fillId="0" borderId="60" xfId="2867" applyNumberFormat="1" applyFont="1" applyFill="1" applyBorder="1" applyAlignment="1">
      <alignment horizontal="center" vertical="center"/>
    </xf>
    <xf numFmtId="179" fontId="46" fillId="0" borderId="12" xfId="2867" applyNumberFormat="1" applyFont="1" applyFill="1" applyBorder="1" applyAlignment="1">
      <alignment horizontal="center" vertical="center"/>
    </xf>
    <xf numFmtId="3" fontId="16" fillId="0" borderId="10"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172" fontId="16" fillId="0" borderId="18" xfId="24" applyNumberFormat="1" applyFont="1" applyFill="1" applyBorder="1" applyAlignment="1">
      <alignment horizontal="center" vertical="center"/>
    </xf>
    <xf numFmtId="172" fontId="16" fillId="0" borderId="1" xfId="24" applyNumberFormat="1" applyFont="1" applyFill="1" applyBorder="1" applyAlignment="1">
      <alignment horizontal="center" vertical="center"/>
    </xf>
    <xf numFmtId="10" fontId="16" fillId="0" borderId="1" xfId="24" applyNumberFormat="1" applyFont="1" applyFill="1" applyBorder="1" applyAlignment="1">
      <alignment horizontal="center" vertical="center"/>
    </xf>
    <xf numFmtId="172" fontId="14" fillId="0" borderId="11" xfId="24" applyNumberFormat="1" applyFont="1" applyFill="1" applyBorder="1" applyAlignment="1">
      <alignment horizontal="center" vertical="center"/>
    </xf>
    <xf numFmtId="3" fontId="16" fillId="0" borderId="60" xfId="0" applyNumberFormat="1" applyFont="1" applyBorder="1" applyAlignment="1">
      <alignment horizontal="center" vertical="center"/>
    </xf>
    <xf numFmtId="3" fontId="16" fillId="0" borderId="4" xfId="0" applyNumberFormat="1" applyFont="1" applyBorder="1" applyAlignment="1">
      <alignment horizontal="center" vertical="center"/>
    </xf>
    <xf numFmtId="0" fontId="14" fillId="0" borderId="12" xfId="0" applyFont="1" applyBorder="1" applyAlignment="1">
      <alignment horizontal="center" vertical="center"/>
    </xf>
    <xf numFmtId="2" fontId="39" fillId="0" borderId="17" xfId="0" applyNumberFormat="1" applyFont="1" applyBorder="1" applyAlignment="1">
      <alignment horizontal="center" vertical="center"/>
    </xf>
    <xf numFmtId="4" fontId="39" fillId="0" borderId="17" xfId="0" applyNumberFormat="1" applyFont="1" applyBorder="1" applyAlignment="1">
      <alignment horizontal="center" vertical="center"/>
    </xf>
    <xf numFmtId="4" fontId="39" fillId="0" borderId="3" xfId="0" applyNumberFormat="1" applyFont="1" applyBorder="1" applyAlignment="1">
      <alignment horizontal="center" vertical="center"/>
    </xf>
    <xf numFmtId="3" fontId="16" fillId="0" borderId="41" xfId="0" applyNumberFormat="1" applyFont="1" applyBorder="1" applyAlignment="1">
      <alignment horizontal="center" vertical="center" wrapText="1"/>
    </xf>
    <xf numFmtId="179" fontId="46" fillId="0" borderId="5" xfId="2867" applyNumberFormat="1" applyFont="1" applyFill="1" applyBorder="1" applyAlignment="1">
      <alignment horizontal="center" vertical="center"/>
    </xf>
    <xf numFmtId="4" fontId="14" fillId="0" borderId="18" xfId="0" applyNumberFormat="1" applyFont="1" applyBorder="1" applyAlignment="1">
      <alignment horizontal="center" vertical="center"/>
    </xf>
    <xf numFmtId="4" fontId="14" fillId="0" borderId="1" xfId="0" applyNumberFormat="1" applyFont="1" applyBorder="1" applyAlignment="1">
      <alignment horizontal="center" vertical="center"/>
    </xf>
    <xf numFmtId="4" fontId="14" fillId="0" borderId="79" xfId="0" applyNumberFormat="1" applyFont="1" applyBorder="1" applyAlignment="1">
      <alignment horizontal="center" vertical="center"/>
    </xf>
    <xf numFmtId="0" fontId="14" fillId="0" borderId="8" xfId="0" applyFont="1" applyBorder="1" applyAlignment="1">
      <alignment horizontal="center" vertical="center"/>
    </xf>
    <xf numFmtId="3" fontId="14" fillId="0" borderId="79" xfId="0" applyNumberFormat="1" applyFont="1" applyBorder="1" applyAlignment="1">
      <alignment horizontal="center" vertical="center"/>
    </xf>
    <xf numFmtId="4" fontId="16" fillId="0" borderId="1" xfId="0" applyNumberFormat="1" applyFont="1" applyBorder="1" applyAlignment="1">
      <alignment horizontal="center" vertical="center"/>
    </xf>
    <xf numFmtId="4" fontId="16" fillId="0" borderId="18" xfId="0" applyNumberFormat="1" applyFont="1" applyBorder="1" applyAlignment="1">
      <alignment horizontal="center" vertical="center"/>
    </xf>
    <xf numFmtId="172" fontId="16" fillId="0" borderId="11" xfId="24" applyNumberFormat="1" applyFont="1" applyFill="1" applyBorder="1" applyAlignment="1">
      <alignment horizontal="center" vertical="center"/>
    </xf>
    <xf numFmtId="4" fontId="16" fillId="0" borderId="79" xfId="0" applyNumberFormat="1" applyFont="1" applyBorder="1" applyAlignment="1">
      <alignment horizontal="center" vertical="center"/>
    </xf>
    <xf numFmtId="179" fontId="16" fillId="0" borderId="60" xfId="2867" applyNumberFormat="1" applyFont="1" applyFill="1" applyBorder="1" applyAlignment="1">
      <alignment horizontal="center" vertical="center"/>
    </xf>
    <xf numFmtId="179" fontId="16" fillId="0" borderId="4" xfId="2867" applyNumberFormat="1" applyFont="1" applyFill="1" applyBorder="1" applyAlignment="1">
      <alignment horizontal="center" vertical="center"/>
    </xf>
    <xf numFmtId="0" fontId="16" fillId="0" borderId="11" xfId="0" applyFont="1" applyBorder="1" applyAlignment="1">
      <alignment horizontal="center" vertical="center"/>
    </xf>
    <xf numFmtId="179" fontId="16" fillId="0" borderId="44" xfId="2867" applyNumberFormat="1" applyFont="1" applyFill="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2" fillId="21" borderId="50" xfId="0" applyFont="1" applyFill="1" applyBorder="1" applyAlignment="1">
      <alignment horizontal="center" vertical="center" wrapText="1"/>
    </xf>
    <xf numFmtId="0" fontId="2" fillId="21" borderId="56" xfId="0" applyFont="1" applyFill="1" applyBorder="1" applyAlignment="1">
      <alignment horizontal="center" vertical="center" wrapText="1"/>
    </xf>
    <xf numFmtId="0" fontId="2" fillId="21" borderId="6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52" fillId="4" borderId="1" xfId="0" applyFont="1" applyFill="1" applyBorder="1" applyAlignment="1">
      <alignment horizontal="center" vertical="center"/>
    </xf>
    <xf numFmtId="0" fontId="52" fillId="4" borderId="1" xfId="0" applyFont="1" applyFill="1" applyBorder="1" applyAlignment="1">
      <alignment horizontal="center" vertical="center" wrapText="1"/>
    </xf>
    <xf numFmtId="0" fontId="2" fillId="21" borderId="47" xfId="0" applyFont="1" applyFill="1" applyBorder="1" applyAlignment="1">
      <alignment horizontal="center" vertical="center"/>
    </xf>
    <xf numFmtId="0" fontId="2" fillId="21" borderId="48" xfId="0" applyFont="1" applyFill="1" applyBorder="1" applyAlignment="1">
      <alignment horizontal="center" vertical="center"/>
    </xf>
    <xf numFmtId="0" fontId="2" fillId="18" borderId="50" xfId="0" applyFont="1" applyFill="1" applyBorder="1" applyAlignment="1">
      <alignment horizontal="center" vertical="center" wrapText="1"/>
    </xf>
    <xf numFmtId="0" fontId="2" fillId="18" borderId="56" xfId="0" applyFont="1" applyFill="1" applyBorder="1" applyAlignment="1">
      <alignment horizontal="center" vertical="center" wrapText="1"/>
    </xf>
    <xf numFmtId="0" fontId="2" fillId="18" borderId="67" xfId="0" applyFont="1" applyFill="1" applyBorder="1" applyAlignment="1">
      <alignment horizontal="center" vertical="center" wrapText="1"/>
    </xf>
    <xf numFmtId="0" fontId="2" fillId="21" borderId="49" xfId="0" applyFont="1" applyFill="1" applyBorder="1" applyAlignment="1">
      <alignment horizontal="center" vertical="center"/>
    </xf>
    <xf numFmtId="0" fontId="2" fillId="23" borderId="50" xfId="0" applyFont="1" applyFill="1" applyBorder="1" applyAlignment="1">
      <alignment horizontal="center" vertical="center" wrapText="1"/>
    </xf>
    <xf numFmtId="0" fontId="2" fillId="23" borderId="56" xfId="0" applyFont="1" applyFill="1" applyBorder="1" applyAlignment="1">
      <alignment horizontal="center" vertical="center" wrapText="1"/>
    </xf>
    <xf numFmtId="0" fontId="2" fillId="23" borderId="67"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40" xfId="0" applyFont="1" applyFill="1" applyBorder="1" applyAlignment="1">
      <alignment horizontal="left" vertical="center" wrapText="1"/>
    </xf>
    <xf numFmtId="0" fontId="2" fillId="17" borderId="31" xfId="0" applyFont="1" applyFill="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37"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8" xfId="0" applyFont="1" applyBorder="1" applyAlignment="1">
      <alignment horizontal="center" vertical="center"/>
    </xf>
    <xf numFmtId="0" fontId="2" fillId="17" borderId="40"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60" fillId="17" borderId="44" xfId="0" applyFont="1" applyFill="1" applyBorder="1" applyAlignment="1">
      <alignment horizontal="center" vertical="center"/>
    </xf>
    <xf numFmtId="0" fontId="60" fillId="17" borderId="29" xfId="0" applyFont="1" applyFill="1" applyBorder="1" applyAlignment="1">
      <alignment horizontal="center" vertical="center"/>
    </xf>
    <xf numFmtId="0" fontId="2" fillId="3" borderId="47" xfId="0" applyFont="1" applyFill="1" applyBorder="1" applyAlignment="1">
      <alignment vertical="center" wrapText="1"/>
    </xf>
    <xf numFmtId="0" fontId="2" fillId="3" borderId="48" xfId="0" applyFont="1" applyFill="1" applyBorder="1" applyAlignment="1">
      <alignment vertical="center" wrapText="1"/>
    </xf>
    <xf numFmtId="0" fontId="2" fillId="3" borderId="49" xfId="0" applyFont="1" applyFill="1" applyBorder="1" applyAlignment="1">
      <alignmen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75" fillId="0" borderId="34"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58"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46" xfId="0" applyFont="1" applyBorder="1" applyAlignment="1">
      <alignment horizontal="center" vertical="center" wrapText="1"/>
    </xf>
    <xf numFmtId="0" fontId="74" fillId="0" borderId="1" xfId="0" applyFont="1" applyBorder="1" applyAlignment="1">
      <alignment horizontal="left" vertical="center" wrapText="1"/>
    </xf>
    <xf numFmtId="0" fontId="74" fillId="0" borderId="1" xfId="0" applyFont="1" applyBorder="1" applyAlignment="1">
      <alignment horizontal="left" vertical="center"/>
    </xf>
    <xf numFmtId="0" fontId="76" fillId="4" borderId="1" xfId="0" applyFont="1" applyFill="1" applyBorder="1" applyAlignment="1">
      <alignment horizontal="center" vertical="center"/>
    </xf>
    <xf numFmtId="0" fontId="76" fillId="4" borderId="1" xfId="0" applyFont="1" applyFill="1" applyBorder="1" applyAlignment="1">
      <alignment horizontal="center"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17" borderId="3" xfId="0" applyFont="1" applyFill="1" applyBorder="1" applyAlignment="1">
      <alignment horizontal="center" vertical="center" wrapText="1"/>
    </xf>
    <xf numFmtId="0" fontId="43" fillId="17" borderId="1" xfId="0" applyFont="1" applyFill="1" applyBorder="1" applyAlignment="1">
      <alignment horizontal="center" vertical="center" wrapText="1"/>
    </xf>
    <xf numFmtId="0" fontId="43" fillId="17" borderId="4" xfId="0" applyFont="1" applyFill="1" applyBorder="1" applyAlignment="1">
      <alignment horizontal="center" vertical="center" wrapText="1"/>
    </xf>
    <xf numFmtId="0" fontId="43" fillId="23" borderId="50" xfId="0" applyFont="1" applyFill="1" applyBorder="1" applyAlignment="1">
      <alignment horizontal="center" vertical="center" wrapText="1"/>
    </xf>
    <xf numFmtId="0" fontId="43" fillId="23" borderId="56" xfId="0" applyFont="1" applyFill="1" applyBorder="1" applyAlignment="1">
      <alignment horizontal="center" vertical="center" wrapText="1"/>
    </xf>
    <xf numFmtId="0" fontId="43" fillId="23" borderId="67" xfId="0" applyFont="1" applyFill="1" applyBorder="1" applyAlignment="1">
      <alignment horizontal="center" vertical="center" wrapText="1"/>
    </xf>
    <xf numFmtId="0" fontId="43" fillId="21" borderId="50" xfId="0" applyFont="1" applyFill="1" applyBorder="1" applyAlignment="1">
      <alignment horizontal="center" vertical="center" wrapText="1"/>
    </xf>
    <xf numFmtId="0" fontId="43" fillId="21" borderId="56" xfId="0" applyFont="1" applyFill="1" applyBorder="1" applyAlignment="1">
      <alignment horizontal="center" vertical="center" wrapText="1"/>
    </xf>
    <xf numFmtId="0" fontId="43" fillId="21" borderId="67" xfId="0" applyFont="1" applyFill="1" applyBorder="1" applyAlignment="1">
      <alignment horizontal="center" vertical="center" wrapText="1"/>
    </xf>
    <xf numFmtId="0" fontId="43" fillId="18" borderId="50" xfId="0" applyFont="1" applyFill="1" applyBorder="1" applyAlignment="1">
      <alignment horizontal="center" vertical="center" wrapText="1"/>
    </xf>
    <xf numFmtId="0" fontId="43" fillId="18" borderId="56" xfId="0" applyFont="1" applyFill="1" applyBorder="1" applyAlignment="1">
      <alignment horizontal="center" vertical="center" wrapText="1"/>
    </xf>
    <xf numFmtId="0" fontId="43" fillId="18" borderId="67" xfId="0" applyFont="1" applyFill="1" applyBorder="1" applyAlignment="1">
      <alignment horizontal="center" vertical="center" wrapText="1"/>
    </xf>
    <xf numFmtId="0" fontId="76" fillId="0" borderId="0" xfId="0" applyFont="1" applyAlignment="1">
      <alignment horizontal="center" vertical="center" wrapText="1"/>
    </xf>
    <xf numFmtId="181" fontId="74" fillId="0" borderId="0" xfId="0" applyNumberFormat="1" applyFont="1" applyAlignment="1">
      <alignment horizontal="left" vertical="center"/>
    </xf>
    <xf numFmtId="0" fontId="74" fillId="0" borderId="0" xfId="0" applyFont="1" applyAlignment="1">
      <alignment horizontal="left" vertical="center"/>
    </xf>
    <xf numFmtId="0" fontId="43" fillId="21" borderId="39" xfId="0" applyFont="1" applyFill="1" applyBorder="1" applyAlignment="1">
      <alignment horizontal="center" vertical="center"/>
    </xf>
    <xf numFmtId="0" fontId="43" fillId="21" borderId="43" xfId="0" applyFont="1" applyFill="1" applyBorder="1" applyAlignment="1">
      <alignment horizontal="center" vertical="center"/>
    </xf>
    <xf numFmtId="0" fontId="43" fillId="21" borderId="5" xfId="0" applyFont="1" applyFill="1" applyBorder="1" applyAlignment="1">
      <alignment horizontal="center" vertical="center"/>
    </xf>
    <xf numFmtId="181" fontId="75" fillId="17" borderId="25" xfId="0" applyNumberFormat="1" applyFont="1" applyFill="1" applyBorder="1" applyAlignment="1" applyProtection="1">
      <alignment horizontal="center" vertical="center" wrapText="1"/>
      <protection locked="0"/>
    </xf>
    <xf numFmtId="181" fontId="75" fillId="17" borderId="0" xfId="0" applyNumberFormat="1" applyFont="1" applyFill="1" applyAlignment="1" applyProtection="1">
      <alignment horizontal="center" vertical="center" wrapText="1"/>
      <protection locked="0"/>
    </xf>
    <xf numFmtId="181" fontId="75" fillId="17" borderId="27" xfId="0" applyNumberFormat="1" applyFont="1" applyFill="1" applyBorder="1" applyAlignment="1" applyProtection="1">
      <alignment horizontal="center" vertical="center" wrapText="1"/>
      <protection locked="0"/>
    </xf>
    <xf numFmtId="181" fontId="75" fillId="17" borderId="28" xfId="0" applyNumberFormat="1" applyFont="1" applyFill="1" applyBorder="1" applyAlignment="1" applyProtection="1">
      <alignment horizontal="center" vertical="center" wrapText="1"/>
      <protection locked="0"/>
    </xf>
    <xf numFmtId="0" fontId="75" fillId="0" borderId="50"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6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1" xfId="0" applyFont="1" applyBorder="1" applyAlignment="1">
      <alignment horizontal="center" vertical="center"/>
    </xf>
    <xf numFmtId="0" fontId="74" fillId="0" borderId="4" xfId="0" applyFont="1" applyBorder="1" applyAlignment="1">
      <alignment horizontal="center" vertical="center"/>
    </xf>
    <xf numFmtId="0" fontId="74" fillId="0" borderId="3" xfId="0" applyFont="1" applyBorder="1" applyAlignment="1">
      <alignment horizontal="justify" vertical="center" wrapText="1"/>
    </xf>
    <xf numFmtId="0" fontId="74" fillId="0" borderId="1" xfId="0" applyFont="1" applyBorder="1" applyAlignment="1">
      <alignment horizontal="justify" vertical="center"/>
    </xf>
    <xf numFmtId="0" fontId="74" fillId="0" borderId="4" xfId="0" applyFont="1" applyBorder="1" applyAlignment="1">
      <alignment horizontal="justify" vertical="center"/>
    </xf>
    <xf numFmtId="0" fontId="75" fillId="0" borderId="63" xfId="0" applyFont="1" applyBorder="1" applyAlignment="1">
      <alignment horizontal="center" vertical="center" wrapText="1"/>
    </xf>
    <xf numFmtId="0" fontId="75" fillId="0" borderId="57" xfId="0" applyFont="1" applyBorder="1" applyAlignment="1">
      <alignment horizontal="center" vertical="center" wrapText="1"/>
    </xf>
    <xf numFmtId="0" fontId="75" fillId="0" borderId="61"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34" xfId="0" applyFont="1" applyBorder="1" applyAlignment="1">
      <alignment horizontal="center" vertical="top" wrapText="1"/>
    </xf>
    <xf numFmtId="0" fontId="75" fillId="0" borderId="22" xfId="0" applyFont="1" applyBorder="1" applyAlignment="1">
      <alignment horizontal="center" vertical="top" wrapText="1"/>
    </xf>
    <xf numFmtId="0" fontId="75" fillId="0" borderId="35" xfId="0" applyFont="1" applyBorder="1" applyAlignment="1">
      <alignment horizontal="center" vertical="top" wrapText="1"/>
    </xf>
    <xf numFmtId="0" fontId="43" fillId="17" borderId="10" xfId="0" applyFont="1" applyFill="1" applyBorder="1" applyAlignment="1">
      <alignment horizontal="center" vertical="center" wrapText="1"/>
    </xf>
    <xf numFmtId="0" fontId="43" fillId="17" borderId="11" xfId="0" applyFont="1" applyFill="1" applyBorder="1" applyAlignment="1">
      <alignment horizontal="center" vertical="center" wrapText="1"/>
    </xf>
    <xf numFmtId="0" fontId="43" fillId="17" borderId="12" xfId="0" applyFont="1" applyFill="1" applyBorder="1" applyAlignment="1">
      <alignment horizontal="center" vertical="center" wrapText="1"/>
    </xf>
    <xf numFmtId="0" fontId="74" fillId="0" borderId="23" xfId="0" applyFont="1" applyBorder="1" applyAlignment="1">
      <alignment horizontal="center"/>
    </xf>
    <xf numFmtId="0" fontId="74" fillId="0" borderId="24" xfId="0" applyFont="1" applyBorder="1" applyAlignment="1">
      <alignment horizontal="center"/>
    </xf>
    <xf numFmtId="0" fontId="74" fillId="0" borderId="37" xfId="0" applyFont="1" applyBorder="1" applyAlignment="1">
      <alignment horizontal="center"/>
    </xf>
    <xf numFmtId="0" fontId="74" fillId="0" borderId="25" xfId="0" applyFont="1" applyBorder="1" applyAlignment="1">
      <alignment horizontal="center"/>
    </xf>
    <xf numFmtId="0" fontId="74" fillId="0" borderId="0" xfId="0" applyFont="1" applyAlignment="1">
      <alignment horizontal="center"/>
    </xf>
    <xf numFmtId="0" fontId="74" fillId="0" borderId="26" xfId="0" applyFont="1" applyBorder="1" applyAlignment="1">
      <alignment horizontal="center"/>
    </xf>
    <xf numFmtId="0" fontId="74" fillId="0" borderId="27" xfId="0" applyFont="1" applyBorder="1" applyAlignment="1">
      <alignment horizontal="center"/>
    </xf>
    <xf numFmtId="0" fontId="74" fillId="0" borderId="28" xfId="0" applyFont="1" applyBorder="1" applyAlignment="1">
      <alignment horizontal="center"/>
    </xf>
    <xf numFmtId="0" fontId="74" fillId="0" borderId="38" xfId="0" applyFont="1" applyBorder="1" applyAlignment="1">
      <alignment horizontal="center"/>
    </xf>
    <xf numFmtId="0" fontId="43" fillId="17" borderId="47" xfId="0" applyFont="1" applyFill="1" applyBorder="1" applyAlignment="1">
      <alignment horizontal="center" vertical="center" wrapText="1"/>
    </xf>
    <xf numFmtId="0" fontId="43" fillId="17" borderId="48" xfId="0" applyFont="1" applyFill="1" applyBorder="1" applyAlignment="1">
      <alignment horizontal="center" vertical="center" wrapText="1"/>
    </xf>
    <xf numFmtId="0" fontId="43" fillId="17" borderId="49" xfId="0" applyFont="1" applyFill="1" applyBorder="1" applyAlignment="1">
      <alignment horizontal="center" vertical="center" wrapText="1"/>
    </xf>
    <xf numFmtId="0" fontId="43" fillId="17" borderId="23" xfId="0" applyFont="1" applyFill="1" applyBorder="1" applyAlignment="1">
      <alignment horizontal="center" vertical="center" wrapText="1"/>
    </xf>
    <xf numFmtId="0" fontId="43" fillId="17" borderId="24" xfId="0" applyFont="1" applyFill="1" applyBorder="1" applyAlignment="1">
      <alignment horizontal="center" vertical="center" wrapText="1"/>
    </xf>
    <xf numFmtId="0" fontId="43" fillId="17" borderId="37" xfId="0" applyFont="1" applyFill="1" applyBorder="1" applyAlignment="1">
      <alignment horizontal="center" vertical="center" wrapText="1"/>
    </xf>
    <xf numFmtId="0" fontId="43" fillId="17" borderId="27" xfId="0" applyFont="1" applyFill="1" applyBorder="1" applyAlignment="1">
      <alignment horizontal="center" vertical="center" wrapText="1"/>
    </xf>
    <xf numFmtId="0" fontId="43" fillId="17" borderId="28" xfId="0" applyFont="1" applyFill="1" applyBorder="1" applyAlignment="1">
      <alignment horizontal="center" vertical="center" wrapText="1"/>
    </xf>
    <xf numFmtId="0" fontId="43" fillId="17" borderId="38" xfId="0" applyFont="1" applyFill="1" applyBorder="1" applyAlignment="1">
      <alignment horizontal="center" vertical="center" wrapText="1"/>
    </xf>
    <xf numFmtId="0" fontId="43" fillId="17" borderId="40" xfId="0" applyFont="1" applyFill="1" applyBorder="1" applyAlignment="1">
      <alignment horizontal="center" vertical="center" wrapText="1"/>
    </xf>
    <xf numFmtId="0" fontId="43" fillId="17" borderId="31" xfId="0" applyFont="1" applyFill="1" applyBorder="1" applyAlignment="1">
      <alignment horizontal="center" vertical="center" wrapText="1"/>
    </xf>
    <xf numFmtId="0" fontId="43" fillId="17" borderId="32" xfId="0" applyFont="1" applyFill="1" applyBorder="1" applyAlignment="1">
      <alignment horizontal="center" vertical="center" wrapText="1"/>
    </xf>
    <xf numFmtId="0" fontId="75" fillId="17" borderId="44" xfId="0" applyFont="1" applyFill="1" applyBorder="1" applyAlignment="1">
      <alignment horizontal="center" vertical="center" wrapText="1"/>
    </xf>
    <xf numFmtId="0" fontId="75" fillId="17" borderId="29" xfId="0" applyFont="1" applyFill="1" applyBorder="1" applyAlignment="1">
      <alignment horizontal="center" vertical="center" wrapText="1"/>
    </xf>
    <xf numFmtId="0" fontId="75" fillId="17" borderId="30" xfId="0" applyFont="1" applyFill="1" applyBorder="1" applyAlignment="1">
      <alignment horizontal="center" vertical="center" wrapText="1"/>
    </xf>
    <xf numFmtId="0" fontId="43" fillId="0" borderId="47" xfId="0" applyFont="1" applyBorder="1" applyAlignment="1">
      <alignment horizontal="left" vertical="center"/>
    </xf>
    <xf numFmtId="0" fontId="43" fillId="0" borderId="48" xfId="0" applyFont="1" applyBorder="1" applyAlignment="1">
      <alignment horizontal="left" vertical="center"/>
    </xf>
    <xf numFmtId="0" fontId="43" fillId="17" borderId="24" xfId="0" applyFont="1" applyFill="1" applyBorder="1" applyAlignment="1">
      <alignment horizontal="center" vertical="center"/>
    </xf>
    <xf numFmtId="0" fontId="43" fillId="17" borderId="48" xfId="0" applyFont="1" applyFill="1" applyBorder="1" applyAlignment="1">
      <alignment horizontal="center" vertical="center"/>
    </xf>
    <xf numFmtId="0" fontId="43" fillId="21" borderId="48" xfId="0" applyFont="1" applyFill="1" applyBorder="1" applyAlignment="1">
      <alignment horizontal="center" vertical="center"/>
    </xf>
    <xf numFmtId="0" fontId="43" fillId="21" borderId="49" xfId="0" applyFont="1" applyFill="1" applyBorder="1" applyAlignment="1">
      <alignment horizontal="center" vertical="center"/>
    </xf>
    <xf numFmtId="0" fontId="43" fillId="21" borderId="47" xfId="0" applyFont="1" applyFill="1" applyBorder="1" applyAlignment="1">
      <alignment horizontal="center" vertical="center"/>
    </xf>
    <xf numFmtId="0" fontId="43" fillId="0" borderId="49" xfId="0" applyFont="1" applyBorder="1" applyAlignment="1">
      <alignment horizontal="left" vertical="center"/>
    </xf>
    <xf numFmtId="0" fontId="43" fillId="21" borderId="53" xfId="0" applyFont="1" applyFill="1" applyBorder="1" applyAlignment="1">
      <alignment horizontal="center" vertical="center"/>
    </xf>
    <xf numFmtId="0" fontId="43" fillId="21" borderId="42" xfId="0" applyFont="1" applyFill="1" applyBorder="1" applyAlignment="1">
      <alignment horizontal="center" vertical="center"/>
    </xf>
    <xf numFmtId="0" fontId="43" fillId="21" borderId="23" xfId="0" applyFont="1" applyFill="1" applyBorder="1" applyAlignment="1">
      <alignment horizontal="center" vertical="center" wrapText="1"/>
    </xf>
    <xf numFmtId="0" fontId="43" fillId="21" borderId="25" xfId="0" applyFont="1" applyFill="1" applyBorder="1" applyAlignment="1">
      <alignment horizontal="center" vertical="center" wrapText="1"/>
    </xf>
    <xf numFmtId="0" fontId="43" fillId="21" borderId="27" xfId="0" applyFont="1" applyFill="1" applyBorder="1" applyAlignment="1">
      <alignment horizontal="center" vertical="center" wrapText="1"/>
    </xf>
    <xf numFmtId="0" fontId="43" fillId="17" borderId="17" xfId="0" applyFont="1" applyFill="1" applyBorder="1" applyAlignment="1">
      <alignment horizontal="center" vertical="center" wrapText="1"/>
    </xf>
    <xf numFmtId="0" fontId="43" fillId="17" borderId="18" xfId="0" applyFont="1" applyFill="1" applyBorder="1" applyAlignment="1">
      <alignment horizontal="center" vertical="center" wrapText="1"/>
    </xf>
    <xf numFmtId="0" fontId="43" fillId="17" borderId="60" xfId="0" applyFont="1" applyFill="1" applyBorder="1" applyAlignment="1">
      <alignment horizontal="center" vertical="center" wrapText="1"/>
    </xf>
    <xf numFmtId="0" fontId="74" fillId="0" borderId="0" xfId="0" applyFont="1" applyAlignment="1">
      <alignment horizontal="center" vertical="center"/>
    </xf>
    <xf numFmtId="0" fontId="74" fillId="0" borderId="34" xfId="0" applyFont="1" applyBorder="1" applyAlignment="1">
      <alignment horizontal="justify" vertical="top" wrapText="1"/>
    </xf>
    <xf numFmtId="0" fontId="74" fillId="0" borderId="22" xfId="0" applyFont="1" applyBorder="1" applyAlignment="1">
      <alignment horizontal="justify" vertical="center" wrapText="1"/>
    </xf>
    <xf numFmtId="0" fontId="74" fillId="0" borderId="22" xfId="0" applyFont="1" applyBorder="1" applyAlignment="1">
      <alignment horizontal="justify" vertical="top" wrapText="1"/>
    </xf>
    <xf numFmtId="0" fontId="74" fillId="0" borderId="33" xfId="0" applyFont="1" applyBorder="1" applyAlignment="1">
      <alignment horizontal="justify" vertical="center" wrapText="1"/>
    </xf>
    <xf numFmtId="0" fontId="74" fillId="0" borderId="1" xfId="0" applyFont="1" applyBorder="1" applyAlignment="1">
      <alignment horizontal="center" vertical="center" wrapText="1"/>
    </xf>
    <xf numFmtId="0" fontId="74" fillId="0" borderId="4" xfId="0" applyFont="1" applyBorder="1" applyAlignment="1">
      <alignment horizontal="center" vertical="center" wrapText="1"/>
    </xf>
    <xf numFmtId="0" fontId="74" fillId="0" borderId="3" xfId="0" applyFont="1" applyBorder="1" applyAlignment="1">
      <alignment horizontal="justify" vertical="top" wrapText="1"/>
    </xf>
    <xf numFmtId="0" fontId="74" fillId="0" borderId="1" xfId="0" applyFont="1" applyBorder="1" applyAlignment="1">
      <alignment horizontal="justify" vertical="top"/>
    </xf>
    <xf numFmtId="0" fontId="74" fillId="0" borderId="33" xfId="0" applyFont="1" applyBorder="1" applyAlignment="1">
      <alignment horizontal="justify" vertical="top" wrapText="1"/>
    </xf>
    <xf numFmtId="0" fontId="75" fillId="0" borderId="3" xfId="0" applyFont="1" applyBorder="1" applyAlignment="1">
      <alignment horizontal="justify" vertical="top" wrapText="1"/>
    </xf>
    <xf numFmtId="0" fontId="75" fillId="0" borderId="1" xfId="0" applyFont="1" applyBorder="1" applyAlignment="1">
      <alignment horizontal="justify" vertical="top"/>
    </xf>
    <xf numFmtId="0" fontId="75" fillId="0" borderId="45" xfId="0" applyFont="1" applyBorder="1" applyAlignment="1">
      <alignment horizontal="justify" vertical="top"/>
    </xf>
    <xf numFmtId="0" fontId="74" fillId="0" borderId="58"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46" xfId="0" applyFont="1" applyBorder="1" applyAlignment="1">
      <alignment horizontal="center" vertical="center" wrapText="1"/>
    </xf>
    <xf numFmtId="0" fontId="83" fillId="4" borderId="1" xfId="0" applyFont="1" applyFill="1" applyBorder="1" applyAlignment="1">
      <alignment horizontal="center" vertical="center"/>
    </xf>
    <xf numFmtId="0" fontId="83" fillId="4" borderId="1" xfId="0" applyFont="1" applyFill="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23" xfId="0" applyFont="1" applyBorder="1" applyAlignment="1">
      <alignment horizontal="center" vertical="top"/>
    </xf>
    <xf numFmtId="0" fontId="80" fillId="0" borderId="24" xfId="0" applyFont="1" applyBorder="1" applyAlignment="1">
      <alignment horizontal="center" vertical="top"/>
    </xf>
    <xf numFmtId="0" fontId="80" fillId="0" borderId="25" xfId="0" applyFont="1" applyBorder="1" applyAlignment="1">
      <alignment horizontal="center" vertical="top"/>
    </xf>
    <xf numFmtId="0" fontId="80" fillId="0" borderId="0" xfId="0" applyFont="1" applyAlignment="1">
      <alignment horizontal="center" vertical="top"/>
    </xf>
    <xf numFmtId="0" fontId="80" fillId="0" borderId="27" xfId="0" applyFont="1" applyBorder="1" applyAlignment="1">
      <alignment horizontal="center" vertical="top"/>
    </xf>
    <xf numFmtId="0" fontId="80" fillId="0" borderId="28" xfId="0" applyFont="1" applyBorder="1" applyAlignment="1">
      <alignment horizontal="center" vertical="top"/>
    </xf>
    <xf numFmtId="0" fontId="12" fillId="17" borderId="17"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18"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7" borderId="11" xfId="0" applyFont="1" applyFill="1" applyBorder="1" applyAlignment="1">
      <alignment horizontal="center" vertical="center" wrapText="1"/>
    </xf>
    <xf numFmtId="0" fontId="12" fillId="3" borderId="44"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2" fillId="17" borderId="40" xfId="0" applyFont="1" applyFill="1" applyBorder="1" applyAlignment="1">
      <alignment horizontal="center" vertical="top" wrapText="1"/>
    </xf>
    <xf numFmtId="0" fontId="12" fillId="17" borderId="31" xfId="0" applyFont="1" applyFill="1" applyBorder="1" applyAlignment="1">
      <alignment horizontal="center" vertical="top" wrapText="1"/>
    </xf>
    <xf numFmtId="0" fontId="12" fillId="17" borderId="32" xfId="0" applyFont="1" applyFill="1" applyBorder="1" applyAlignment="1">
      <alignment horizontal="center" vertical="top" wrapText="1"/>
    </xf>
    <xf numFmtId="0" fontId="12" fillId="3" borderId="47"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3" borderId="49" xfId="0" applyFont="1" applyFill="1" applyBorder="1" applyAlignment="1">
      <alignment horizontal="left" vertical="center" wrapText="1"/>
    </xf>
    <xf numFmtId="0" fontId="12" fillId="17" borderId="44" xfId="0" applyFont="1" applyFill="1" applyBorder="1" applyAlignment="1">
      <alignment horizontal="center" vertical="top" wrapText="1"/>
    </xf>
    <xf numFmtId="0" fontId="12" fillId="17" borderId="29" xfId="0" applyFont="1" applyFill="1" applyBorder="1" applyAlignment="1">
      <alignment horizontal="center" vertical="top" wrapText="1"/>
    </xf>
    <xf numFmtId="0" fontId="12" fillId="17" borderId="30" xfId="0" applyFont="1" applyFill="1" applyBorder="1" applyAlignment="1">
      <alignment horizontal="center" vertical="top" wrapText="1"/>
    </xf>
    <xf numFmtId="0" fontId="12" fillId="0" borderId="47" xfId="0" applyFont="1" applyBorder="1" applyAlignment="1">
      <alignment horizontal="center" vertical="top" wrapText="1"/>
    </xf>
    <xf numFmtId="0" fontId="12" fillId="0" borderId="48" xfId="0" applyFont="1" applyBorder="1" applyAlignment="1">
      <alignment horizontal="center" vertical="top" wrapText="1"/>
    </xf>
    <xf numFmtId="0" fontId="12" fillId="0" borderId="49" xfId="0" applyFont="1" applyBorder="1" applyAlignment="1">
      <alignment horizontal="center" vertical="top" wrapText="1"/>
    </xf>
    <xf numFmtId="0" fontId="12" fillId="17" borderId="50" xfId="16" applyFont="1" applyFill="1" applyBorder="1" applyAlignment="1">
      <alignment horizontal="center" vertical="center" wrapText="1"/>
    </xf>
    <xf numFmtId="0" fontId="12" fillId="17" borderId="67" xfId="16" applyFont="1" applyFill="1" applyBorder="1" applyAlignment="1">
      <alignment horizontal="center" vertical="center" wrapText="1"/>
    </xf>
    <xf numFmtId="0" fontId="12" fillId="17" borderId="36" xfId="16" applyFont="1" applyFill="1" applyBorder="1" applyAlignment="1">
      <alignment horizontal="center" vertical="center" wrapText="1"/>
    </xf>
    <xf numFmtId="0" fontId="12" fillId="17" borderId="45" xfId="16" applyFont="1" applyFill="1" applyBorder="1" applyAlignment="1">
      <alignment horizontal="center" vertical="center" wrapText="1"/>
    </xf>
    <xf numFmtId="0" fontId="12" fillId="17" borderId="34" xfId="16" applyFont="1" applyFill="1" applyBorder="1" applyAlignment="1">
      <alignment horizontal="center" vertical="center" wrapText="1"/>
    </xf>
    <xf numFmtId="0" fontId="12" fillId="17" borderId="35" xfId="16" applyFont="1" applyFill="1" applyBorder="1" applyAlignment="1">
      <alignment horizontal="center" vertical="center" wrapText="1"/>
    </xf>
    <xf numFmtId="0" fontId="12" fillId="17" borderId="16" xfId="16" applyFont="1" applyFill="1" applyBorder="1" applyAlignment="1">
      <alignment horizontal="center" vertical="center" wrapText="1"/>
    </xf>
    <xf numFmtId="0" fontId="12" fillId="21" borderId="3" xfId="16" applyFont="1" applyFill="1" applyBorder="1" applyAlignment="1">
      <alignment horizontal="center" vertical="center" wrapText="1"/>
    </xf>
    <xf numFmtId="0" fontId="12" fillId="21" borderId="34" xfId="16" applyFont="1" applyFill="1" applyBorder="1" applyAlignment="1">
      <alignment horizontal="center" vertical="center" wrapText="1"/>
    </xf>
    <xf numFmtId="0" fontId="12" fillId="17" borderId="3" xfId="16" applyFont="1" applyFill="1" applyBorder="1" applyAlignment="1">
      <alignment horizontal="center" vertical="center" wrapText="1"/>
    </xf>
    <xf numFmtId="0" fontId="12" fillId="17" borderId="58" xfId="16" applyFont="1" applyFill="1" applyBorder="1" applyAlignment="1">
      <alignment horizontal="center" vertical="center" wrapText="1"/>
    </xf>
    <xf numFmtId="0" fontId="12" fillId="17" borderId="46" xfId="16" applyFont="1" applyFill="1" applyBorder="1" applyAlignment="1">
      <alignment horizontal="center" vertical="center" wrapText="1"/>
    </xf>
    <xf numFmtId="0" fontId="81" fillId="0" borderId="34" xfId="16" applyFont="1" applyBorder="1" applyAlignment="1">
      <alignment horizontal="center" vertical="top" wrapText="1"/>
    </xf>
    <xf numFmtId="0" fontId="81" fillId="0" borderId="22" xfId="16" applyFont="1" applyBorder="1" applyAlignment="1">
      <alignment horizontal="center" vertical="top" wrapText="1"/>
    </xf>
    <xf numFmtId="0" fontId="81" fillId="0" borderId="35" xfId="16" applyFont="1" applyBorder="1" applyAlignment="1">
      <alignment horizontal="center" vertical="top" wrapText="1"/>
    </xf>
    <xf numFmtId="0" fontId="81" fillId="0" borderId="5" xfId="16" applyFont="1" applyBorder="1" applyAlignment="1">
      <alignment horizontal="center" vertical="top" wrapText="1"/>
    </xf>
    <xf numFmtId="0" fontId="12" fillId="0" borderId="34"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81" fillId="0" borderId="1" xfId="16" applyFont="1" applyBorder="1" applyAlignment="1">
      <alignment horizontal="center" vertical="top" wrapText="1"/>
    </xf>
    <xf numFmtId="0" fontId="12" fillId="0" borderId="76"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10" fontId="81" fillId="0" borderId="34" xfId="0" applyNumberFormat="1" applyFont="1" applyBorder="1" applyAlignment="1" applyProtection="1">
      <alignment horizontal="center" vertical="center" wrapText="1"/>
      <protection locked="0"/>
    </xf>
    <xf numFmtId="10" fontId="81" fillId="0" borderId="5" xfId="0" applyNumberFormat="1" applyFont="1" applyBorder="1" applyAlignment="1" applyProtection="1">
      <alignment horizontal="center" vertical="center" wrapText="1"/>
      <protection locked="0"/>
    </xf>
    <xf numFmtId="0" fontId="81" fillId="0" borderId="58" xfId="16" applyFont="1" applyBorder="1" applyAlignment="1">
      <alignment horizontal="justify" vertical="top" wrapText="1"/>
    </xf>
    <xf numFmtId="0" fontId="81" fillId="0" borderId="21" xfId="16" applyFont="1" applyBorder="1" applyAlignment="1">
      <alignment horizontal="justify" vertical="top" wrapText="1"/>
    </xf>
    <xf numFmtId="0" fontId="81" fillId="0" borderId="2" xfId="16" applyFont="1" applyBorder="1" applyAlignment="1">
      <alignment horizontal="center" vertical="top" wrapText="1"/>
    </xf>
    <xf numFmtId="0" fontId="12" fillId="0" borderId="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10" fontId="81" fillId="0" borderId="2" xfId="0" applyNumberFormat="1" applyFont="1" applyBorder="1" applyAlignment="1" applyProtection="1">
      <alignment horizontal="center" vertical="center" wrapText="1"/>
      <protection locked="0"/>
    </xf>
    <xf numFmtId="0" fontId="81" fillId="0" borderId="19" xfId="16" applyFont="1" applyBorder="1" applyAlignment="1">
      <alignment horizontal="justify" vertical="top" wrapText="1"/>
    </xf>
    <xf numFmtId="10" fontId="81" fillId="0" borderId="13" xfId="0" applyNumberFormat="1" applyFont="1" applyBorder="1" applyAlignment="1" applyProtection="1">
      <alignment horizontal="center" vertical="center" wrapText="1"/>
      <protection locked="0"/>
    </xf>
    <xf numFmtId="10" fontId="81" fillId="0" borderId="14" xfId="0" applyNumberFormat="1" applyFont="1" applyBorder="1" applyAlignment="1" applyProtection="1">
      <alignment horizontal="center" vertical="center" wrapText="1"/>
      <protection locked="0"/>
    </xf>
    <xf numFmtId="10" fontId="81" fillId="0" borderId="15" xfId="0" applyNumberFormat="1" applyFont="1" applyBorder="1" applyAlignment="1" applyProtection="1">
      <alignment horizontal="center" vertical="center" wrapText="1"/>
      <protection locked="0"/>
    </xf>
    <xf numFmtId="10" fontId="81" fillId="0" borderId="35" xfId="0" applyNumberFormat="1"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10" fontId="81" fillId="0" borderId="2" xfId="24" applyNumberFormat="1" applyFont="1" applyFill="1" applyBorder="1" applyAlignment="1">
      <alignment horizontal="center" vertical="center" wrapText="1"/>
    </xf>
    <xf numFmtId="10" fontId="81" fillId="0" borderId="5" xfId="24" applyNumberFormat="1" applyFont="1" applyFill="1" applyBorder="1" applyAlignment="1">
      <alignment horizontal="center" vertical="center" wrapText="1"/>
    </xf>
    <xf numFmtId="0" fontId="12" fillId="0" borderId="61" xfId="0" applyFont="1" applyBorder="1" applyAlignment="1" applyProtection="1">
      <alignment horizontal="center" vertical="center" wrapText="1"/>
      <protection locked="0"/>
    </xf>
    <xf numFmtId="10" fontId="81" fillId="0" borderId="13" xfId="16" applyNumberFormat="1" applyFont="1" applyBorder="1" applyAlignment="1">
      <alignment horizontal="center" vertical="center" wrapText="1"/>
    </xf>
    <xf numFmtId="0" fontId="81" fillId="0" borderId="14" xfId="16" applyFont="1" applyBorder="1" applyAlignment="1">
      <alignment horizontal="center" vertical="center" wrapText="1"/>
    </xf>
    <xf numFmtId="0" fontId="81" fillId="0" borderId="15" xfId="16" applyFont="1" applyBorder="1" applyAlignment="1">
      <alignment horizontal="center" vertical="center" wrapText="1"/>
    </xf>
    <xf numFmtId="10" fontId="81" fillId="0" borderId="34" xfId="24" applyNumberFormat="1" applyFont="1" applyFill="1" applyBorder="1" applyAlignment="1">
      <alignment horizontal="center" vertical="center" wrapText="1"/>
    </xf>
    <xf numFmtId="0" fontId="12" fillId="0" borderId="57" xfId="0" applyFont="1" applyBorder="1" applyAlignment="1" applyProtection="1">
      <alignment horizontal="center" vertical="center" wrapText="1"/>
      <protection locked="0"/>
    </xf>
    <xf numFmtId="0" fontId="81" fillId="0" borderId="19" xfId="16" applyFont="1" applyBorder="1" applyAlignment="1">
      <alignment horizontal="justify" vertical="center" wrapText="1"/>
    </xf>
    <xf numFmtId="0" fontId="81" fillId="0" borderId="21" xfId="16" applyFont="1" applyBorder="1" applyAlignment="1">
      <alignment horizontal="justify" vertical="center" wrapText="1"/>
    </xf>
    <xf numFmtId="10" fontId="81" fillId="0" borderId="35" xfId="24" applyNumberFormat="1" applyFont="1" applyFill="1" applyBorder="1" applyAlignment="1">
      <alignment horizontal="center" vertical="center" wrapText="1"/>
    </xf>
    <xf numFmtId="0" fontId="81" fillId="0" borderId="46" xfId="16" applyFont="1" applyBorder="1" applyAlignment="1">
      <alignment horizontal="justify" vertical="top" wrapText="1"/>
    </xf>
    <xf numFmtId="0" fontId="12" fillId="17" borderId="68" xfId="16" applyFont="1" applyFill="1" applyBorder="1" applyAlignment="1">
      <alignment horizontal="center" vertical="center" wrapText="1"/>
    </xf>
    <xf numFmtId="0" fontId="12" fillId="17" borderId="51" xfId="16" applyFont="1" applyFill="1" applyBorder="1" applyAlignment="1">
      <alignment horizontal="center" vertical="center" wrapText="1"/>
    </xf>
    <xf numFmtId="0" fontId="12" fillId="17" borderId="52" xfId="16" applyFont="1" applyFill="1" applyBorder="1" applyAlignment="1">
      <alignment horizontal="center" vertical="center" wrapText="1"/>
    </xf>
    <xf numFmtId="10" fontId="81" fillId="0" borderId="34" xfId="16" applyNumberFormat="1" applyFont="1" applyBorder="1" applyAlignment="1">
      <alignment horizontal="center" vertical="center" wrapText="1"/>
    </xf>
    <xf numFmtId="10" fontId="81" fillId="0" borderId="5" xfId="16" applyNumberFormat="1" applyFont="1" applyBorder="1" applyAlignment="1">
      <alignment horizontal="center" vertical="center" wrapText="1"/>
    </xf>
    <xf numFmtId="0" fontId="12" fillId="0" borderId="1" xfId="16" applyFont="1" applyBorder="1" applyAlignment="1">
      <alignment horizontal="center" vertical="top" wrapText="1"/>
    </xf>
    <xf numFmtId="0" fontId="81" fillId="0" borderId="4" xfId="16" applyFont="1" applyBorder="1" applyAlignment="1">
      <alignment horizontal="center" vertical="top" wrapText="1"/>
    </xf>
    <xf numFmtId="10" fontId="81" fillId="0" borderId="2" xfId="16" applyNumberFormat="1" applyFont="1" applyBorder="1" applyAlignment="1">
      <alignment horizontal="center" vertical="center" wrapText="1"/>
    </xf>
    <xf numFmtId="10" fontId="81" fillId="0" borderId="35" xfId="16" applyNumberFormat="1" applyFont="1" applyBorder="1" applyAlignment="1">
      <alignment horizontal="center" vertical="center" wrapText="1"/>
    </xf>
    <xf numFmtId="0" fontId="81" fillId="3" borderId="34" xfId="16" applyFont="1" applyFill="1" applyBorder="1" applyAlignment="1">
      <alignment horizontal="center" vertical="top" wrapText="1"/>
    </xf>
    <xf numFmtId="0" fontId="81" fillId="3" borderId="22" xfId="16" applyFont="1" applyFill="1" applyBorder="1" applyAlignment="1">
      <alignment horizontal="center" vertical="top" wrapText="1"/>
    </xf>
    <xf numFmtId="0" fontId="81" fillId="3" borderId="35" xfId="16" applyFont="1" applyFill="1" applyBorder="1" applyAlignment="1">
      <alignment horizontal="center" vertical="top"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20" fillId="17" borderId="1" xfId="0" applyFont="1" applyFill="1" applyBorder="1" applyAlignment="1">
      <alignment horizontal="center" vertical="center"/>
    </xf>
    <xf numFmtId="0" fontId="9" fillId="17" borderId="2" xfId="0" applyFont="1" applyFill="1" applyBorder="1" applyAlignment="1">
      <alignment horizontal="center" vertical="center" wrapText="1"/>
    </xf>
    <xf numFmtId="0" fontId="9" fillId="15" borderId="23" xfId="0" applyFont="1" applyFill="1" applyBorder="1" applyAlignment="1">
      <alignment horizontal="left" vertical="center" wrapText="1"/>
    </xf>
    <xf numFmtId="0" fontId="9" fillId="15" borderId="24" xfId="0" applyFont="1" applyFill="1" applyBorder="1" applyAlignment="1">
      <alignment horizontal="left" vertical="center" wrapText="1"/>
    </xf>
    <xf numFmtId="0" fontId="9" fillId="15" borderId="37" xfId="0" applyFont="1" applyFill="1" applyBorder="1" applyAlignment="1">
      <alignment horizontal="left" vertical="center" wrapText="1"/>
    </xf>
    <xf numFmtId="0" fontId="9" fillId="15" borderId="23" xfId="0" applyFont="1" applyFill="1" applyBorder="1" applyAlignment="1">
      <alignment horizontal="left" vertical="center"/>
    </xf>
    <xf numFmtId="0" fontId="9" fillId="15" borderId="24" xfId="0" applyFont="1" applyFill="1" applyBorder="1" applyAlignment="1">
      <alignment horizontal="left" vertical="center"/>
    </xf>
    <xf numFmtId="0" fontId="9" fillId="15" borderId="37" xfId="0" applyFont="1" applyFill="1" applyBorder="1" applyAlignment="1">
      <alignment horizontal="left" vertical="center"/>
    </xf>
    <xf numFmtId="0" fontId="9" fillId="17" borderId="47" xfId="0" applyFont="1" applyFill="1" applyBorder="1" applyAlignment="1">
      <alignment horizontal="left" vertical="center"/>
    </xf>
    <xf numFmtId="0" fontId="9" fillId="17" borderId="48" xfId="0" applyFont="1" applyFill="1" applyBorder="1" applyAlignment="1">
      <alignment horizontal="left" vertical="center"/>
    </xf>
    <xf numFmtId="0" fontId="9" fillId="17" borderId="49" xfId="0" applyFont="1" applyFill="1" applyBorder="1" applyAlignment="1">
      <alignment horizontal="left" vertical="center"/>
    </xf>
    <xf numFmtId="0" fontId="9" fillId="3" borderId="55" xfId="0" applyFont="1" applyFill="1" applyBorder="1" applyAlignment="1">
      <alignment horizontal="left" vertical="center"/>
    </xf>
    <xf numFmtId="0" fontId="9" fillId="3" borderId="51" xfId="0" applyFont="1" applyFill="1" applyBorder="1" applyAlignment="1">
      <alignment horizontal="left" vertical="center"/>
    </xf>
    <xf numFmtId="0" fontId="9" fillId="3" borderId="70" xfId="0" applyFont="1" applyFill="1" applyBorder="1" applyAlignment="1">
      <alignment horizontal="left" vertical="center"/>
    </xf>
    <xf numFmtId="0" fontId="9" fillId="3" borderId="52" xfId="0" applyFont="1" applyFill="1" applyBorder="1" applyAlignment="1">
      <alignment horizontal="left" vertical="center"/>
    </xf>
    <xf numFmtId="0" fontId="9" fillId="17" borderId="47" xfId="0" applyFont="1" applyFill="1" applyBorder="1" applyAlignment="1">
      <alignment horizontal="left" vertical="center" wrapText="1"/>
    </xf>
    <xf numFmtId="0" fontId="9" fillId="17" borderId="4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70"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47" fillId="17" borderId="27" xfId="19" applyFont="1" applyFill="1" applyBorder="1" applyAlignment="1">
      <alignment horizontal="left" vertical="center" wrapText="1"/>
    </xf>
    <xf numFmtId="0" fontId="47" fillId="17" borderId="28" xfId="19" applyFont="1" applyFill="1" applyBorder="1" applyAlignment="1">
      <alignment horizontal="left" vertical="center" wrapText="1"/>
    </xf>
    <xf numFmtId="0" fontId="47" fillId="17" borderId="38" xfId="19" applyFont="1" applyFill="1" applyBorder="1" applyAlignment="1">
      <alignment horizontal="left" vertical="center" wrapText="1"/>
    </xf>
    <xf numFmtId="0" fontId="9" fillId="15" borderId="55" xfId="0" applyFont="1" applyFill="1" applyBorder="1" applyAlignment="1">
      <alignment horizontal="left" vertical="center" wrapText="1"/>
    </xf>
    <xf numFmtId="0" fontId="9" fillId="15" borderId="51" xfId="0" applyFont="1" applyFill="1" applyBorder="1" applyAlignment="1">
      <alignment horizontal="left" vertical="center" wrapText="1"/>
    </xf>
    <xf numFmtId="0" fontId="9" fillId="15" borderId="52" xfId="0" applyFont="1" applyFill="1" applyBorder="1" applyAlignment="1">
      <alignment horizontal="left" vertical="center" wrapText="1"/>
    </xf>
    <xf numFmtId="0" fontId="26" fillId="0" borderId="23" xfId="19" applyFont="1" applyBorder="1" applyAlignment="1">
      <alignment horizontal="center" vertical="center" wrapText="1"/>
    </xf>
    <xf numFmtId="0" fontId="26" fillId="0" borderId="24" xfId="19" applyFont="1" applyBorder="1" applyAlignment="1">
      <alignment horizontal="center" vertical="center" wrapText="1"/>
    </xf>
    <xf numFmtId="0" fontId="26" fillId="0" borderId="48" xfId="19" applyFont="1" applyBorder="1" applyAlignment="1">
      <alignment horizontal="center" vertical="center" wrapText="1"/>
    </xf>
    <xf numFmtId="0" fontId="26" fillId="0" borderId="49" xfId="19" applyFont="1" applyBorder="1" applyAlignment="1">
      <alignment horizontal="center" vertical="center" wrapText="1"/>
    </xf>
    <xf numFmtId="0" fontId="2" fillId="17" borderId="17" xfId="0" applyFont="1" applyFill="1" applyBorder="1" applyAlignment="1">
      <alignment horizontal="center" vertical="center" wrapText="1"/>
    </xf>
    <xf numFmtId="3" fontId="14" fillId="0" borderId="34" xfId="0" applyNumberFormat="1" applyFont="1" applyBorder="1" applyAlignment="1">
      <alignment horizontal="center" vertical="center" wrapText="1"/>
    </xf>
    <xf numFmtId="3" fontId="14" fillId="0" borderId="22" xfId="0" applyNumberFormat="1" applyFont="1" applyBorder="1" applyAlignment="1">
      <alignment horizontal="center" vertical="center" wrapText="1"/>
    </xf>
    <xf numFmtId="3" fontId="14" fillId="0" borderId="35" xfId="0" applyNumberFormat="1" applyFont="1" applyBorder="1" applyAlignment="1">
      <alignment horizontal="center" vertical="center" wrapText="1"/>
    </xf>
    <xf numFmtId="0" fontId="2" fillId="17" borderId="16" xfId="0" applyFont="1" applyFill="1" applyBorder="1" applyAlignment="1">
      <alignment horizontal="center" vertical="center" wrapText="1"/>
    </xf>
    <xf numFmtId="3" fontId="14" fillId="0" borderId="14" xfId="0" applyNumberFormat="1" applyFont="1" applyBorder="1" applyAlignment="1">
      <alignment horizontal="center" vertical="center"/>
    </xf>
    <xf numFmtId="3" fontId="14" fillId="0" borderId="15" xfId="0" applyNumberFormat="1" applyFont="1" applyBorder="1" applyAlignment="1">
      <alignment horizontal="center" vertical="center"/>
    </xf>
    <xf numFmtId="0" fontId="14" fillId="0" borderId="57" xfId="0" applyFont="1" applyBorder="1" applyAlignment="1">
      <alignment horizontal="center" vertical="center" wrapText="1"/>
    </xf>
    <xf numFmtId="0" fontId="14" fillId="0" borderId="6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5" xfId="0" applyFont="1" applyBorder="1" applyAlignment="1">
      <alignment horizontal="center" vertical="center" wrapText="1"/>
    </xf>
    <xf numFmtId="3" fontId="14" fillId="0" borderId="59" xfId="0" applyNumberFormat="1" applyFont="1" applyBorder="1" applyAlignment="1">
      <alignment horizontal="center" vertical="center" wrapText="1"/>
    </xf>
    <xf numFmtId="3" fontId="14" fillId="0" borderId="46"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2"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35" xfId="0" applyFont="1" applyBorder="1" applyAlignment="1">
      <alignment horizontal="center" vertical="center" wrapText="1"/>
    </xf>
    <xf numFmtId="3" fontId="39" fillId="0" borderId="34" xfId="0" applyNumberFormat="1" applyFont="1" applyBorder="1" applyAlignment="1">
      <alignment horizontal="center" vertical="center"/>
    </xf>
    <xf numFmtId="3" fontId="39" fillId="0" borderId="22" xfId="0" applyNumberFormat="1" applyFont="1" applyBorder="1" applyAlignment="1">
      <alignment horizontal="center" vertical="center"/>
    </xf>
    <xf numFmtId="3" fontId="39" fillId="0" borderId="35" xfId="0" applyNumberFormat="1" applyFont="1" applyBorder="1" applyAlignment="1">
      <alignment horizontal="center"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9" fillId="0" borderId="46" xfId="0" applyFont="1" applyBorder="1" applyAlignment="1">
      <alignment horizontal="center" vertical="center"/>
    </xf>
    <xf numFmtId="0" fontId="15" fillId="0" borderId="34" xfId="0" applyFont="1" applyBorder="1" applyAlignment="1">
      <alignment horizontal="center" vertical="center" wrapText="1"/>
    </xf>
    <xf numFmtId="3" fontId="14" fillId="0" borderId="58" xfId="0" applyNumberFormat="1" applyFont="1" applyBorder="1" applyAlignment="1">
      <alignment horizontal="center" vertical="center" wrapText="1"/>
    </xf>
    <xf numFmtId="1" fontId="14" fillId="0" borderId="34"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35" xfId="0" applyNumberFormat="1"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34" xfId="0" applyFont="1" applyBorder="1" applyAlignment="1">
      <alignment horizontal="center" vertical="center"/>
    </xf>
    <xf numFmtId="0" fontId="46" fillId="0" borderId="22" xfId="0" applyFont="1" applyBorder="1" applyAlignment="1">
      <alignment horizontal="center" vertical="center"/>
    </xf>
    <xf numFmtId="0" fontId="46" fillId="0" borderId="35" xfId="0" applyFont="1" applyBorder="1" applyAlignment="1">
      <alignment horizontal="center" vertical="center"/>
    </xf>
    <xf numFmtId="3" fontId="46" fillId="0" borderId="34" xfId="0" applyNumberFormat="1" applyFont="1" applyBorder="1" applyAlignment="1">
      <alignment horizontal="center" vertical="center" wrapText="1"/>
    </xf>
    <xf numFmtId="3" fontId="46" fillId="0" borderId="22" xfId="0" applyNumberFormat="1" applyFont="1" applyBorder="1" applyAlignment="1">
      <alignment horizontal="center" vertical="center" wrapText="1"/>
    </xf>
    <xf numFmtId="3" fontId="46" fillId="0" borderId="35" xfId="0" applyNumberFormat="1" applyFont="1" applyBorder="1" applyAlignment="1">
      <alignment horizontal="center" vertical="center" wrapText="1"/>
    </xf>
    <xf numFmtId="0" fontId="46" fillId="0" borderId="58" xfId="0" applyFont="1" applyBorder="1" applyAlignment="1">
      <alignment horizontal="center" vertical="center"/>
    </xf>
    <xf numFmtId="0" fontId="46" fillId="0" borderId="59" xfId="0" applyFont="1" applyBorder="1" applyAlignment="1">
      <alignment horizontal="center" vertical="center"/>
    </xf>
    <xf numFmtId="0" fontId="46" fillId="0" borderId="46" xfId="0" applyFont="1" applyBorder="1" applyAlignment="1">
      <alignment horizontal="center" vertical="center"/>
    </xf>
    <xf numFmtId="3" fontId="14" fillId="0" borderId="13" xfId="0" applyNumberFormat="1" applyFont="1" applyBorder="1" applyAlignment="1">
      <alignment horizontal="center" vertical="center"/>
    </xf>
    <xf numFmtId="0" fontId="51" fillId="0" borderId="58" xfId="0" applyFont="1" applyBorder="1" applyAlignment="1">
      <alignment horizontal="center" vertical="center" wrapText="1"/>
    </xf>
    <xf numFmtId="0" fontId="15" fillId="0" borderId="59" xfId="0" applyFont="1" applyBorder="1" applyAlignment="1">
      <alignment horizontal="center" vertical="center" wrapText="1"/>
    </xf>
    <xf numFmtId="3" fontId="14" fillId="0" borderId="13" xfId="0" applyNumberFormat="1" applyFont="1" applyBorder="1" applyAlignment="1">
      <alignment horizontal="center" vertical="center" wrapText="1"/>
    </xf>
    <xf numFmtId="3" fontId="14" fillId="0" borderId="14" xfId="0" applyNumberFormat="1" applyFont="1" applyBorder="1" applyAlignment="1">
      <alignment horizontal="center" vertical="center" wrapText="1"/>
    </xf>
    <xf numFmtId="3" fontId="14" fillId="0" borderId="15" xfId="0" applyNumberFormat="1" applyFont="1" applyBorder="1" applyAlignment="1">
      <alignment horizontal="center" vertical="center" wrapText="1"/>
    </xf>
    <xf numFmtId="0" fontId="46" fillId="0" borderId="34"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35" xfId="0" applyFont="1" applyBorder="1" applyAlignment="1">
      <alignment horizontal="center" vertical="center" wrapText="1"/>
    </xf>
    <xf numFmtId="0" fontId="15" fillId="17" borderId="13" xfId="19" applyFont="1" applyFill="1" applyBorder="1" applyAlignment="1">
      <alignment horizontal="center" vertical="center" wrapText="1"/>
    </xf>
    <xf numFmtId="0" fontId="15" fillId="17" borderId="14" xfId="19" applyFont="1" applyFill="1" applyBorder="1" applyAlignment="1">
      <alignment horizontal="center" vertical="center" wrapText="1"/>
    </xf>
    <xf numFmtId="0" fontId="15" fillId="17" borderId="15" xfId="19" applyFont="1" applyFill="1" applyBorder="1" applyAlignment="1">
      <alignment horizontal="center" vertical="center" wrapText="1"/>
    </xf>
    <xf numFmtId="3" fontId="15" fillId="0" borderId="58" xfId="0" applyNumberFormat="1" applyFont="1" applyBorder="1" applyAlignment="1">
      <alignment horizontal="center" vertical="center" wrapText="1"/>
    </xf>
    <xf numFmtId="3" fontId="15" fillId="0" borderId="59" xfId="0" applyNumberFormat="1" applyFont="1" applyBorder="1" applyAlignment="1">
      <alignment horizontal="center" vertical="center" wrapText="1"/>
    </xf>
    <xf numFmtId="3" fontId="15" fillId="0" borderId="46" xfId="0" applyNumberFormat="1" applyFont="1" applyBorder="1" applyAlignment="1">
      <alignment horizontal="center" vertical="center" wrapText="1"/>
    </xf>
    <xf numFmtId="3" fontId="14" fillId="0" borderId="34" xfId="2867" applyNumberFormat="1" applyFont="1" applyFill="1" applyBorder="1" applyAlignment="1">
      <alignment horizontal="center" vertical="center" wrapText="1"/>
    </xf>
    <xf numFmtId="3" fontId="14" fillId="0" borderId="22" xfId="2867" applyNumberFormat="1" applyFont="1" applyFill="1" applyBorder="1" applyAlignment="1">
      <alignment horizontal="center" vertical="center" wrapText="1"/>
    </xf>
    <xf numFmtId="3" fontId="14" fillId="0" borderId="35" xfId="2867" applyNumberFormat="1" applyFont="1" applyFill="1" applyBorder="1" applyAlignment="1">
      <alignment horizontal="center" vertical="center" wrapText="1"/>
    </xf>
    <xf numFmtId="0" fontId="15" fillId="0" borderId="46"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46" xfId="0" applyFont="1" applyBorder="1" applyAlignment="1">
      <alignment horizontal="center" vertical="center" wrapText="1"/>
    </xf>
    <xf numFmtId="0" fontId="12" fillId="17" borderId="39"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21" xfId="0" applyFont="1" applyFill="1" applyBorder="1" applyAlignment="1">
      <alignment horizontal="center" vertical="center" wrapText="1"/>
    </xf>
    <xf numFmtId="0" fontId="12" fillId="17" borderId="60"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16" fillId="17" borderId="13" xfId="0" applyFont="1" applyFill="1" applyBorder="1" applyAlignment="1">
      <alignment horizontal="center" vertical="center" wrapText="1"/>
    </xf>
    <xf numFmtId="0" fontId="16" fillId="17" borderId="14"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16" fillId="17" borderId="22" xfId="0" applyFont="1" applyFill="1" applyBorder="1" applyAlignment="1">
      <alignment horizontal="center" vertical="center" wrapText="1"/>
    </xf>
    <xf numFmtId="0" fontId="16" fillId="17" borderId="35" xfId="0" applyFont="1" applyFill="1" applyBorder="1" applyAlignment="1">
      <alignment horizontal="center" vertical="center" wrapText="1"/>
    </xf>
    <xf numFmtId="3" fontId="14" fillId="17" borderId="58" xfId="0" applyNumberFormat="1" applyFont="1" applyFill="1" applyBorder="1" applyAlignment="1">
      <alignment horizontal="center" vertical="center" wrapText="1"/>
    </xf>
    <xf numFmtId="3" fontId="14" fillId="17" borderId="59" xfId="0" applyNumberFormat="1" applyFont="1" applyFill="1" applyBorder="1" applyAlignment="1">
      <alignment horizontal="center" vertical="center" wrapText="1"/>
    </xf>
    <xf numFmtId="3" fontId="14" fillId="17" borderId="46" xfId="0" applyNumberFormat="1" applyFont="1" applyFill="1" applyBorder="1" applyAlignment="1">
      <alignment horizontal="center" vertical="center" wrapText="1"/>
    </xf>
    <xf numFmtId="0" fontId="40" fillId="16" borderId="8" xfId="0" applyFont="1" applyFill="1" applyBorder="1" applyAlignment="1">
      <alignment horizontal="center" vertical="center"/>
    </xf>
    <xf numFmtId="0" fontId="40" fillId="16" borderId="6" xfId="0" applyFont="1" applyFill="1" applyBorder="1" applyAlignment="1">
      <alignment horizontal="center" vertical="center"/>
    </xf>
    <xf numFmtId="0" fontId="40" fillId="16" borderId="7" xfId="0" applyFont="1" applyFill="1" applyBorder="1" applyAlignment="1">
      <alignment horizontal="center" vertical="center"/>
    </xf>
    <xf numFmtId="0" fontId="40" fillId="16" borderId="1" xfId="0" applyFont="1" applyFill="1" applyBorder="1" applyAlignment="1">
      <alignment horizontal="center" vertical="center" wrapText="1"/>
    </xf>
    <xf numFmtId="0" fontId="38" fillId="0" borderId="8"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 xfId="0" applyFont="1" applyBorder="1" applyAlignment="1">
      <alignment horizontal="center" vertical="center"/>
    </xf>
    <xf numFmtId="3" fontId="16" fillId="17" borderId="34" xfId="0" applyNumberFormat="1" applyFont="1" applyFill="1" applyBorder="1" applyAlignment="1">
      <alignment horizontal="center" vertical="center" wrapText="1"/>
    </xf>
    <xf numFmtId="3" fontId="16" fillId="17" borderId="22" xfId="0" applyNumberFormat="1" applyFont="1" applyFill="1" applyBorder="1" applyAlignment="1">
      <alignment horizontal="center" vertical="center" wrapText="1"/>
    </xf>
    <xf numFmtId="3" fontId="16" fillId="17" borderId="35" xfId="0" applyNumberFormat="1" applyFont="1" applyFill="1" applyBorder="1" applyAlignment="1">
      <alignment horizontal="center" vertical="center" wrapText="1"/>
    </xf>
    <xf numFmtId="0" fontId="24" fillId="0" borderId="20" xfId="0" applyFont="1" applyBorder="1" applyAlignment="1">
      <alignment horizontal="left" vertical="center"/>
    </xf>
    <xf numFmtId="0" fontId="24" fillId="0" borderId="39" xfId="0" applyFont="1" applyBorder="1" applyAlignment="1">
      <alignment horizontal="left" vertical="center"/>
    </xf>
    <xf numFmtId="0" fontId="43" fillId="17" borderId="47" xfId="0" applyFont="1" applyFill="1" applyBorder="1" applyAlignment="1">
      <alignment horizontal="left" vertical="center"/>
    </xf>
    <xf numFmtId="0" fontId="43" fillId="17" borderId="49" xfId="0" applyFont="1" applyFill="1" applyBorder="1" applyAlignment="1">
      <alignment horizontal="left"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48" fillId="18" borderId="17" xfId="0" applyFont="1" applyFill="1" applyBorder="1" applyAlignment="1">
      <alignment horizontal="center" vertical="center"/>
    </xf>
    <xf numFmtId="0" fontId="48" fillId="18" borderId="3" xfId="0" applyFont="1" applyFill="1" applyBorder="1" applyAlignment="1">
      <alignment horizontal="center" vertical="center"/>
    </xf>
    <xf numFmtId="0" fontId="48" fillId="18" borderId="10" xfId="0" applyFont="1" applyFill="1" applyBorder="1" applyAlignment="1">
      <alignment horizontal="center" vertical="center"/>
    </xf>
    <xf numFmtId="0" fontId="24" fillId="0" borderId="23" xfId="0" applyFont="1" applyBorder="1" applyAlignment="1">
      <alignment horizontal="center"/>
    </xf>
    <xf numFmtId="0" fontId="24" fillId="0" borderId="37" xfId="0" applyFont="1" applyBorder="1" applyAlignment="1">
      <alignment horizontal="center"/>
    </xf>
    <xf numFmtId="0" fontId="24" fillId="0" borderId="25" xfId="0" applyFont="1" applyBorder="1" applyAlignment="1">
      <alignment horizontal="center"/>
    </xf>
    <xf numFmtId="0" fontId="24" fillId="0" borderId="26" xfId="0" applyFont="1" applyBorder="1" applyAlignment="1">
      <alignment horizontal="center"/>
    </xf>
    <xf numFmtId="0" fontId="24" fillId="0" borderId="27" xfId="0" applyFont="1" applyBorder="1" applyAlignment="1">
      <alignment horizontal="center"/>
    </xf>
    <xf numFmtId="0" fontId="24" fillId="0" borderId="38" xfId="0" applyFont="1" applyBorder="1" applyAlignment="1">
      <alignment horizontal="center"/>
    </xf>
    <xf numFmtId="0" fontId="25" fillId="17" borderId="40" xfId="0" applyFont="1" applyFill="1" applyBorder="1" applyAlignment="1">
      <alignment horizontal="center" vertical="center"/>
    </xf>
    <xf numFmtId="0" fontId="25" fillId="17" borderId="31" xfId="0" applyFont="1" applyFill="1" applyBorder="1" applyAlignment="1">
      <alignment horizontal="center" vertical="center"/>
    </xf>
    <xf numFmtId="0" fontId="25" fillId="17" borderId="32" xfId="0" applyFont="1" applyFill="1" applyBorder="1" applyAlignment="1">
      <alignment horizontal="center" vertical="center"/>
    </xf>
    <xf numFmtId="0" fontId="8" fillId="17" borderId="74" xfId="0" applyFont="1" applyFill="1" applyBorder="1" applyAlignment="1">
      <alignment horizontal="center" vertical="center" wrapText="1"/>
    </xf>
    <xf numFmtId="0" fontId="8" fillId="17" borderId="75" xfId="0" applyFont="1" applyFill="1" applyBorder="1" applyAlignment="1">
      <alignment horizontal="center" vertical="center" wrapText="1"/>
    </xf>
    <xf numFmtId="0" fontId="8" fillId="17" borderId="54" xfId="0" applyFont="1" applyFill="1" applyBorder="1" applyAlignment="1">
      <alignment horizontal="center" vertical="center" wrapText="1"/>
    </xf>
    <xf numFmtId="0" fontId="8" fillId="0" borderId="44"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43" fillId="17" borderId="23" xfId="0" applyFont="1" applyFill="1" applyBorder="1" applyAlignment="1">
      <alignment horizontal="left" vertical="center"/>
    </xf>
    <xf numFmtId="0" fontId="43" fillId="17" borderId="37" xfId="0" applyFont="1" applyFill="1" applyBorder="1" applyAlignment="1">
      <alignment horizontal="left" vertical="center"/>
    </xf>
    <xf numFmtId="0" fontId="48" fillId="18" borderId="40" xfId="0" applyFont="1" applyFill="1" applyBorder="1" applyAlignment="1">
      <alignment horizontal="center" vertical="center"/>
    </xf>
    <xf numFmtId="0" fontId="48" fillId="18" borderId="31" xfId="0" applyFont="1" applyFill="1" applyBorder="1" applyAlignment="1">
      <alignment horizontal="center" vertical="center"/>
    </xf>
    <xf numFmtId="0" fontId="48" fillId="18" borderId="32" xfId="0" applyFont="1" applyFill="1" applyBorder="1" applyAlignment="1">
      <alignment horizontal="center" vertical="center"/>
    </xf>
    <xf numFmtId="0" fontId="24" fillId="0" borderId="18"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48" fillId="18" borderId="40" xfId="0" applyFont="1" applyFill="1" applyBorder="1" applyAlignment="1">
      <alignment horizontal="center"/>
    </xf>
    <xf numFmtId="0" fontId="48" fillId="18" borderId="31" xfId="0" applyFont="1" applyFill="1" applyBorder="1" applyAlignment="1">
      <alignment horizontal="center"/>
    </xf>
    <xf numFmtId="0" fontId="48" fillId="18" borderId="32" xfId="0" applyFont="1" applyFill="1" applyBorder="1" applyAlignment="1">
      <alignment horizontal="center"/>
    </xf>
    <xf numFmtId="0" fontId="24" fillId="0" borderId="60" xfId="0" applyFont="1" applyBorder="1" applyAlignment="1">
      <alignment horizontal="left" vertical="center"/>
    </xf>
    <xf numFmtId="0" fontId="24" fillId="0" borderId="14"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57" fillId="32" borderId="80" xfId="0" applyFont="1" applyFill="1" applyBorder="1" applyAlignment="1">
      <alignment horizontal="center" vertical="center" wrapText="1"/>
    </xf>
    <xf numFmtId="0" fontId="59" fillId="17" borderId="0" xfId="0" applyFont="1" applyFill="1" applyAlignment="1">
      <alignment vertical="top" wrapText="1"/>
    </xf>
    <xf numFmtId="0" fontId="57" fillId="32" borderId="80" xfId="0" applyFont="1" applyFill="1" applyBorder="1" applyAlignment="1">
      <alignment vertical="top" wrapText="1"/>
    </xf>
    <xf numFmtId="9" fontId="57" fillId="32" borderId="80" xfId="2872" applyFont="1" applyFill="1" applyBorder="1" applyAlignment="1">
      <alignment vertical="top" wrapText="1"/>
    </xf>
    <xf numFmtId="0" fontId="59" fillId="37" borderId="84" xfId="0" applyFont="1" applyFill="1" applyBorder="1" applyAlignment="1">
      <alignment vertical="top" wrapText="1"/>
    </xf>
    <xf numFmtId="0" fontId="59" fillId="37" borderId="83" xfId="0" applyFont="1" applyFill="1" applyBorder="1" applyAlignment="1">
      <alignment vertical="top" wrapText="1"/>
    </xf>
    <xf numFmtId="0" fontId="57" fillId="26" borderId="83" xfId="0" applyFont="1" applyFill="1" applyBorder="1" applyAlignment="1">
      <alignment vertical="top" wrapText="1"/>
    </xf>
  </cellXfs>
  <cellStyles count="287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0" xfId="2867" xr:uid="{C6EB96FC-2B4F-46FE-BA33-E5D79DC5A119}"/>
    <cellStyle name="Millares 151 5" xfId="2870" xr:uid="{F8C15674-6D79-4846-A74F-36D141DED97E}"/>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2 7" xfId="2877" xr:uid="{C73F6312-9764-42A2-BC36-8F14E385385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3 5" xfId="2876" xr:uid="{A4D73A0C-B68C-4C2F-BF55-BE33D12303C9}"/>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2 6" xfId="2874" xr:uid="{F92FEA64-FB75-450A-BDC8-8D54236C6203}"/>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53" xfId="2873" xr:uid="{F74E06BA-E6BF-4FB7-B32D-73DD7D61ADAD}"/>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21" xfId="2869" xr:uid="{74C64D88-B165-4AEC-B74D-F01D56A6116C}"/>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 6" xfId="2875" xr:uid="{DC9F8928-03EA-4BA2-B02E-AB3C6D2877A6}"/>
    <cellStyle name="Normal 3_CADENA DE VALOR" xfId="27" xr:uid="{00000000-0005-0000-0000-0000170B0000}"/>
    <cellStyle name="Normal 4" xfId="2845" xr:uid="{00000000-0005-0000-0000-0000180B0000}"/>
    <cellStyle name="Normal 4 2" xfId="20" xr:uid="{00000000-0005-0000-0000-0000190B0000}"/>
    <cellStyle name="Normal 4 3" xfId="2871" xr:uid="{3A6C5C23-6D82-40C9-B97E-E0D55E62B1EE}"/>
    <cellStyle name="Normal 5" xfId="2846" xr:uid="{00000000-0005-0000-0000-00001A0B0000}"/>
    <cellStyle name="Normal 6 2" xfId="2847" xr:uid="{00000000-0005-0000-0000-00001B0B0000}"/>
    <cellStyle name="Normal_CADENA DE VALOR 2" xfId="2868" xr:uid="{0F2E5B3F-51B8-42D4-A2B1-8ED1D4A0BB77}"/>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12" xfId="2872" xr:uid="{622383C8-AA1B-46EA-BCD5-262D28704154}"/>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124">
    <dxf>
      <font>
        <sz val="9"/>
      </font>
    </dxf>
    <dxf>
      <font>
        <sz val="9"/>
      </font>
    </dxf>
    <dxf>
      <font>
        <sz val="9"/>
      </font>
    </dxf>
    <dxf>
      <font>
        <sz val="9"/>
      </font>
    </dxf>
    <dxf>
      <font>
        <sz val="9"/>
      </font>
    </dxf>
    <dxf>
      <font>
        <sz val="9"/>
      </font>
    </dxf>
    <dxf>
      <font>
        <name val="Arial Nova Cond Light"/>
        <scheme val="none"/>
      </font>
    </dxf>
    <dxf>
      <font>
        <name val="Arial Nova Cond Light"/>
        <scheme val="none"/>
      </font>
    </dxf>
    <dxf>
      <font>
        <name val="Arial Nova Cond Light"/>
        <scheme val="none"/>
      </font>
    </dxf>
    <dxf>
      <font>
        <name val="Arial Nova Cond Light"/>
        <scheme val="none"/>
      </font>
    </dxf>
    <dxf>
      <font>
        <name val="Arial Nova Cond Light"/>
        <scheme val="none"/>
      </font>
    </dxf>
    <dxf>
      <font>
        <name val="Arial Nova Cond Light"/>
        <scheme val="none"/>
      </font>
    </dxf>
    <dxf>
      <numFmt numFmtId="183" formatCode="_-&quot;$&quot;\ * #,##0_-;\-&quot;$&quot;\ * #,##0_-;_-&quot;$&quot;\ * &quot;-&quot;??_-;_-@_-"/>
    </dxf>
    <dxf>
      <numFmt numFmtId="183" formatCode="_-&quot;$&quot;\ * #,##0_-;\-&quot;$&quot;\ * #,##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b val="0"/>
        <i val="0"/>
        <strike val="0"/>
        <condense val="0"/>
        <extend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alignment horizontal="right" vertical="bottom" textRotation="0" wrapText="0" indent="0" justifyLastLine="0" shrinkToFit="0" readingOrder="0"/>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s>
  <tableStyles count="0" defaultTableStyle="TableStyleMedium9" defaultPivotStyle="PivotStyleLight16"/>
  <colors>
    <mruColors>
      <color rgb="FF00FF00"/>
      <color rgb="FF99FFCC"/>
      <color rgb="FF92D050"/>
      <color rgb="FFFFFFCC"/>
      <color rgb="FFEBEBFF"/>
      <color rgb="FFFFCCFF"/>
      <color rgb="FF00B050"/>
      <color rgb="FF8FFFC2"/>
      <color rgb="FFD5FFFF"/>
      <color rgb="FFE5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63427</xdr:colOff>
      <xdr:row>1</xdr:row>
      <xdr:rowOff>51254</xdr:rowOff>
    </xdr:from>
    <xdr:to>
      <xdr:col>3</xdr:col>
      <xdr:colOff>1408626</xdr:colOff>
      <xdr:row>3</xdr:row>
      <xdr:rowOff>236528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540" y="373226"/>
          <a:ext cx="2659917" cy="829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536863</xdr:colOff>
      <xdr:row>0</xdr:row>
      <xdr:rowOff>0</xdr:rowOff>
    </xdr:from>
    <xdr:to>
      <xdr:col>4</xdr:col>
      <xdr:colOff>155862</xdr:colOff>
      <xdr:row>1</xdr:row>
      <xdr:rowOff>502227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6863" y="0"/>
          <a:ext cx="4156363" cy="987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38206</xdr:colOff>
      <xdr:row>0</xdr:row>
      <xdr:rowOff>62146</xdr:rowOff>
    </xdr:from>
    <xdr:to>
      <xdr:col>2</xdr:col>
      <xdr:colOff>1739900</xdr:colOff>
      <xdr:row>2</xdr:row>
      <xdr:rowOff>63499</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584306" y="62146"/>
          <a:ext cx="3390794" cy="649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1406293</xdr:colOff>
      <xdr:row>2</xdr:row>
      <xdr:rowOff>194379</xdr:rowOff>
    </xdr:to>
    <xdr:pic>
      <xdr:nvPicPr>
        <xdr:cNvPr id="2" name="Imagen 1">
          <a:extLst>
            <a:ext uri="{FF2B5EF4-FFF2-40B4-BE49-F238E27FC236}">
              <a16:creationId xmlns:a16="http://schemas.microsoft.com/office/drawing/2014/main" id="{8751828C-31AF-4018-8588-7541A433B896}"/>
            </a:ext>
          </a:extLst>
        </xdr:cNvPr>
        <xdr:cNvPicPr>
          <a:picLocks noChangeAspect="1"/>
        </xdr:cNvPicPr>
      </xdr:nvPicPr>
      <xdr:blipFill>
        <a:blip xmlns:r="http://schemas.openxmlformats.org/officeDocument/2006/relationships" r:embed="rId1"/>
        <a:stretch>
          <a:fillRect/>
        </a:stretch>
      </xdr:blipFill>
      <xdr:spPr>
        <a:xfrm>
          <a:off x="0" y="0"/>
          <a:ext cx="3383452" cy="656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ownloads/PROGRAMACI&#211;N%20ANUAL%20DE%20GIROS%20DE%20RESERVAS%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esktop/2022/JULIO/PLAN%20DE%20ACCI&#211;N/PLAN%20DE%20ACCI&#211;N%20FINAL/TERRI/PA_7711_202206%20AVANCE%20PLAN%20DE%20ACCI&#211;N%207711_JUNIO_RevLin10ju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1%20vf\7710%20y%207711\2.%20SEGPLAN\SEGPLAN%202021\7711\REPORTES%20OFICIALES\7.%20SEPTIEMBRE%202021\21.09.30%20PLAN%20DE%20ACCI&#211;N%207711%20REVIS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21%20vf\7710%20y%207711\2.%20SEGPLAN\SEGPLAN%202021\7711\REPORTES%20OFICIALES\8.%20OCTUBRE%202021\21.10.31%20PLAN%20DE%20ACCI&#211;N%2077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1%20vf\7710%20y%207711\2.%20SEGPLAN\SEGPLAN%202021\7711\REPORTES%20OFICIALES\11.%20NOVIEMBRE%202021\21.11.30%20PLAN%20DE%20ACCI&#211;N%207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710"/>
      <sheetName val="7711"/>
    </sheetNames>
    <sheetDataSet>
      <sheetData sheetId="0"/>
      <sheetData sheetId="1">
        <row r="3">
          <cell r="AL3">
            <v>3598700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 val="Ejec7711_Marzo"/>
      <sheetName val="EjecPpto_Marzo"/>
      <sheetName val="EjecReservas_Marzo"/>
      <sheetName val="RevLin_VariaciònMes"/>
    </sheetNames>
    <sheetDataSet>
      <sheetData sheetId="0"/>
      <sheetData sheetId="1"/>
      <sheetData sheetId="2">
        <row r="24">
          <cell r="CH24">
            <v>0.35</v>
          </cell>
        </row>
        <row r="25">
          <cell r="CH25">
            <v>4514168000</v>
          </cell>
        </row>
        <row r="27">
          <cell r="CH27">
            <v>0.02</v>
          </cell>
        </row>
        <row r="28">
          <cell r="CH28">
            <v>574647220</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cell r="EA10">
            <v>2401</v>
          </cell>
        </row>
        <row r="30">
          <cell r="EA30">
            <v>922812530</v>
          </cell>
        </row>
      </sheetData>
      <sheetData sheetId="3"/>
      <sheetData sheetId="4"/>
      <sheetData sheetId="5"/>
      <sheetData sheetId="6"/>
      <sheetData sheetId="7">
        <row r="10">
          <cell r="C10" t="str">
            <v>1-USAQUEN</v>
          </cell>
        </row>
      </sheetData>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TERRITORIALIZACIÓN"/>
      <sheetName val="O - 2020 FAUNA SILVESTRE"/>
      <sheetName val="SPI"/>
    </sheetNames>
    <sheetDataSet>
      <sheetData sheetId="0" refreshError="1"/>
      <sheetData sheetId="1" refreshError="1"/>
      <sheetData sheetId="2" refreshError="1"/>
      <sheetData sheetId="3" refreshError="1"/>
      <sheetData sheetId="4">
        <row r="10">
          <cell r="BD10">
            <v>8200</v>
          </cell>
          <cell r="BE10">
            <v>6265</v>
          </cell>
        </row>
        <row r="12">
          <cell r="BE12">
            <v>855578533</v>
          </cell>
        </row>
        <row r="19">
          <cell r="BE19">
            <v>266273500</v>
          </cell>
        </row>
        <row r="24">
          <cell r="BD24">
            <v>0.19999999999999998</v>
          </cell>
          <cell r="BE24">
            <v>0.13</v>
          </cell>
        </row>
        <row r="26">
          <cell r="BE26">
            <v>1247695364</v>
          </cell>
        </row>
        <row r="31">
          <cell r="BD31">
            <v>4835640000</v>
          </cell>
          <cell r="BE31">
            <v>4026725481</v>
          </cell>
        </row>
      </sheetData>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6801</v>
          </cell>
        </row>
        <row r="11">
          <cell r="BD11">
            <v>1583535494</v>
          </cell>
        </row>
        <row r="12">
          <cell r="BE12">
            <v>968614533</v>
          </cell>
        </row>
        <row r="18">
          <cell r="BD18">
            <v>434125802</v>
          </cell>
        </row>
        <row r="19">
          <cell r="BE19">
            <v>307699500</v>
          </cell>
        </row>
        <row r="24">
          <cell r="BD24">
            <v>0.19999999999999998</v>
          </cell>
          <cell r="BE24">
            <v>0.15</v>
          </cell>
        </row>
        <row r="25">
          <cell r="BD25">
            <v>2817978704</v>
          </cell>
        </row>
        <row r="26">
          <cell r="BE26">
            <v>1415280718</v>
          </cell>
        </row>
      </sheetData>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7506</v>
          </cell>
        </row>
        <row r="24">
          <cell r="BD24">
            <v>0.19999999999999998</v>
          </cell>
          <cell r="BE24">
            <v>0.16999999999999998</v>
          </cell>
        </row>
      </sheetData>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da" refreshedDate="44662.734881365737" createdVersion="7" refreshedVersion="7" minRefreshableVersion="3" recordCount="105" xr:uid="{10E0EB2C-6631-47E1-A4E0-FB9E3A15E49A}">
  <cacheSource type="worksheet">
    <worksheetSource name="Tabla3"/>
  </cacheSource>
  <cacheFields count="108">
    <cacheField name="ID_Proyecto" numFmtId="0">
      <sharedItems/>
    </cacheField>
    <cacheField name="ACT-SIPSE" numFmtId="0">
      <sharedItems/>
    </cacheField>
    <cacheField name="RUBRO" numFmtId="0">
      <sharedItems containsSemiMixedTypes="0" containsString="0" containsNumber="1" containsInteger="1" minValue="7711" maxValue="7711"/>
    </cacheField>
    <cacheField name="ID" numFmtId="0">
      <sharedItems/>
    </cacheField>
    <cacheField name=" ID PLAN" numFmtId="0">
      <sharedItems containsSemiMixedTypes="0" containsString="0" containsNumber="1" containsInteger="1" minValue="12022" maxValue="1052022"/>
    </cacheField>
    <cacheField name="RUBRO PPTAL 2" numFmtId="0">
      <sharedItems containsSemiMixedTypes="0" containsString="0" containsNumber="1" containsInteger="1" minValue="7711" maxValue="7711"/>
    </cacheField>
    <cacheField name="SOLICITUD PROCESO SIPSE" numFmtId="0">
      <sharedItems containsMixedTypes="1" containsNumber="1" containsInteger="1" minValue="16306" maxValue="17661"/>
    </cacheField>
    <cacheField name=" ACTIVIDAD SIPSE (CÓDIGO)" numFmtId="0">
      <sharedItems containsSemiMixedTypes="0" containsString="0" containsNumber="1" containsInteger="1" minValue="2884" maxValue="3009"/>
    </cacheField>
    <cacheField name=" DESCRIPCIÓN ACTIVIDAD SIPSE" numFmtId="0">
      <sharedItems longText="1"/>
    </cacheField>
    <cacheField name="RUBRO PPTAL 1" numFmtId="0">
      <sharedItems/>
    </cacheField>
    <cacheField name="NOMBRE PROYECTO" numFmtId="0">
      <sharedItems/>
    </cacheField>
    <cacheField name="ABREVIATURA NOMBRE PROYECTO " numFmtId="0">
      <sharedItems/>
    </cacheField>
    <cacheField name=" META PDD" numFmtId="0">
      <sharedItems/>
    </cacheField>
    <cacheField name=" OBJETIVO GENERAL" numFmtId="0">
      <sharedItems/>
    </cacheField>
    <cacheField name="OBJETIVO ESPECIFICO" numFmtId="0">
      <sharedItems/>
    </cacheField>
    <cacheField name="LÍNEA" numFmtId="0">
      <sharedItems/>
    </cacheField>
    <cacheField name="META PROYECTO" numFmtId="0">
      <sharedItems count="3">
        <s v="EJECUTAR 27.500 ACTUACIONES TÉCNICAS O JURÍDICAS DE EVALUACIÓN, CONTROL, SEGUIMIENTO Y PREVENCIÓN SOBRE EL RECURSO FAUNA SILVESTRE. "/>
        <s v="ATENDER EL 100% DE LOS CONCEPTOS TÉCNICOS QUE RECOMIENDAN ACTUACIONES ADMINISTRATIVAS SANCIONATORIAS DURANTE LA VIGENCIA PARA MEJORAR LA EFICIENCIA DEL PROCESO SANCIONATORIO AMBIENTAL"/>
        <s v="FORMULAR E IMPLEMENTAR UN (1) PROGRAMA PARA LA ATENCIÓN INTEGRAL Y ESPECIALIZADA DE LA FAUNA SILVESTRE. "/>
      </sharedItems>
    </cacheField>
    <cacheField name="CÓDIGO POSICIÓN PRESUPUESTARIA" numFmtId="0">
      <sharedItems/>
    </cacheField>
    <cacheField name="DESCRIPCIÓN POSICIÓN PRESUPUESTARIA" numFmtId="0">
      <sharedItems/>
    </cacheField>
    <cacheField name=" FUENTE FINANCIACIÓN (CÓDIGO Y NOMBRE)" numFmtId="0">
      <sharedItems/>
    </cacheField>
    <cacheField name="CÓDIGO SECOP FUENTE DE LOS RECURSOS" numFmtId="0">
      <sharedItems containsSemiMixedTypes="0" containsString="0" containsNumber="1" containsInteger="1" minValue="0" maxValue="0"/>
    </cacheField>
    <cacheField name=" OBJETO" numFmtId="0">
      <sharedItems longText="1"/>
    </cacheField>
    <cacheField name="CÓDIGO SECOP MODALIDAD DE SELECCIÓN" numFmtId="0">
      <sharedItems/>
    </cacheField>
    <cacheField name="MODALIDAD DE SELECCIÓN - NOMBRE" numFmtId="0">
      <sharedItems/>
    </cacheField>
    <cacheField name="TIPO DE COMPROMISO" numFmtId="0">
      <sharedItems containsSemiMixedTypes="0" containsString="0" containsNumber="1" containsInteger="1" minValue="0" maxValue="0"/>
    </cacheField>
    <cacheField name="CORRESPONDE A TALENTO HUMANO (SI/NO)" numFmtId="0">
      <sharedItems/>
    </cacheField>
    <cacheField name="CÓDIGO UNSPSC" numFmtId="0">
      <sharedItems/>
    </cacheField>
    <cacheField name=" FECHA ESTIMADA DE PRESENTACIÓN DE PROCESO DE SELECCIÓN (MES)" numFmtId="0">
      <sharedItems containsMixedTypes="1" containsNumber="1" containsInteger="1" minValue="1" maxValue="8"/>
    </cacheField>
    <cacheField name="FECHA ESTIMADA DE INICIO DE PROCESO DE SELECCIÓN (MES)" numFmtId="0">
      <sharedItems containsMixedTypes="1" containsNumber="1" containsInteger="1" minValue="1" maxValue="9"/>
    </cacheField>
    <cacheField name="PLAZO DEL CONTRATO" numFmtId="0">
      <sharedItems containsMixedTypes="1" containsNumber="1" minValue="1" maxValue="105"/>
    </cacheField>
    <cacheField name="CÓDIGO SECOP DURACIÓN ESTIMADO DEL CONTRATO_x000a_(INTERVALO: &quot;0&quot; DÍAS, &quot;1&quot; MESES, &quot;2&quot; AÑOS)" numFmtId="0">
      <sharedItems containsMixedTypes="1" containsNumber="1" containsInteger="1" minValue="0" maxValue="1"/>
    </cacheField>
    <cacheField name="FECHA TERMINACIÓN ESTIMADA" numFmtId="0">
      <sharedItems containsMixedTypes="1" containsNumber="1" containsInteger="1" minValue="4" maxValue="12"/>
    </cacheField>
    <cacheField name="VALOR TOTAL ESTIMADO VIGENCIA ACTUAL" numFmtId="44">
      <sharedItems containsSemiMixedTypes="0" containsString="0" containsNumber="1" containsInteger="1" minValue="0" maxValue="3192580599"/>
    </cacheField>
    <cacheField name="CÓDIGO SECOP REQUIERE VIGENCIAS FUTURAS" numFmtId="0">
      <sharedItems containsSemiMixedTypes="0" containsString="0" containsNumber="1" containsInteger="1" minValue="0" maxValue="1"/>
    </cacheField>
    <cacheField name="VALOR VIGENCIAS FUTURAS (AUTORIZADA)" numFmtId="0">
      <sharedItems containsSemiMixedTypes="0" containsString="0" containsNumber="1" containsInteger="1" minValue="0" maxValue="290909000"/>
    </cacheField>
    <cacheField name="CÓDIGO SECOP ESTADO DE SOLICITUD DE VIGENCIAS FUTURAS" numFmtId="0">
      <sharedItems containsSemiMixedTypes="0" containsString="0" containsNumber="1" containsInteger="1" minValue="0" maxValue="3"/>
    </cacheField>
    <cacheField name="CÓDIGO PRODUCTO MGA" numFmtId="0">
      <sharedItems/>
    </cacheField>
    <cacheField name="NOMBRE PRODUCTO MGA" numFmtId="0">
      <sharedItems/>
    </cacheField>
    <cacheField name="CÓDIGO PMR" numFmtId="0">
      <sharedItems containsSemiMixedTypes="0" containsString="0" containsNumber="1" containsInteger="1" minValue="0" maxValue="0"/>
    </cacheField>
    <cacheField name="NOMBRE PMR" numFmtId="0">
      <sharedItems containsSemiMixedTypes="0" containsString="0" containsNumber="1" containsInteger="1" minValue="0" maxValue="0"/>
    </cacheField>
    <cacheField name="DEPENDENCIA (SUPERVISIÓN)" numFmtId="0">
      <sharedItems/>
    </cacheField>
    <cacheField name="NOMBRE DEL CONTRATISTA" numFmtId="0">
      <sharedItems/>
    </cacheField>
    <cacheField name="NO DE CONTRATO" numFmtId="0">
      <sharedItems containsMixedTypes="1" containsNumber="1" containsInteger="1" minValue="20220032" maxValue="20221515"/>
    </cacheField>
    <cacheField name="NUMERO CDP" numFmtId="0">
      <sharedItems containsMixedTypes="1" containsNumber="1" containsInteger="1" minValue="0" maxValue="1732"/>
    </cacheField>
    <cacheField name="FECHA CDP" numFmtId="0">
      <sharedItems containsMixedTypes="1" containsNumber="1" containsInteger="1" minValue="44565" maxValue="44642"/>
    </cacheField>
    <cacheField name="VALOR CDP" numFmtId="0">
      <sharedItems containsSemiMixedTypes="0" containsString="0" containsNumber="1" containsInteger="1" minValue="0" maxValue="141594512"/>
    </cacheField>
    <cacheField name="NUMERO RP" numFmtId="0">
      <sharedItems containsMixedTypes="1" containsNumber="1" containsInteger="1" minValue="54" maxValue="1720"/>
    </cacheField>
    <cacheField name="FECHA RP" numFmtId="0">
      <sharedItems containsMixedTypes="1" containsNumber="1" containsInteger="1" minValue="44568" maxValue="44638"/>
    </cacheField>
    <cacheField name="VALOR DE RP" numFmtId="0">
      <sharedItems containsSemiMixedTypes="0" containsString="0" containsNumber="1" containsInteger="1" minValue="0" maxValue="141594512"/>
    </cacheField>
    <cacheField name="FECHA ACTA DE INICIO CONTRATO" numFmtId="0">
      <sharedItems containsSemiMixedTypes="0" containsString="0" containsNumber="1" containsInteger="1" minValue="0" maxValue="0"/>
    </cacheField>
    <cacheField name="VALOR MENSUAL DEL CONTRATO" numFmtId="0">
      <sharedItems containsSemiMixedTypes="0" containsString="0" containsNumber="1" containsInteger="1" minValue="0" maxValue="8898000"/>
    </cacheField>
    <cacheField name="UNIDAD DE CONTRATACIÓN (REFERENCIA)" numFmtId="0">
      <sharedItems/>
    </cacheField>
    <cacheField name="UBICACIÓN" numFmtId="0">
      <sharedItems/>
    </cacheField>
    <cacheField name="NOMBRE DEL RESPONSABLE" numFmtId="0">
      <sharedItems/>
    </cacheField>
    <cacheField name="TELÉFONO DEL RESPONSABLE" numFmtId="0">
      <sharedItems containsSemiMixedTypes="0" containsString="0" containsNumber="1" containsInteger="1" minValue="3778917" maxValue="3778917"/>
    </cacheField>
    <cacheField name="CORREO ELECTRÓNICO DEL RESPONSABLE" numFmtId="0">
      <sharedItems/>
    </cacheField>
    <cacheField name="DIRECCIÓN" numFmtId="0">
      <sharedItems/>
    </cacheField>
    <cacheField name="CORRESPONDE A ADICIÓN (SI/NO)" numFmtId="0">
      <sharedItems/>
    </cacheField>
    <cacheField name="CORRESPONDE A BOLSAS (SI/NO) " numFmtId="0">
      <sharedItems/>
    </cacheField>
    <cacheField name="PROGRAMACIÓN DE PASIVOS 2022 (SI/NO)" numFmtId="0">
      <sharedItems/>
    </cacheField>
    <cacheField name="TEMA" numFmtId="0">
      <sharedItems/>
    </cacheField>
    <cacheField name="MODALIDAD" numFmtId="0">
      <sharedItems/>
    </cacheField>
    <cacheField name="PROGRAMADO META SIPSE" numFmtId="0">
      <sharedItems containsSemiMixedTypes="0" containsString="0" containsNumber="1" containsInteger="1" minValue="523690000" maxValue="4514168000"/>
    </cacheField>
    <cacheField name="MODALIDAD SIPSE" numFmtId="0">
      <sharedItems/>
    </cacheField>
    <cacheField name="Proceso SIPSE" numFmtId="0">
      <sharedItems containsMixedTypes="1" containsNumber="1" containsInteger="1" minValue="16306" maxValue="17661"/>
    </cacheField>
    <cacheField name="ValorenTrAmiteSIPSE" numFmtId="0">
      <sharedItems containsSemiMixedTypes="0" containsString="0" containsNumber="1" containsInteger="1" minValue="0" maxValue="0"/>
    </cacheField>
    <cacheField name="MetaPAA" numFmtId="0">
      <sharedItems/>
    </cacheField>
    <cacheField name="MetaSIPSE" numFmtId="0">
      <sharedItems/>
    </cacheField>
    <cacheField name="ValidaMETA" numFmtId="0">
      <sharedItems/>
    </cacheField>
    <cacheField name="# de Contrato SIPSE" numFmtId="0">
      <sharedItems containsMixedTypes="1" containsNumber="1" containsInteger="1" minValue="20220032" maxValue="20221515"/>
    </cacheField>
    <cacheField name="#Contrato BD" numFmtId="0">
      <sharedItems/>
    </cacheField>
    <cacheField name="Valida CONTRATO" numFmtId="0">
      <sharedItems/>
    </cacheField>
    <cacheField name="Beneficiario SIPSE" numFmtId="0">
      <sharedItems/>
    </cacheField>
    <cacheField name="Beneficiario BD" numFmtId="0">
      <sharedItems/>
    </cacheField>
    <cacheField name="Valida Beneficiario" numFmtId="0">
      <sharedItems/>
    </cacheField>
    <cacheField name="Objeto PAA" numFmtId="0">
      <sharedItems longText="1"/>
    </cacheField>
    <cacheField name="Objeto SIPSE" numFmtId="0">
      <sharedItems longText="1"/>
    </cacheField>
    <cacheField name="Objeto BD" numFmtId="0">
      <sharedItems longText="1"/>
    </cacheField>
    <cacheField name="Valida OBJETO" numFmtId="0">
      <sharedItems/>
    </cacheField>
    <cacheField name="ConceptodeGastoPAA" numFmtId="0">
      <sharedItems/>
    </cacheField>
    <cacheField name="Concepto de Gasto SIPSE" numFmtId="0">
      <sharedItems/>
    </cacheField>
    <cacheField name="Concepto de gasto BD" numFmtId="0">
      <sharedItems/>
    </cacheField>
    <cacheField name="Valida CONCEPTO" numFmtId="0">
      <sharedItems/>
    </cacheField>
    <cacheField name="Fuente PAA" numFmtId="0">
      <sharedItems/>
    </cacheField>
    <cacheField name="Fuente SIPSE" numFmtId="0">
      <sharedItems/>
    </cacheField>
    <cacheField name="Fuente BD" numFmtId="0">
      <sharedItems/>
    </cacheField>
    <cacheField name="Valida FUENTE" numFmtId="0">
      <sharedItems/>
    </cacheField>
    <cacheField name="# de CDP SIPSE" numFmtId="0">
      <sharedItems containsMixedTypes="1" containsNumber="1" containsInteger="1" minValue="9" maxValue="1732"/>
    </cacheField>
    <cacheField name="# de CDP BD" numFmtId="0">
      <sharedItems containsMixedTypes="1" containsNumber="1" containsInteger="1" minValue="9" maxValue="1732"/>
    </cacheField>
    <cacheField name="Valida # de CDP" numFmtId="0">
      <sharedItems/>
    </cacheField>
    <cacheField name="Valor de CDP SIPSE" numFmtId="0">
      <sharedItems containsSemiMixedTypes="0" containsString="0" containsNumber="1" containsInteger="1" minValue="0" maxValue="290909000"/>
    </cacheField>
    <cacheField name="Valor CDP BD" numFmtId="44">
      <sharedItems containsSemiMixedTypes="0" containsString="0" containsNumber="1" containsInteger="1" minValue="0" maxValue="290909000"/>
    </cacheField>
    <cacheField name="Valida valor CDP" numFmtId="0">
      <sharedItems/>
    </cacheField>
    <cacheField name="# RP SIPSE" numFmtId="0">
      <sharedItems containsMixedTypes="1" containsNumber="1" containsInteger="1" minValue="0" maxValue="1742"/>
    </cacheField>
    <cacheField name="# de RP BD" numFmtId="0">
      <sharedItems containsSemiMixedTypes="0" containsString="0" containsNumber="1" containsInteger="1" minValue="0" maxValue="1742"/>
    </cacheField>
    <cacheField name="Valida # de RP" numFmtId="0">
      <sharedItems/>
    </cacheField>
    <cacheField name="Valor RP SIPSE" numFmtId="0">
      <sharedItems containsSemiMixedTypes="0" containsString="0" containsNumber="1" containsInteger="1" minValue="0" maxValue="141594512"/>
    </cacheField>
    <cacheField name="Valor RP BD" numFmtId="44">
      <sharedItems containsSemiMixedTypes="0" containsString="0" containsNumber="1" containsInteger="1" minValue="0" maxValue="290909000"/>
    </cacheField>
    <cacheField name="Segunda validación" numFmtId="0">
      <sharedItems/>
    </cacheField>
    <cacheField name="Valida Valor de RP" numFmtId="0">
      <sharedItems/>
    </cacheField>
    <cacheField name="Giros BD" numFmtId="44">
      <sharedItems containsSemiMixedTypes="0" containsString="0" containsNumber="1" containsInteger="1" minValue="0" maxValue="15376280"/>
    </cacheField>
    <cacheField name="ESTACIÓN SIPSE" numFmtId="0">
      <sharedItems/>
    </cacheField>
    <cacheField name="Actividad PAA" numFmtId="0">
      <sharedItems containsSemiMixedTypes="0" containsString="0" containsNumber="1" containsInteger="1" minValue="2884" maxValue="3009"/>
    </cacheField>
    <cacheField name="Actividad SIPSE" numFmtId="0">
      <sharedItems containsSemiMixedTypes="0" containsString="0" containsNumber="1" containsInteger="1" minValue="0" maxValue="2991"/>
    </cacheField>
    <cacheField name="Estado" numFmtId="0">
      <sharedItems containsBlank="1"/>
    </cacheField>
    <cacheField name="VAR PAA vs CDP" numFmtId="44">
      <sharedItems containsSemiMixedTypes="0" containsString="0" containsNumber="1" containsInteger="1" minValue="0" maxValue="3192580599"/>
    </cacheField>
    <cacheField name="VAR CDP vs RP" numFmtId="44">
      <sharedItems containsSemiMixedTypes="0" containsString="0" containsNumber="1" containsInteger="1" minValue="0" maxValue="94623720"/>
    </cacheField>
    <cacheField name="Observación Li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s v="12022_7711"/>
    <s v="163732890"/>
    <n v="7711"/>
    <s v="12022_7711"/>
    <n v="12022"/>
    <n v="7711"/>
    <n v="16373"/>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LIDERAR, PROYECTAR Y/O REVISAR LAS ACTUACIONES TÉCNICAS REQUERIDAS PARA LA PROTECCIÓN Y CONSERVACIÓN DE LA FAUNA SILVESTRE."/>
    <s v="CCE-16"/>
    <s v="CONTRATACIÓN DIRECTA"/>
    <n v="0"/>
    <s v="SI"/>
    <s v="80111600"/>
    <n v="1"/>
    <n v="1"/>
    <n v="9"/>
    <n v="1"/>
    <n v="10"/>
    <n v="45702000"/>
    <n v="0"/>
    <n v="0"/>
    <n v="0"/>
    <s v="3202007_Servicio de control y vigilancia al tráfico ilegal de especies"/>
    <s v="SERVICIO DE CONTROL Y VIGILANCIA AL TRÁFICO ILEGAL DE ESPECIES"/>
    <n v="0"/>
    <n v="0"/>
    <s v="SUBDIRECCIÓN DE SILVICULTURA, FLORA Y FAUNA SILVESTRE"/>
    <s v="INGRID   CAROLINA  MONTOYA  RODRIGUEZ"/>
    <n v="20221244"/>
    <n v="1411"/>
    <n v="44584"/>
    <n v="45702000"/>
    <n v="1529"/>
    <n v="44589"/>
    <n v="45702000"/>
    <n v="0"/>
    <n v="5078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373"/>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244"/>
    <s v="20221244"/>
    <s v="OK"/>
    <s v="INGRID CAROLINA MONTOYA RODRIGUEZ"/>
    <s v="INGRID CAROLINA MONTOYA RODRIGUEZ"/>
    <s v="OK"/>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OKs"/>
    <s v="O232020200994900"/>
    <s v="O232020200994900"/>
    <s v="O232020200994900"/>
    <s v="OKs"/>
    <s v="1-100-F001"/>
    <s v="1-100-F001"/>
    <s v="1-100-F001"/>
    <s v="OKs"/>
    <n v="1411"/>
    <n v="1411"/>
    <s v="OK"/>
    <n v="45702000"/>
    <n v="45702000"/>
    <s v="OK"/>
    <n v="1529"/>
    <n v="1529"/>
    <s v="OK"/>
    <n v="45702000"/>
    <n v="45702000"/>
    <s v=""/>
    <s v="OK"/>
    <n v="5078000"/>
    <s v="EJECUCIÓN CONTRATO"/>
    <n v="2890"/>
    <n v="2890"/>
    <s v="Contratado"/>
    <n v="0"/>
    <n v="0"/>
    <m/>
  </r>
  <r>
    <s v="22022_7711"/>
    <s v="168222891"/>
    <n v="7711"/>
    <s v="22022_7711"/>
    <n v="22022"/>
    <n v="7711"/>
    <n v="16822"/>
    <n v="2891"/>
    <s v="EJECUTAR 27.500 ACTUACIONES TÉCNICAS O JURÍDICAS DE EVALUACIÓN, CONTROL, SEGUIMIENTO Y PREVENCIÓN SOBRE EL RECURSO FAUNA SILVESTRE.  //  O232020200994900 - OTROS SERVICIOS DE PROTECCIÓN DEL MEDIO AMBIENTE N.C.P.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200-I056-RB-MULTAS AMBIENTALES"/>
    <n v="0"/>
    <s v="PRESTAR SERVICIOS PROFESIONALES PARA LIDERAR, PROYECTAR Y/O REVISAR LAS ACTUACIONES TÉCNICAS REQUERIDAS PARA LA PROTECCIÓN Y CONSERVACIÓN DE LA FAUNA SILVESTRE."/>
    <s v="CCE-16"/>
    <s v="CONTRATACIÓN DIRECTA"/>
    <n v="0"/>
    <s v="SI"/>
    <s v="80111600"/>
    <n v="1"/>
    <n v="1"/>
    <n v="10"/>
    <n v="1"/>
    <n v="11"/>
    <n v="50780000"/>
    <n v="0"/>
    <n v="0"/>
    <n v="0"/>
    <s v="3202007_Servicio de control y vigilancia al tráfico ilegal de especies"/>
    <s v="SERVICIO DE CONTROL Y VIGILANCIA AL TRÁFICO ILEGAL DE ESPECIES"/>
    <n v="0"/>
    <n v="0"/>
    <s v="SUBDIRECCIÓN DE SILVICULTURA, FLORA Y FAUNA SILVESTRE"/>
    <s v="JULIANA    VILLANUEVA  BRAVO"/>
    <n v="20220376"/>
    <n v="429"/>
    <n v="44575"/>
    <n v="50780000"/>
    <n v="717"/>
    <n v="44584"/>
    <n v="50780000"/>
    <n v="0"/>
    <n v="5078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82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376"/>
    <s v="20220376"/>
    <s v="OK"/>
    <s v="JULIANA VILLANUEVA BRAVO"/>
    <s v="JULIANA VILLANUEVA BRAVO"/>
    <s v="OK"/>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PRESTAR SERVICIOS PROFESIONALES PARA LIDERAR, PROYECTAR Y/O REVISAR LASACTUACIONES TECNICAS REQUERIDAS PARA LA PROTECCION Y CONSERVACION DE LAFAUNA SILVESTRE"/>
    <s v="OK-PAA-SIPSE-Validar PREDIS"/>
    <s v="O232020200994900"/>
    <s v="O232020200994900"/>
    <s v="O232020200994900"/>
    <s v="OKs"/>
    <s v="1-200-I056"/>
    <s v="1-200-I056"/>
    <s v="1-200-I056"/>
    <s v="OKs"/>
    <n v="429"/>
    <n v="429"/>
    <s v="OK"/>
    <n v="50780000"/>
    <n v="50780000"/>
    <s v="OK"/>
    <n v="717"/>
    <n v="717"/>
    <s v="OK"/>
    <n v="50780000"/>
    <n v="50780000"/>
    <s v=""/>
    <s v="OK"/>
    <n v="5078000"/>
    <s v="EJECUCIÓN CONTRATO"/>
    <n v="2891"/>
    <n v="2891"/>
    <s v="Contratado"/>
    <n v="0"/>
    <n v="0"/>
    <m/>
  </r>
  <r>
    <s v="32022_7711"/>
    <s v="168312891"/>
    <n v="7711"/>
    <s v="32022_7711"/>
    <n v="32022"/>
    <n v="7711"/>
    <n v="16831"/>
    <n v="2891"/>
    <s v="EJECUTAR 27.500 ACTUACIONES TÉCNICAS O JURÍDICAS DE EVALUACIÓN, CONTROL, SEGUIMIENTO Y PREVENCIÓN SOBRE EL RECURSO FAUNA SILVESTRE.  //  O232020200994900 - OTROS SERVICIOS DE PROTECCIÓN DEL MEDIO AMBIENTE N.C.P.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200-I056-RB-MULTAS AMBIENTALES"/>
    <n v="0"/>
    <s v="PRESTAR SERVICIOS PROFESIONALES PARA LIDERAR, PROYECTAR Y/O REVISAR LAS ACTUACIONES TÉCNICAS REQUERIDAS PARA LA PROTECCIÓN Y CONSERVACIÓN DE LA FAUNA SILVESTRE."/>
    <s v="CCE-16"/>
    <s v="CONTRATACIÓN DIRECTA"/>
    <n v="0"/>
    <s v="SI"/>
    <s v="80111600"/>
    <n v="1"/>
    <n v="1"/>
    <n v="10"/>
    <n v="1"/>
    <n v="11"/>
    <n v="50780000"/>
    <n v="0"/>
    <n v="0"/>
    <n v="0"/>
    <s v="3202007_Servicio de control y vigilancia al tráfico ilegal de especies"/>
    <s v="SERVICIO DE CONTROL Y VIGILANCIA AL TRÁFICO ILEGAL DE ESPECIES"/>
    <n v="0"/>
    <n v="0"/>
    <s v="SUBDIRECCIÓN DE SILVICULTURA, FLORA Y FAUNA SILVESTRE"/>
    <s v="EDGAR CAMILO PIRAJAN PRIETO"/>
    <n v="20220404"/>
    <n v="319"/>
    <n v="44573"/>
    <n v="50780000"/>
    <n v="362"/>
    <n v="44579"/>
    <n v="50780000"/>
    <n v="0"/>
    <n v="5078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831"/>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404"/>
    <s v="20220404"/>
    <s v="OK"/>
    <s v="EDGAR CAMILO PIRAJAN PRIETO"/>
    <s v="EDGAR CAMILO PIRAJAN PRIETO"/>
    <s v="OK"/>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OKs"/>
    <s v="O232020200994900"/>
    <s v="O232020200994900"/>
    <s v="O232020200994900"/>
    <s v="OKs"/>
    <s v="1-200-I056"/>
    <s v="1-200-I056"/>
    <s v="1-200-I056"/>
    <s v="OKs"/>
    <n v="319"/>
    <n v="319"/>
    <s v="OK"/>
    <n v="50780000"/>
    <n v="50780000"/>
    <s v="OK"/>
    <n v="362"/>
    <n v="362"/>
    <s v="OK"/>
    <n v="50780000"/>
    <n v="50780000"/>
    <s v=""/>
    <s v="OK"/>
    <n v="6939933"/>
    <s v="EJECUCIÓN CONTRATO"/>
    <n v="2891"/>
    <n v="2891"/>
    <s v="Contratado"/>
    <n v="0"/>
    <n v="0"/>
    <m/>
  </r>
  <r>
    <s v="42022_7711"/>
    <s v="168372891"/>
    <n v="7711"/>
    <s v="42022_7711"/>
    <n v="42022"/>
    <n v="7711"/>
    <n v="16837"/>
    <n v="2891"/>
    <s v="EJECUTAR 27.500 ACTUACIONES TÉCNICAS O JURÍDICAS DE EVALUACIÓN, CONTROL, SEGUIMIENTO Y PREVENCIÓN SOBRE EL RECURSO FAUNA SILVESTRE.  //  O232020200994900 - OTROS SERVICIOS DE PROTECCIÓN DEL MEDIO AMBIENTE N.C.P.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200-I056-RB-MULTAS AMBIENTALES"/>
    <n v="0"/>
    <s v="PRESTAR SERVICIOS PROFESIONALES PARA LIDERAR, PROYECTAR Y/O REVISAR LAS ACTUACIONES TÉCNICAS REQUERIDAS PARA LA PROTECCIÓN Y CONSERVACIÓN DE LA FAUNA SILVESTRE."/>
    <s v="CCE-16"/>
    <s v="CONTRATACIÓN DIRECTA"/>
    <n v="0"/>
    <s v="SI"/>
    <s v="80111600"/>
    <n v="1"/>
    <n v="1"/>
    <n v="10"/>
    <n v="1"/>
    <n v="11"/>
    <n v="50780000"/>
    <n v="0"/>
    <n v="0"/>
    <n v="0"/>
    <s v="3202007_Servicio de control y vigilancia al tráfico ilegal de especies"/>
    <s v="SERVICIO DE CONTROL Y VIGILANCIA AL TRÁFICO ILEGAL DE ESPECIES"/>
    <n v="0"/>
    <n v="0"/>
    <s v="SUBDIRECCIÓN DE SILVICULTURA, FLORA Y FAUNA SILVESTRE"/>
    <s v="NICOLE  MORALES FREESE"/>
    <n v="20220506"/>
    <n v="701"/>
    <n v="44578"/>
    <n v="50780000"/>
    <n v="679"/>
    <n v="44583"/>
    <n v="50780000"/>
    <n v="0"/>
    <n v="5078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837"/>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506"/>
    <s v="20220506"/>
    <s v="OK"/>
    <s v="NICOLE MORALES FREESE"/>
    <s v="NICOLE MORALES FREESE"/>
    <s v="OK"/>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OKs"/>
    <s v="O232020200994900"/>
    <s v="O232020200994900"/>
    <s v="O232020200994900"/>
    <s v="OKs"/>
    <s v="1-200-I056"/>
    <s v="1-200-I056"/>
    <s v="1-200-I056"/>
    <s v="OKs"/>
    <n v="701"/>
    <n v="701"/>
    <s v="OK"/>
    <n v="50780000"/>
    <n v="50780000"/>
    <s v="OK"/>
    <n v="679"/>
    <n v="679"/>
    <s v="OK"/>
    <n v="50780000"/>
    <n v="50780000"/>
    <s v=""/>
    <s v="OK"/>
    <n v="6093600"/>
    <s v="EJECUCIÓN CONTRATO"/>
    <n v="2891"/>
    <n v="2891"/>
    <s v="Contratado"/>
    <n v="0"/>
    <n v="0"/>
    <m/>
  </r>
  <r>
    <s v="52022_7711"/>
    <s v="167092890"/>
    <n v="7711"/>
    <s v="52022_7711"/>
    <n v="52022"/>
    <n v="7711"/>
    <n v="16709"/>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LIDERAR, PROYECTAR Y/O REVISAR LAS ACTUACIONES TÉCNICAS REQUERIDAS PARA LA PROTECCIÓN Y CONSERVACIÓN DE LA FAUNA SILVESTRE."/>
    <s v="CCE-16"/>
    <s v="CONTRATACIÓN DIRECTA"/>
    <n v="0"/>
    <s v="SI"/>
    <s v="80111600"/>
    <n v="1"/>
    <n v="1"/>
    <n v="10"/>
    <n v="1"/>
    <n v="11"/>
    <n v="50780000"/>
    <n v="0"/>
    <n v="0"/>
    <n v="0"/>
    <s v="3202007_Servicio de control y vigilancia al tráfico ilegal de especies"/>
    <s v="SERVICIO DE CONTROL Y VIGILANCIA AL TRÁFICO ILEGAL DE ESPECIES"/>
    <n v="0"/>
    <n v="0"/>
    <s v="SUBDIRECCIÓN DE SILVICULTURA, FLORA Y FAUNA SILVESTRE"/>
    <s v="ANA BELEN RODRIGUEZ OLAYA"/>
    <n v="20220372"/>
    <n v="424"/>
    <n v="44574"/>
    <n v="50780000"/>
    <n v="477"/>
    <n v="44581"/>
    <n v="50780000"/>
    <n v="0"/>
    <n v="5078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09"/>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372"/>
    <s v="20220372"/>
    <s v="OK"/>
    <s v="ANA BELEN RODRIGUEZ OLAYA"/>
    <s v="ANA BELEN RODRIGUEZ OLAYA"/>
    <s v="OK"/>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PRESTAR SERVICIOS PROFESIONALES PARA LIDERAR, PROYECTAR Y/O REVISAR LAS ACTUACIONES TECNICAS REQUERIDAS PARA LA PROTECCION Y CONSERVACION DE LA FAUNA SILVESTRE"/>
    <s v="OKs"/>
    <s v="O232020200994900"/>
    <s v="O232020200994900"/>
    <s v="O232020200994900"/>
    <s v="OKs"/>
    <s v="1-100-F001"/>
    <s v="1-100-F001"/>
    <s v="1-100-F001"/>
    <s v="OKs"/>
    <n v="424"/>
    <n v="424"/>
    <s v="OK"/>
    <n v="50780000"/>
    <n v="50780000"/>
    <s v="OK"/>
    <n v="477"/>
    <n v="477"/>
    <s v="OK"/>
    <n v="50780000"/>
    <n v="50780000"/>
    <s v=""/>
    <s v="OK"/>
    <n v="6770667"/>
    <s v="EJECUCIÓN CONTRATO"/>
    <n v="2890"/>
    <n v="2890"/>
    <s v="Contratado"/>
    <n v="0"/>
    <n v="0"/>
    <m/>
  </r>
  <r>
    <s v="62022_7711"/>
    <s v="167582892"/>
    <n v="7711"/>
    <s v="62022_7711"/>
    <n v="62022"/>
    <n v="7711"/>
    <n v="16758"/>
    <n v="2892"/>
    <s v="EJECUTAR 27.500 ACTUACIONES TÉCNICAS O JURÍDICAS DE EVALUACIÓN, CONTROL, SEGUIMIENTO Y PREVENCIÓN SOBRE EL RECURSO FAUNA SILVESTRE.  //  O232020200994900 - OTROS SERVICIOS DE PROTECCIÓN DEL MEDIO AMBIENTE N.C.P.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I073-VA-MULTAS AMBIENTALES"/>
    <n v="0"/>
    <s v="PRESTAR SERVICIOS PROFESIONALES PARA REVISAR Y/O PROYECTAR LAS ACTUACIONES TÉCNICAS DE EVALUACIÓN, SEGUIMIENTO Y CONTROL AL RECURSO FAUNA SILVESTRE."/>
    <s v="CCE-16"/>
    <s v="CONTRATACIÓN DIRECTA"/>
    <n v="0"/>
    <s v="SI"/>
    <s v="80111600"/>
    <n v="1"/>
    <n v="1"/>
    <n v="10"/>
    <n v="1"/>
    <n v="11"/>
    <n v="44090000"/>
    <n v="0"/>
    <n v="0"/>
    <n v="0"/>
    <s v="3202007_Servicio de control y vigilancia al tráfico ilegal de especies"/>
    <s v="SERVICIO DE CONTROL Y VIGILANCIA AL TRÁFICO ILEGAL DE ESPECIES"/>
    <n v="0"/>
    <n v="0"/>
    <s v="SUBDIRECCIÓN DE SILVICULTURA, FLORA Y FAUNA SILVESTRE"/>
    <s v="HERON JOSE ROMERO MARTINEZ"/>
    <n v="20221352"/>
    <n v="1265"/>
    <n v="44584"/>
    <n v="44090000"/>
    <n v="1255"/>
    <n v="44588"/>
    <n v="44090000"/>
    <n v="0"/>
    <n v="4409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58"/>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352"/>
    <s v="20221352"/>
    <s v="OK"/>
    <s v="HERON JOSE ROMERO MARTINEZ"/>
    <s v="HERON JOSE ROMERO MARTINEZ"/>
    <s v="OK"/>
    <s v="PRESTAR SERVICIOS PROFESIONALES PARA REVISAR Y/O PROYECTAR LAS ACTUACIONES TECNICAS DE EVALUACION, SEGUIMIENTO Y CONTROL AL RECURSO FAUNA SILVESTRE"/>
    <s v="PRESTAR SERVICIOS PROFESIONALES PARA REVISAR Y/O PROYECTAR LAS ACTUACIONES TECNICAS DE EVALUACION, SEGUIMIENTO Y CONTROL AL RECURSO FAUNA SILVESTRE"/>
    <s v="PRESTAR SERVICIOS PROFESIONALES PARA REVISAR Y/O PROYECTAR LAS ACTUACIONES TECNICAS DE EVALUACION, SEGUIMIENTO Y CONTROL AL RECURSOFAUNA SILVESTRE"/>
    <s v="OK-PAA-SIPSE-Validar PREDIS"/>
    <s v="O232020200994900"/>
    <s v="O232020200994900"/>
    <s v="O232020200994900"/>
    <s v="OKs"/>
    <s v="1-100-I073"/>
    <s v="1-100-I073"/>
    <s v="1-100-I073"/>
    <s v="OKs"/>
    <n v="1265"/>
    <n v="1265"/>
    <s v="OK"/>
    <n v="44090000"/>
    <n v="44090000"/>
    <s v="OK"/>
    <n v="1255"/>
    <n v="1255"/>
    <s v="OK"/>
    <n v="44090000"/>
    <n v="44090000"/>
    <s v=""/>
    <s v="OK"/>
    <n v="4849900"/>
    <s v="EJECUCIÓN CONTRATO"/>
    <n v="2892"/>
    <n v="2892"/>
    <s v="Contratado"/>
    <n v="0"/>
    <n v="0"/>
    <m/>
  </r>
  <r>
    <s v="72022_7711"/>
    <s v="167232890"/>
    <n v="7711"/>
    <s v="72022_7711"/>
    <n v="72022"/>
    <n v="7711"/>
    <n v="16723"/>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DESARROLLAR E IMPLEMENTAR LAS CAMPAÑAS Y/O ESTRATEGIAS DE  SENSIBILIZACIÓN  PARA LA CONSERVACIÓN DEL RECURSO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DANIELA  MANSO PIÑEROS"/>
    <n v="20220065"/>
    <n v="176"/>
    <n v="44567"/>
    <n v="39130000"/>
    <n v="54"/>
    <n v="44568"/>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23"/>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065"/>
    <s v="20220065"/>
    <s v="OK"/>
    <s v="DANIELA MANSO PIÑEROS"/>
    <s v="DANIELA MANSO PIÑEROS"/>
    <s v="OK"/>
    <s v="PRESTAR SERVICIOS PROFESIONALES PARA DESARROLLAR E IMPLEMENTAR LAS CAMPAÑAS Y/O ESTRATEGIAS DE SENSIBILIZACION PARA LA CONSERVACION DEL RECURSO FAUNA SILVESTRE"/>
    <s v="PRESTAR SERVICIOS PROFESIONALES PARA DESARROLLAR E IMPLEMENTAR LAS CAMPAÑAS Y/O ESTRATEGIAS DE SENSIBILIZACION PARA LA CONSERVACION DEL RECURSO FAUNA SILVESTRE"/>
    <s v="PRESTAR SERVICIOS PROFESIONALES PARA DESARROLLAR E IMPLEMENTAR LAS CAMPAÑAS Y/O ESTRATEGIAS DE SENSIBILIZACION PARA LA CONSERVACION DEL RECURSO FAUNA SILVESTRE"/>
    <s v="OKs"/>
    <s v="O232020200994900"/>
    <s v="O232020200994900"/>
    <s v="O232020200994900"/>
    <s v="OKs"/>
    <s v="1-100-F001"/>
    <s v="1-100-F001"/>
    <s v="1-100-F001"/>
    <s v="OKs"/>
    <n v="176"/>
    <n v="176"/>
    <s v="OK"/>
    <n v="39130000"/>
    <n v="39130000"/>
    <s v="OK"/>
    <n v="54"/>
    <n v="54"/>
    <s v="OK"/>
    <n v="39130000"/>
    <n v="39130000"/>
    <s v=""/>
    <s v="OK"/>
    <n v="6391233"/>
    <s v="EJECUCIÓN CONTRATO"/>
    <n v="2890"/>
    <n v="2890"/>
    <s v="Contratado"/>
    <n v="0"/>
    <n v="0"/>
    <m/>
  </r>
  <r>
    <s v="82022_7711"/>
    <s v="167292890"/>
    <n v="7711"/>
    <s v="82022_7711"/>
    <n v="82022"/>
    <n v="7711"/>
    <n v="16729"/>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DESARROLLAR E IMPLEMENTAR LAS CAMPAÑAS Y/O ESTRATEGIAS DE  SENSIBILIZACIÓN  PARA LA CONSERVACIÓN DEL RECURSO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ALVARO CAMILO YARA CONTRERAS"/>
    <n v="20220032"/>
    <n v="93"/>
    <n v="44565"/>
    <n v="39130000"/>
    <n v="103"/>
    <n v="44572"/>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29"/>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032"/>
    <s v="20220032"/>
    <s v="OK"/>
    <s v="ALVARO CAMILO YARA CONTRERAS"/>
    <s v="ALVARO CAMILO YARA CONTRERAS"/>
    <s v="OK"/>
    <s v="PRESTAR SERVICIOS PROFESIONALES PARA DESARROLLAR E IMPLEMENTAR LAS CAMPAÑAS Y/O ESTRATEGIAS DE SENSIBILIZACION PARA LA CONSERVACION DEL RECURSO FAUNA SILVESTRE"/>
    <s v="PRESTAR SERVICIOS PROFESIONALES PARA DESARROLLAR E IMPLEMENTAR LAS CAMPAÑAS Y/O ESTRATEGIAS DE SENSIBILIZACION PARA LA CONSERVACION DEL RECURSO FAUNA SILVESTRE"/>
    <s v="PRESTAR SERVICIOS PROFESIONALES PARA DESARROLLAR E IMPLEMENTAR LAS CAMPAÑAS Y/O ESTRATEGIAS DE SENSIBILIZACION PARA LA CONSERVACION DEL RECURSO FAUNA SILVESTRE"/>
    <s v="OKs"/>
    <s v="O232020200994900"/>
    <s v="O232020200994900"/>
    <s v="O232020200994900"/>
    <s v="OKs"/>
    <s v="1-100-F001"/>
    <s v="1-100-F001"/>
    <s v="1-100-F001"/>
    <s v="OKs"/>
    <n v="93"/>
    <n v="93"/>
    <s v="OK"/>
    <n v="39130000"/>
    <n v="39130000"/>
    <s v="OK"/>
    <n v="103"/>
    <n v="103"/>
    <s v="OK"/>
    <n v="39130000"/>
    <n v="39130000"/>
    <s v=""/>
    <s v="OK"/>
    <n v="6391233"/>
    <s v="EJECUCIÓN CONTRATO"/>
    <n v="2890"/>
    <n v="2890"/>
    <s v="Contratado"/>
    <n v="0"/>
    <n v="0"/>
    <m/>
  </r>
  <r>
    <s v="92022_7711"/>
    <s v="167392890"/>
    <n v="7711"/>
    <s v="92022_7711"/>
    <n v="92022"/>
    <n v="7711"/>
    <n v="16739"/>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DESARROLLAR E IMPLEMENTAR LAS CAMPAÑAS Y/O ESTRATEGIAS DE  SENSIBILIZACIÓN  PARA LA CONSERVACIÓN DEL RECURSO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TAGARIT DE LA PAZ ARIZA RIVEROS"/>
    <n v="20220210"/>
    <n v="255"/>
    <n v="44572"/>
    <n v="39130000"/>
    <n v="151"/>
    <n v="44574"/>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39"/>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210"/>
    <s v="20220210"/>
    <s v="OK"/>
    <s v="TAGARIT DE LA PAZ ARIZA RIVEROS"/>
    <s v="TAGARIT DE LA PAZ ARIZA RIVEROS"/>
    <s v="OK"/>
    <s v="PRESTAR SERVICIOS PROFESIONALES PARA DESARROLLAR E IMPLEMENTAR LAS CAMPAÑAS Y/O ESTRATEGIAS DE SENSIBILIZACION PARA LA CONSERVACION DEL RECURSO FAUNA SILVESTRE"/>
    <s v="PRESTAR SERVICIOS PROFESIONALES PARA DESARROLLAR E IMPLEMENTAR LAS CAMPAÑAS Y/O ESTRATEGIAS DE SENSIBILIZACION PARA LA CONSERVACION DEL RECURSO FAUNA SILVESTRE"/>
    <s v="PRESTAR SERVICIOS PROFESIONALES PARA DESARROLLAR E IMPLEMENTAR LASCAMPAÑAS Y/O ESTRATEGIAS DE SENSIBILIZACION PARA LA CONSERVACION DELRECURSO FAUNA SILVESTRE"/>
    <s v="OK-PAA-SIPSE-Validar PREDIS"/>
    <s v="O232020200994900"/>
    <s v="O232020200994900"/>
    <s v="O232020200994900"/>
    <s v="OKs"/>
    <s v="1-100-F001"/>
    <s v="1-100-F001"/>
    <s v="1-100-F001"/>
    <s v="OKs"/>
    <n v="255"/>
    <n v="255"/>
    <s v="OK"/>
    <n v="39130000"/>
    <n v="39130000"/>
    <s v="OK"/>
    <n v="151"/>
    <n v="151"/>
    <s v="OK"/>
    <n v="39130000"/>
    <n v="39130000"/>
    <s v=""/>
    <s v="OK"/>
    <n v="5608633"/>
    <s v="EJECUCIÓN CONTRATO"/>
    <n v="2890"/>
    <n v="2890"/>
    <s v="Contratado"/>
    <n v="0"/>
    <n v="0"/>
    <m/>
  </r>
  <r>
    <s v="102022_7711"/>
    <s v="163922890"/>
    <n v="7711"/>
    <s v="102022_7711"/>
    <n v="102022"/>
    <n v="7711"/>
    <n v="16392"/>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 GESTION TECNICA Y OPERATIVA QUE CONTRIBUYA A LA PROTECCIÓN Y CONSERVACIÓN DEL RECURSO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DIANA SOFIA PUYO GOMEZ"/>
    <n v="20221061"/>
    <n v="1048"/>
    <n v="44582"/>
    <n v="35217000"/>
    <n v="1206"/>
    <n v="4458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39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061"/>
    <s v="20221061"/>
    <s v="OK"/>
    <s v="DIANA SOFIA PUYO GOMEZ"/>
    <s v="DIANA SOFIA PUYO GOMEZ"/>
    <s v="OK"/>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OKs"/>
    <s v="O232020200994900"/>
    <s v="O232020200994900"/>
    <s v="O232020200994900"/>
    <s v="OKs"/>
    <s v="1-100-F001"/>
    <s v="1-100-F001"/>
    <s v="1-100-F001"/>
    <s v="OKs"/>
    <n v="1048"/>
    <n v="1048"/>
    <s v="OK"/>
    <n v="35217000"/>
    <n v="35217000"/>
    <s v="OK"/>
    <n v="1206"/>
    <n v="1206"/>
    <s v="OK"/>
    <n v="35217000"/>
    <n v="35217000"/>
    <s v=""/>
    <s v="OK"/>
    <n v="3913000"/>
    <s v="EJECUCIÓN CONTRATO"/>
    <n v="2890"/>
    <n v="2890"/>
    <s v="Contratado"/>
    <n v="0"/>
    <n v="0"/>
    <m/>
  </r>
  <r>
    <s v="112022_7711"/>
    <s v="164112890"/>
    <n v="7711"/>
    <s v="112022_7711"/>
    <n v="112022"/>
    <n v="7711"/>
    <n v="16411"/>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 GESTION TECNICA Y OPERATIVA QUE CONTRIBUYA A LA PROTECCIÓN Y CONSERVACIÓN DEL RECURSO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VIVIANA ANDREA CAMELO AGUIRRE"/>
    <n v="20220392"/>
    <n v="317"/>
    <n v="44573"/>
    <n v="35217000"/>
    <n v="310"/>
    <n v="4457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411"/>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392"/>
    <s v="20220392"/>
    <s v="OK"/>
    <s v="VIVIANA ANDREA CAMELO AGUIRRE"/>
    <s v="VIVIANA ANDREA CAMELO AGUIRRE"/>
    <s v="OK"/>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OKs"/>
    <s v="O232020200994900"/>
    <s v="O232020200994900"/>
    <s v="O232020200994900"/>
    <s v="OKs"/>
    <s v="1-100-F001"/>
    <s v="1-100-F001"/>
    <s v="1-100-F001"/>
    <s v="OKs"/>
    <n v="317"/>
    <n v="317"/>
    <s v="OK"/>
    <n v="35217000"/>
    <n v="35217000"/>
    <s v="OK"/>
    <n v="310"/>
    <n v="310"/>
    <s v="OK"/>
    <n v="35217000"/>
    <n v="35217000"/>
    <s v=""/>
    <s v="OK"/>
    <n v="5347767"/>
    <s v="EJECUCIÓN CONTRATO"/>
    <n v="2890"/>
    <n v="2890"/>
    <s v="Contratado"/>
    <n v="0"/>
    <n v="0"/>
    <m/>
  </r>
  <r>
    <s v="122022_7711"/>
    <s v="164152890"/>
    <n v="7711"/>
    <s v="122022_7711"/>
    <n v="122022"/>
    <n v="7711"/>
    <n v="16415"/>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 GESTION TECNICA Y OPERATIVA QUE CONTRIBUYA A LA PROTECCIÓN Y CONSERVACIÓN DEL RECURSO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DIEGO  ALBERTO   ALMONACID  CIFUENTES"/>
    <n v="20220251"/>
    <n v="360"/>
    <n v="44573"/>
    <n v="35217000"/>
    <n v="191"/>
    <n v="44575"/>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415"/>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251"/>
    <s v="20220251"/>
    <s v="OK"/>
    <s v="DIEGO ALBERTO ALMONACID CIFUENTES"/>
    <s v="DIEGO ALBERTO ALMONACID CIFUENTES"/>
    <s v="OK"/>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OKs"/>
    <s v="O232020200994900"/>
    <s v="O232020200994900"/>
    <s v="O232020200994900"/>
    <s v="OKs"/>
    <s v="1-100-F001"/>
    <s v="1-100-F001"/>
    <s v="1-100-F001"/>
    <s v="OKs"/>
    <n v="360"/>
    <n v="360"/>
    <s v="OK"/>
    <n v="35217000"/>
    <n v="35217000"/>
    <s v="OK"/>
    <n v="191"/>
    <n v="191"/>
    <s v="OK"/>
    <n v="35217000"/>
    <n v="35217000"/>
    <s v=""/>
    <s v="OK"/>
    <n v="5347767"/>
    <s v="EJECUCIÓN CONTRATO"/>
    <n v="2890"/>
    <n v="2890"/>
    <s v="Contratado"/>
    <n v="0"/>
    <n v="0"/>
    <m/>
  </r>
  <r>
    <s v="132022_7711"/>
    <s v="168882890"/>
    <n v="7711"/>
    <s v="132022_7711"/>
    <n v="132022"/>
    <n v="7711"/>
    <n v="16888"/>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 GESTION TECNICA Y OPERATIVA QUE CONTRIBUYA A LA PROTECCIÓN Y CONSERVACIÓN DEL RECURSO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ANDRES GIOVANNY CHAMAT  MARTINEZ"/>
    <n v="20220938"/>
    <n v="852"/>
    <n v="44580"/>
    <n v="35217000"/>
    <n v="887"/>
    <n v="44586"/>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888"/>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938"/>
    <s v="20220938"/>
    <s v="OK"/>
    <s v="ANDRES GIOVANNY CHAMAT MARTINEZ"/>
    <s v="ANDRES GIOVANNY CHAMAT MARTINEZ"/>
    <s v="OK"/>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OKs"/>
    <s v="O232020200994900"/>
    <s v="O232020200994900"/>
    <s v="O232020200994900"/>
    <s v="OKs"/>
    <s v="1-100-F001"/>
    <s v="1-100-F001"/>
    <s v="1-100-F001"/>
    <s v="OKs"/>
    <n v="852"/>
    <n v="852"/>
    <s v="OK"/>
    <n v="35217000"/>
    <n v="35217000"/>
    <s v="OK"/>
    <n v="887"/>
    <n v="887"/>
    <s v="OK"/>
    <n v="35217000"/>
    <n v="35217000"/>
    <s v=""/>
    <s v="OK"/>
    <n v="0"/>
    <s v="EJECUCIÓN CONTRATO"/>
    <n v="2890"/>
    <n v="2890"/>
    <s v="Contratado"/>
    <n v="0"/>
    <n v="0"/>
    <m/>
  </r>
  <r>
    <s v="142022_7711"/>
    <s v="164822890"/>
    <n v="7711"/>
    <s v="142022_7711"/>
    <n v="142022"/>
    <n v="7711"/>
    <n v="16482"/>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 GESTION TECNICA Y OPERATIVA QUE CONTRIBUYA A LA PROTECCIÓN Y CONSERVACIÓN DEL RECURSO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CATALINA  GONZALEZ ZAMUDIO"/>
    <n v="20220249"/>
    <n v="298"/>
    <n v="44573"/>
    <n v="35217000"/>
    <n v="175"/>
    <n v="44575"/>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48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249"/>
    <s v="20220249"/>
    <s v="OK"/>
    <s v="CATALINA GONZALEZ ZAMUDIO"/>
    <s v="CATALINA GONZALEZ ZAMUDIO"/>
    <s v="OK"/>
    <s v="PRESTAR SERVICIOS PROFESIONALES PARA ADELANTAR LA GESTION TECNICA Y OPERATIVA QUE CONTRIBUYA A LA PROTECCION Y CONSERVACION DEL RECURSO FAUNA SILVESTRE"/>
    <s v="PRESTAR SERVICIOS PROFESIONALES PARA ADELANTAR LA GESTION TECNICA Y OPERATIVA QUE CONTRIBUYA A LA PROTECCION Y CONSERVACION DEL RECURSO FAUNA SILVESTRE"/>
    <s v="PRESTAR SERVICIOS PROFESIONALES PARA ADELANTAR LA GESTION TECNICA YOPERATIVA QUE CONTRIBUYA A LA PROTECCION Y CONSERVACION DEL RECURSOFAUNA SILVESTRE"/>
    <s v="OK-PAA-SIPSE-Validar PREDIS"/>
    <s v="O232020200994900"/>
    <s v="O232020200994900"/>
    <s v="O232020200994900"/>
    <s v="OKs"/>
    <s v="1-100-F001"/>
    <s v="1-100-F001"/>
    <s v="1-100-F001"/>
    <s v="OKs"/>
    <n v="298"/>
    <n v="298"/>
    <s v="OK"/>
    <n v="35217000"/>
    <n v="35217000"/>
    <s v="OK"/>
    <n v="175"/>
    <n v="175"/>
    <s v="OK"/>
    <n v="35217000"/>
    <n v="35217000"/>
    <s v=""/>
    <s v="OK"/>
    <n v="5347767"/>
    <s v="EJECUCIÓN CONTRATO"/>
    <n v="2890"/>
    <n v="2890"/>
    <s v="Contratado"/>
    <n v="0"/>
    <n v="0"/>
    <m/>
  </r>
  <r>
    <s v="152022_7711"/>
    <s v="167722892"/>
    <n v="7711"/>
    <s v="152022_7711"/>
    <n v="152022"/>
    <n v="7711"/>
    <n v="16772"/>
    <n v="2892"/>
    <s v="EJECUTAR 27.500 ACTUACIONES TÉCNICAS O JURÍDICAS DE EVALUACIÓN, CONTROL, SEGUIMIENTO Y PREVENCIÓN SOBRE EL RECURSO FAUNA SILVESTRE.  //  O232020200994900 - OTROS SERVICIOS DE PROTECCIÓN DEL MEDIO AMBIENTE N.C.P.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I073-VA-MULTAS AMBIENTALES"/>
    <n v="0"/>
    <s v="PRESTAR SERVICIOS PROFESIONALES PARA ADELANTAR LAS ACTUACIONES DE EVALUACIÓN Y SEGUIMIENTO AL APROVECHAMIENTO LEGAL DE LA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ALEJANDRA  BENAVIDES COGUA"/>
    <n v="20221357"/>
    <n v="1281"/>
    <n v="44584"/>
    <n v="39130000"/>
    <n v="1258"/>
    <n v="44588"/>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7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357"/>
    <s v="20221357"/>
    <s v="OK"/>
    <s v="ALEJANDRA BENAVIDES COGUA"/>
    <s v="ALEJANDRA BENAVIDES COGUA"/>
    <s v="OK"/>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OKs"/>
    <s v="O232020200994900"/>
    <s v="O232020200994900"/>
    <s v="O232020200994900"/>
    <s v="OKs"/>
    <s v="1-100-I073"/>
    <s v="1-100-I073"/>
    <s v="1-100-I073"/>
    <s v="OKs"/>
    <n v="1281"/>
    <n v="1281"/>
    <s v="OK"/>
    <n v="39130000"/>
    <n v="39130000"/>
    <s v="OK"/>
    <n v="1258"/>
    <n v="1258"/>
    <s v="OK"/>
    <n v="39130000"/>
    <n v="39130000"/>
    <s v=""/>
    <s v="OK"/>
    <n v="3913000"/>
    <s v="EJECUCIÓN CONTRATO"/>
    <n v="2892"/>
    <n v="2892"/>
    <s v="Contratado"/>
    <n v="0"/>
    <n v="0"/>
    <m/>
  </r>
  <r>
    <s v="162022_7711"/>
    <s v="167842892"/>
    <n v="7711"/>
    <s v="162022_7711"/>
    <n v="162022"/>
    <n v="7711"/>
    <n v="16784"/>
    <n v="2892"/>
    <s v="EJECUTAR 27.500 ACTUACIONES TÉCNICAS O JURÍDICAS DE EVALUACIÓN, CONTROL, SEGUIMIENTO Y PREVENCIÓN SOBRE EL RECURSO FAUNA SILVESTRE.  //  O232020200994900 - OTROS SERVICIOS DE PROTECCIÓN DEL MEDIO AMBIENTE N.C.P.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I073-VA-MULTAS AMBIENTALES"/>
    <n v="0"/>
    <s v="PRESTAR SERVICIOS PROFESIONALES PARA ADELANTAR LAS ACTUACIONES DE EVALUACIÓN Y SEGUIMIENTO AL APROVECHAMIENTO LEGAL DE LA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LAURA ESTEFANIE GUTIERREZ GARCIA"/>
    <n v="20220244"/>
    <n v="301"/>
    <n v="44573"/>
    <n v="39130000"/>
    <n v="182"/>
    <n v="44575"/>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84"/>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244"/>
    <s v="20220244"/>
    <s v="OK"/>
    <s v="LAURA ESTEFANIE GUTIERREZ GARCIA"/>
    <s v="LAURA ESTEFANIE GUTIERREZ GARCIA"/>
    <s v="OK"/>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PRESTAR SERVICIOS PROFESIONALES PARA ADELANTAR LAS ACTUACIONES DEEVALUACION Y SEGUIMIENTO AL APROVECHAMIENTO LEGAL DE LA FAUNA SILVESTRE"/>
    <s v="OK-PAA-SIPSE-Validar PREDIS"/>
    <s v="O232020200994900"/>
    <s v="O232020200994900"/>
    <s v="O232020200994900"/>
    <s v="OKs"/>
    <s v="1-100-I073"/>
    <s v="1-100-I073"/>
    <s v="1-100-I073"/>
    <s v="OKs"/>
    <n v="301"/>
    <n v="301"/>
    <s v="OK"/>
    <n v="39130000"/>
    <n v="39130000"/>
    <s v="OK"/>
    <n v="182"/>
    <n v="182"/>
    <s v="OK"/>
    <n v="39130000"/>
    <n v="39130000"/>
    <s v=""/>
    <s v="OK"/>
    <n v="5739067"/>
    <s v="EJECUCIÓN CONTRATO"/>
    <n v="2892"/>
    <n v="2892"/>
    <s v="Contratado"/>
    <n v="0"/>
    <n v="0"/>
    <m/>
  </r>
  <r>
    <s v="172022_7711"/>
    <s v="168042892"/>
    <n v="7711"/>
    <s v="172022_7711"/>
    <n v="172022"/>
    <n v="7711"/>
    <n v="16804"/>
    <n v="2892"/>
    <s v="EJECUTAR 27.500 ACTUACIONES TÉCNICAS O JURÍDICAS DE EVALUACIÓN, CONTROL, SEGUIMIENTO Y PREVENCIÓN SOBRE EL RECURSO FAUNA SILVESTRE.  //  O232020200994900 - OTROS SERVICIOS DE PROTECCIÓN DEL MEDIO AMBIENTE N.C.P.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I073-VA-MULTAS AMBIENTALES"/>
    <n v="0"/>
    <s v="PRESTAR SERVICIOS PROFESIONALES PARA ADELANTAR LAS ACTUACIONES DE EVALUACIÓN Y SEGUIMIENTO AL APROVECHAMIENTO LEGAL DE LA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ANDRES DAVID POMAR GOMEZ"/>
    <n v="20221236"/>
    <n v="1466"/>
    <n v="44584"/>
    <n v="39130000"/>
    <n v="1044"/>
    <n v="44587"/>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804"/>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236"/>
    <s v="20221236"/>
    <s v="OK"/>
    <s v="ANDRES DAVID POMAR GOMEZ"/>
    <s v="ANDRES DAVID POMAR GOMEZ"/>
    <s v="OK"/>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OKs"/>
    <s v="O232020200994900"/>
    <s v="O232020200994900"/>
    <s v="O232020200994900"/>
    <s v="OKs"/>
    <s v="1-100-I073"/>
    <s v="1-100-I073"/>
    <s v="1-100-I073"/>
    <s v="OKs"/>
    <n v="1466"/>
    <n v="1466"/>
    <s v="OK"/>
    <n v="39130000"/>
    <n v="39130000"/>
    <s v="OK"/>
    <n v="1044"/>
    <n v="1044"/>
    <s v="OK"/>
    <n v="39130000"/>
    <n v="39130000"/>
    <s v=""/>
    <s v="OK"/>
    <n v="3913000"/>
    <s v="EJECUCIÓN CONTRATO"/>
    <n v="2892"/>
    <n v="2892"/>
    <s v="Contratado"/>
    <n v="0"/>
    <n v="0"/>
    <m/>
  </r>
  <r>
    <s v="182022_7711"/>
    <s v="168152892"/>
    <n v="7711"/>
    <s v="182022_7711"/>
    <n v="182022"/>
    <n v="7711"/>
    <n v="16815"/>
    <n v="2892"/>
    <s v="EJECUTAR 27.500 ACTUACIONES TÉCNICAS O JURÍDICAS DE EVALUACIÓN, CONTROL, SEGUIMIENTO Y PREVENCIÓN SOBRE EL RECURSO FAUNA SILVESTRE.  //  O232020200994900 - OTROS SERVICIOS DE PROTECCIÓN DEL MEDIO AMBIENTE N.C.P.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I073-VA-MULTAS AMBIENTALES"/>
    <n v="0"/>
    <s v="PRESTAR SERVICIOS PROFESIONALES PARA ADELANTAR LAS ACTUACIONES DE EVALUACIÓN Y SEGUIMIENTO AL APROVECHAMIENTO LEGAL DE LA FAUNA SILVESTRE."/>
    <s v="CCE-16"/>
    <s v="CONTRATACIÓN DIRECTA"/>
    <n v="0"/>
    <s v="SI"/>
    <s v="80111600"/>
    <n v="1"/>
    <n v="1"/>
    <n v="10"/>
    <n v="1"/>
    <n v="11"/>
    <n v="39130000"/>
    <n v="0"/>
    <n v="0"/>
    <n v="0"/>
    <s v="3202007_Servicio de control y vigilancia al tráfico ilegal de especies"/>
    <s v="SERVICIO DE CONTROL Y VIGILANCIA AL TRÁFICO ILEGAL DE ESPECIES"/>
    <n v="0"/>
    <n v="0"/>
    <s v="SUBDIRECCIÓN DE SILVICULTURA, FLORA Y FAUNA SILVESTRE"/>
    <s v="DIANA  RAQUEL BENAVIDES HERRERA"/>
    <n v="20220769"/>
    <n v="955"/>
    <n v="44581"/>
    <n v="39130000"/>
    <n v="1175"/>
    <n v="44587"/>
    <n v="39130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815"/>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769"/>
    <s v="20220769"/>
    <s v="OK"/>
    <s v="DIANA RAQUEL BENAVIDES HERRERA"/>
    <s v="DIANA RAQUEL BENAVIDES HERRERA"/>
    <s v="OK"/>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PRESTAR SERVICIOS PROFESIONALES PARA ADELANTAR LAS ACTUACIONES DE EVALUACION Y SEGUIMIENTO AL APROVECHAMIENTO LEGAL DE LA FAUNA SILVESTRE"/>
    <s v="OKs"/>
    <s v="O232020200994900"/>
    <s v="O232020200994900"/>
    <s v="O232020200994900"/>
    <s v="OKs"/>
    <s v="1-100-I073"/>
    <s v="1-100-I073"/>
    <s v="1-100-I073"/>
    <s v="OKs"/>
    <n v="955"/>
    <n v="955"/>
    <s v="OK"/>
    <n v="39130000"/>
    <n v="39130000"/>
    <s v="OK"/>
    <n v="1175"/>
    <n v="1175"/>
    <s v="OK"/>
    <n v="39130000"/>
    <n v="39130000"/>
    <s v=""/>
    <s v="OK"/>
    <n v="3913000"/>
    <s v="EJECUCIÓN CONTRATO"/>
    <n v="2892"/>
    <n v="2892"/>
    <s v="Contratado"/>
    <n v="0"/>
    <n v="0"/>
    <m/>
  </r>
  <r>
    <s v="192022_7711"/>
    <s v="165022890"/>
    <n v="7711"/>
    <s v="192022_7711"/>
    <n v="192022"/>
    <n v="7711"/>
    <n v="16502"/>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DESARROLLAR E IMPLEMENTAR LAS ESTRATEGIAS DE CONTROL AL  TRÁFICO ILEGAL DE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ESTEFANIA  DELGADO SARMIENTO"/>
    <n v="20220048"/>
    <n v="116"/>
    <n v="44565"/>
    <n v="35217000"/>
    <n v="82"/>
    <n v="44572"/>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50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048"/>
    <s v="20220048"/>
    <s v="OK"/>
    <s v="ESTEFANIA DELGADO SARMIENTO"/>
    <s v="ESTEFANIA DELGADO SARMIENTO"/>
    <s v="OK"/>
    <s v="PRESTAR SERVICIOS PROFESIONALES PARA DESARROLLAR E IMPLEMENTAR LAS ESTRATEGIAS DE CONTROL AL TRAFICO ILEGAL DE FAUNA SILVESTRE"/>
    <s v="PRESTAR SERVICIOS PROFESIONALES PARA DESARROLLAR E IMPLEMENTAR LAS ESTRATEGIAS DE CONTROL AL TRAFICO ILEGAL DE FAUNA SILVESTRE"/>
    <s v="PRESTAR SERVICIOS PROFESIONALES PARA DESARROLLAR E IMPLEMENTAR LASESTRATEGIAS DE CONTROL AL TRAFICO ILEGAL DE FAUNA SILVESTRE"/>
    <s v="OK-PAA-SIPSE-Validar PREDIS"/>
    <s v="O232020200994900"/>
    <s v="O232020200994900"/>
    <s v="O232020200994900"/>
    <s v="OKs"/>
    <s v="1-100-F001"/>
    <s v="1-100-F001"/>
    <s v="1-100-F001"/>
    <s v="OKs"/>
    <n v="116"/>
    <n v="116"/>
    <s v="OK"/>
    <n v="35217000"/>
    <n v="35217000"/>
    <s v="OK"/>
    <n v="82"/>
    <n v="82"/>
    <s v="OK"/>
    <n v="35217000"/>
    <n v="35217000"/>
    <s v=""/>
    <s v="OK"/>
    <n v="0"/>
    <s v="EJECUCIÓN CONTRATO"/>
    <n v="2890"/>
    <n v="2890"/>
    <s v="Contratado"/>
    <n v="0"/>
    <n v="0"/>
    <m/>
  </r>
  <r>
    <s v="202022_7711"/>
    <s v="165162890"/>
    <n v="7711"/>
    <s v="202022_7711"/>
    <n v="202022"/>
    <n v="7711"/>
    <n v="16516"/>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DESARROLLAR E IMPLEMENTAR LAS ESTRATEGIAS DE CONTROL AL  TRÁFICO ILEGAL DE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MARIA JOSE SERRANO ARDILA"/>
    <n v="20221515"/>
    <n v="972"/>
    <n v="44581"/>
    <n v="35217000"/>
    <n v="1310"/>
    <n v="4458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516"/>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515"/>
    <s v="20221515"/>
    <s v="OK"/>
    <s v="MARIA JOSE SERRANO ARDILA"/>
    <s v="MARIA JOSE SERRANO ARDILA"/>
    <s v="OK"/>
    <s v="PRESTAR SERVICIOS PROFESIONALES PARA DESARROLLAR E IMPLEMENTAR LAS ESTRATEGIAS DE CONTROL AL TRAFICO ILEGAL DE FAUNA SILVESTRE"/>
    <s v="PRESTAR SERVICIOS PROFESIONALES PARA DESARROLLAR E IMPLEMENTAR LAS ESTRATEGIAS DE CONTROL AL TRAFICO ILEGAL DE FAUNA SILVESTRE"/>
    <s v="PRESTAR SERVICIOS PROFESIONALES PARA DESARROLLAR E IMPLEMENTAR LAS ESTRATEGIAS DE CONTROL AL TRAFICO ILEGAL DE FAUNA SILVESTRE"/>
    <s v="OKs"/>
    <s v="O232020200994900"/>
    <s v="O232020200994900"/>
    <s v="O232020200994900"/>
    <s v="OKs"/>
    <s v="1-100-F001"/>
    <s v="1-100-F001"/>
    <s v="1-100-F001"/>
    <s v="OKs"/>
    <n v="972"/>
    <n v="972"/>
    <s v="OK"/>
    <n v="35217000"/>
    <n v="35217000"/>
    <s v="OK"/>
    <n v="1310"/>
    <n v="1310"/>
    <s v="OK"/>
    <n v="35217000"/>
    <n v="35217000"/>
    <s v=""/>
    <s v="OK"/>
    <n v="3913000"/>
    <s v="EJECUCIÓN CONTRATO"/>
    <n v="2890"/>
    <n v="2890"/>
    <s v="Contratado"/>
    <n v="0"/>
    <n v="0"/>
    <m/>
  </r>
  <r>
    <s v="212022_7711"/>
    <s v="165312890"/>
    <n v="7711"/>
    <s v="212022_7711"/>
    <n v="212022"/>
    <n v="7711"/>
    <n v="16531"/>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DESARROLLAR E IMPLEMENTAR LAS ESTRATEGIAS DE CONTROL AL  TRÁFICO ILEGAL DE FAUNA SILVESTRE"/>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SANDRA  MILENA PEÑUELA GOMEZ"/>
    <n v="20220242"/>
    <n v="303"/>
    <n v="44573"/>
    <n v="35217000"/>
    <n v="322"/>
    <n v="4457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531"/>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242"/>
    <s v="20220242"/>
    <s v="OK"/>
    <s v="SANDRA MILENA PEÑUELA GOMEZ"/>
    <s v="SANDRA MILENA PEÑUELA GOMEZ"/>
    <s v="OK"/>
    <s v="PRESTAR SERVICIOS PROFESIONALES PARA DESARROLLAR E IMPLEMENTAR LAS ESTRATEGIAS DE CONTROL AL TRAFICO ILEGAL DE FAUNA SILVESTRE"/>
    <s v="PRESTAR SERVICIOS PROFESIONALES PARA DESARROLLAR E IMPLEMENTAR LAS ESTRATEGIAS DE CONTROL AL TRAFICO ILEGAL DE FAUNA SILVESTRE"/>
    <s v="PRESTAR SERVICIOS PROFESIONALES PARA DESARROLLAR E IMPLEMENTAR LAS ESTRATEGIAS DE CONTROL AL TRAFICO ILEGAL DE FAUNA SILVESTRE"/>
    <s v="OKs"/>
    <s v="O232020200994900"/>
    <s v="O232020200994900"/>
    <s v="O232020200994900"/>
    <s v="OKs"/>
    <s v="1-100-F001"/>
    <s v="1-100-F001"/>
    <s v="1-100-F001"/>
    <s v="OKs"/>
    <n v="303"/>
    <n v="303"/>
    <s v="OK"/>
    <n v="35217000"/>
    <n v="35217000"/>
    <s v="OK"/>
    <n v="322"/>
    <n v="322"/>
    <s v="OK"/>
    <n v="35217000"/>
    <n v="35217000"/>
    <s v=""/>
    <s v="OK"/>
    <n v="5608633"/>
    <s v="EJECUCIÓN CONTRATO"/>
    <n v="2890"/>
    <n v="2890"/>
    <s v="Contratado"/>
    <n v="0"/>
    <n v="0"/>
    <m/>
  </r>
  <r>
    <s v="222022_7711"/>
    <s v="165712890"/>
    <n v="7711"/>
    <s v="222022_7711"/>
    <n v="222022"/>
    <n v="7711"/>
    <n v="16571"/>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KAREN LISETH PEREZ MARTINEZ"/>
    <n v="20220438"/>
    <n v="401"/>
    <n v="44574"/>
    <n v="35217000"/>
    <n v="463"/>
    <n v="44581"/>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571"/>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438"/>
    <s v="20220438"/>
    <s v="OK"/>
    <s v="KAREN LISETH PEREZ MARTINEZ"/>
    <s v="KAREN LISETH PEREZ MARTINEZ"/>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OKs"/>
    <s v="O232020200994900"/>
    <s v="O232020200994900"/>
    <s v="O232020200994900"/>
    <s v="OKs"/>
    <s v="1-100-F001"/>
    <s v="1-100-F001"/>
    <s v="1-100-F001"/>
    <s v="OKs"/>
    <n v="401"/>
    <n v="401"/>
    <s v="OK"/>
    <n v="35217000"/>
    <n v="35217000"/>
    <s v="OK"/>
    <n v="463"/>
    <n v="463"/>
    <s v="OK"/>
    <n v="35217000"/>
    <n v="35217000"/>
    <s v=""/>
    <s v="OK"/>
    <n v="4695600"/>
    <s v="EJECUCIÓN CONTRATO"/>
    <n v="2890"/>
    <n v="2890"/>
    <s v="Contratado"/>
    <n v="0"/>
    <n v="0"/>
    <m/>
  </r>
  <r>
    <s v="232022_7711"/>
    <s v="165982890"/>
    <n v="7711"/>
    <s v="232022_7711"/>
    <n v="232022"/>
    <n v="7711"/>
    <n v="16598"/>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JONNATHAN  LUGO CARVAJAL"/>
    <n v="20221358"/>
    <n v="1276"/>
    <n v="44584"/>
    <n v="35217000"/>
    <n v="1241"/>
    <n v="4458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598"/>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358"/>
    <s v="20221358"/>
    <s v="OK"/>
    <s v="JONNATHAN LUGO CARVAJAL"/>
    <s v="JONNATHAN LUGO CARVAJAL"/>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OKs"/>
    <s v="O232020200994900"/>
    <s v="O232020200994900"/>
    <s v="O232020200994900"/>
    <s v="OKs"/>
    <s v="1-100-F001"/>
    <s v="1-100-F001"/>
    <s v="1-100-F001"/>
    <s v="OKs"/>
    <n v="1276"/>
    <n v="1276"/>
    <s v="OK"/>
    <n v="35217000"/>
    <n v="35217000"/>
    <s v="OK"/>
    <n v="1241"/>
    <n v="1241"/>
    <s v="OK"/>
    <n v="35217000"/>
    <n v="35217000"/>
    <s v=""/>
    <s v="OK"/>
    <n v="3913000"/>
    <s v="EJECUCIÓN CONTRATO"/>
    <n v="2890"/>
    <n v="2890"/>
    <s v="Contratado"/>
    <n v="0"/>
    <n v="0"/>
    <m/>
  </r>
  <r>
    <s v="242022_7711"/>
    <s v="166142890"/>
    <n v="7711"/>
    <s v="242022_7711"/>
    <n v="242022"/>
    <n v="7711"/>
    <n v="16614"/>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NUBIA MARCELA AMAYA RODRIGUEZ"/>
    <n v="20220138"/>
    <n v="211"/>
    <n v="44568"/>
    <n v="35217000"/>
    <n v="72"/>
    <n v="44572"/>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614"/>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138"/>
    <s v="20220138"/>
    <s v="OK"/>
    <s v="NUBIA MARCELA AMAYA RODRIGUEZ"/>
    <s v="NUBIA MARCELA AMAYA RODRIGUEZ"/>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REQUERIDAS PARA LA PROTECCION Y CONSERVACION DE LA FAUNA SILVESTRE, ENLAS OFICINAS DE ENLACE DE LA SDA"/>
    <s v="OK-PAA-SIPSE-Validar PREDIS"/>
    <s v="O232020200994900"/>
    <s v="O232020200994900"/>
    <s v="O232020200994900"/>
    <s v="OKs"/>
    <s v="1-100-F001"/>
    <s v="1-100-F001"/>
    <s v="1-100-F001"/>
    <s v="OKs"/>
    <n v="211"/>
    <n v="211"/>
    <s v="OK"/>
    <n v="35217000"/>
    <n v="35217000"/>
    <s v="OK"/>
    <n v="72"/>
    <n v="72"/>
    <s v="OK"/>
    <n v="35217000"/>
    <n v="35217000"/>
    <s v=""/>
    <s v="OK"/>
    <n v="6391233"/>
    <s v="EJECUCIÓN CONTRATO"/>
    <n v="2890"/>
    <n v="2890"/>
    <s v="Contratado"/>
    <n v="0"/>
    <n v="0"/>
    <m/>
  </r>
  <r>
    <s v="252022_7711"/>
    <s v="166302890"/>
    <n v="7711"/>
    <s v="252022_7711"/>
    <n v="252022"/>
    <n v="7711"/>
    <n v="16630"/>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YESID FERNANDO  RONDON MARTINEZ"/>
    <n v="20221398"/>
    <n v="1293"/>
    <n v="44584"/>
    <n v="35217000"/>
    <n v="1244"/>
    <n v="4458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630"/>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398"/>
    <s v="20221398"/>
    <s v="OK"/>
    <s v="YESID FERNANDO RONDON MARTINEZ"/>
    <s v="YESID FERNANDO RONDON MARTINEZ"/>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OKs"/>
    <s v="O232020200994900"/>
    <s v="O232020200994900"/>
    <s v="O232020200994900"/>
    <s v="OKs"/>
    <s v="1-100-F001"/>
    <s v="1-100-F001"/>
    <s v="1-100-F001"/>
    <s v="OKs"/>
    <n v="1293"/>
    <n v="1293"/>
    <s v="OK"/>
    <n v="35217000"/>
    <n v="35217000"/>
    <s v="OK"/>
    <n v="1244"/>
    <n v="1244"/>
    <s v="OK"/>
    <n v="35217000"/>
    <n v="35217000"/>
    <s v=""/>
    <s v="OK"/>
    <n v="3913000"/>
    <s v="EJECUCIÓN CONTRATO"/>
    <n v="2890"/>
    <n v="2890"/>
    <s v="Contratado"/>
    <n v="0"/>
    <n v="0"/>
    <m/>
  </r>
  <r>
    <s v="262022_7711"/>
    <s v="166422890"/>
    <n v="7711"/>
    <s v="262022_7711"/>
    <n v="262022"/>
    <n v="7711"/>
    <n v="16642"/>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EDUIN ANTONIO  HORTUA PARDO"/>
    <n v="20221046"/>
    <n v="998"/>
    <n v="44582"/>
    <n v="35217000"/>
    <n v="1246"/>
    <n v="4458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64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046"/>
    <s v="20221046"/>
    <s v="OK"/>
    <s v="EDUIN ANTONIO HORTUA PARDO"/>
    <s v="EDUIN ANTONIO HORTUA PARDO"/>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REQUERIDAS PARA LA PROTECCION Y CONSERVACION DE LA FAUNA SILVESTRE, ENLAS OFICINAS DE ENLACE DE LA SDA"/>
    <s v="OK-PAA-SIPSE-Validar PREDIS"/>
    <s v="O232020200994900"/>
    <s v="O232020200994900"/>
    <s v="O232020200994900"/>
    <s v="OKs"/>
    <s v="1-100-F001"/>
    <s v="1-100-F001"/>
    <s v="1-100-F001"/>
    <s v="OKs"/>
    <n v="998"/>
    <n v="998"/>
    <s v="OK"/>
    <n v="35217000"/>
    <n v="35217000"/>
    <s v="OK"/>
    <n v="1246"/>
    <n v="1246"/>
    <s v="OK"/>
    <n v="35217000"/>
    <n v="35217000"/>
    <s v=""/>
    <s v="OK"/>
    <n v="3913000"/>
    <s v="EJECUCIÓN CONTRATO"/>
    <n v="2890"/>
    <n v="2890"/>
    <s v="Contratado"/>
    <n v="0"/>
    <n v="0"/>
    <m/>
  </r>
  <r>
    <s v="272022_7711"/>
    <s v="166592890"/>
    <n v="7711"/>
    <s v="272022_7711"/>
    <n v="272022"/>
    <n v="7711"/>
    <n v="16659"/>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CARLOS ANDRES PALOMINO BRIÑEZ"/>
    <n v="20220063"/>
    <n v="95"/>
    <n v="44565"/>
    <n v="35217000"/>
    <n v="105"/>
    <n v="44572"/>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659"/>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063"/>
    <s v="20220063"/>
    <s v="OK"/>
    <s v="CARLOS ANDRES PALOMINO BRIÑEZ"/>
    <s v="CARLOS ANDRES PALOMINO BRIÑEZ"/>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EN LAS OFICINAS DE ENLACE DE LA SDA"/>
    <s v="OK-PAA-SIPSE-Validar PREDIS"/>
    <s v="O232020200994900"/>
    <s v="O232020200994900"/>
    <s v="O232020200994900"/>
    <s v="OKs"/>
    <s v="1-100-F001"/>
    <s v="1-100-F001"/>
    <s v="1-100-F001"/>
    <s v="OKs"/>
    <n v="95"/>
    <n v="95"/>
    <s v="OK"/>
    <n v="35217000"/>
    <n v="35217000"/>
    <s v="OK"/>
    <n v="105"/>
    <n v="105"/>
    <s v="OK"/>
    <n v="35217000"/>
    <n v="35217000"/>
    <s v=""/>
    <s v="OK"/>
    <n v="6391233"/>
    <s v="EJECUCIÓN CONTRATO"/>
    <n v="2890"/>
    <n v="2890"/>
    <s v="Contratado"/>
    <n v="0"/>
    <n v="0"/>
    <m/>
  </r>
  <r>
    <s v="282022_7711"/>
    <s v="166782890"/>
    <n v="7711"/>
    <s v="282022_7711"/>
    <n v="282022"/>
    <n v="7711"/>
    <n v="16678"/>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LUISA  FERNANDA CORREA ANGARITA"/>
    <n v="20221353"/>
    <n v="1261"/>
    <n v="44584"/>
    <n v="35217000"/>
    <n v="1249"/>
    <n v="4458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678"/>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353"/>
    <s v="20221353"/>
    <s v="OK"/>
    <s v="LUISA FERNANDA CORREA ANGARITA"/>
    <s v="LUISA FERNANDA CORREA ANGARITA"/>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OKs"/>
    <s v="O232020200994900"/>
    <s v="O232020200994900"/>
    <s v="O232020200994900"/>
    <s v="OKs"/>
    <s v="1-100-F001"/>
    <s v="1-100-F001"/>
    <s v="1-100-F001"/>
    <s v="OKs"/>
    <n v="1261"/>
    <n v="1261"/>
    <s v="OK"/>
    <n v="35217000"/>
    <n v="35217000"/>
    <s v="OK"/>
    <n v="1249"/>
    <n v="1249"/>
    <s v="OK"/>
    <n v="35217000"/>
    <n v="35217000"/>
    <s v=""/>
    <s v="OK"/>
    <n v="3913000"/>
    <s v="EJECUCIÓN CONTRATO"/>
    <n v="2890"/>
    <n v="2890"/>
    <s v="Contratado"/>
    <n v="0"/>
    <n v="0"/>
    <m/>
  </r>
  <r>
    <s v="292022_7711"/>
    <s v="166902890"/>
    <n v="7711"/>
    <s v="292022_7711"/>
    <n v="292022"/>
    <n v="7711"/>
    <n v="16690"/>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ANDREA MILENA CAPERA ALVAREZ"/>
    <n v="20220391"/>
    <n v="286"/>
    <n v="44572"/>
    <n v="35217000"/>
    <n v="269"/>
    <n v="44578"/>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690"/>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391"/>
    <s v="20220391"/>
    <s v="OK"/>
    <s v="ANDREA MILENA CAPERA ALVAREZ"/>
    <s v="ANDREA MILENA CAPERA ALVAREZ"/>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REQUERIDAS PARA LA PROTECCION Y CONSERVACION DE LA FAUNA SILVESTRE, ENLAS OFICINAS DE ENLACE DE LA SDA"/>
    <s v="OK-PAA-SIPSE-Validar PREDIS"/>
    <s v="O232020200994900"/>
    <s v="O232020200994900"/>
    <s v="O232020200994900"/>
    <s v="OKs"/>
    <s v="1-100-F001"/>
    <s v="1-100-F001"/>
    <s v="1-100-F001"/>
    <s v="OKs"/>
    <n v="286"/>
    <n v="286"/>
    <s v="OK"/>
    <n v="35217000"/>
    <n v="35217000"/>
    <s v="OK"/>
    <n v="269"/>
    <n v="269"/>
    <s v="OK"/>
    <n v="35217000"/>
    <n v="35217000"/>
    <s v=""/>
    <s v="OK"/>
    <n v="5347767"/>
    <s v="EJECUCIÓN CONTRATO"/>
    <n v="2890"/>
    <n v="2890"/>
    <s v="Contratado"/>
    <n v="0"/>
    <n v="0"/>
    <m/>
  </r>
  <r>
    <s v="302022_7711"/>
    <s v="167022890"/>
    <n v="7711"/>
    <s v="302022_7711"/>
    <n v="302022"/>
    <n v="7711"/>
    <n v="16702"/>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PRESTAR SERVICIOS PROFESIONALES PARA ADELANTAR LAS ACTUACIONES TÉCNICAS REQUERIDAS PARA LA PROTECCIÓN Y CONSERVACIÓN DE LA FAUNA SILVESTRE, EN LAS OFICINAS DE ENLACE DE LA SDA. "/>
    <s v="CCE-16"/>
    <s v="CONTRATACIÓN DIRECTA"/>
    <n v="0"/>
    <s v="SI"/>
    <s v="80111600"/>
    <n v="1"/>
    <n v="1"/>
    <n v="9"/>
    <n v="1"/>
    <n v="10"/>
    <n v="35217000"/>
    <n v="0"/>
    <n v="0"/>
    <n v="0"/>
    <s v="3202007_Servicio de control y vigilancia al tráfico ilegal de especies"/>
    <s v="SERVICIO DE CONTROL Y VIGILANCIA AL TRÁFICO ILEGAL DE ESPECIES"/>
    <n v="0"/>
    <n v="0"/>
    <s v="SUBDIRECCIÓN DE SILVICULTURA, FLORA Y FAUNA SILVESTRE"/>
    <s v="MIGUEL HERNÁN DAVID NOVA CHAMORRO"/>
    <n v="20220891"/>
    <n v="1289"/>
    <n v="44584"/>
    <n v="35217000"/>
    <n v="1038"/>
    <n v="44587"/>
    <n v="35217000"/>
    <n v="0"/>
    <n v="391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702"/>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891"/>
    <s v="20220891"/>
    <s v="OK"/>
    <s v="MIGUEL HERNAN DAVID NOVA CHAMORRO"/>
    <s v="MIGUEL HERNAN DAVID NOVA CHAMORRO"/>
    <s v="OK"/>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PRESTAR SERVICIOS PROFESIONALES PARA ADELANTAR LAS ACTUACIONES TECNICAS REQUERIDAS PARA LA PROTECCION Y CONSERVACION DE LA FAUNA SILVESTRE, EN LAS OFICINAS DE ENLACE DE LA SDA"/>
    <s v="OKs"/>
    <s v="O232020200994900"/>
    <s v="O232020200994900"/>
    <s v="O232020200994900"/>
    <s v="OKs"/>
    <s v="1-100-F001"/>
    <s v="1-100-F001"/>
    <s v="1-100-F001"/>
    <s v="OKs"/>
    <n v="1289"/>
    <n v="1289"/>
    <s v="OK"/>
    <n v="35217000"/>
    <n v="35217000"/>
    <s v="OK"/>
    <n v="1038"/>
    <n v="1038"/>
    <s v="OK"/>
    <n v="35217000"/>
    <n v="35217000"/>
    <s v=""/>
    <s v="OK"/>
    <n v="3130400"/>
    <s v="EJECUCIÓN CONTRATO"/>
    <n v="2890"/>
    <n v="2890"/>
    <s v="Contratado"/>
    <n v="0"/>
    <n v="0"/>
    <m/>
  </r>
  <r>
    <s v="312022_7711"/>
    <s v="163062895"/>
    <n v="7711"/>
    <s v="312022_7711"/>
    <n v="312022"/>
    <n v="7711"/>
    <n v="16306"/>
    <n v="2895"/>
    <s v="EJECUTAR 27.500 ACTUACIONES TÉCNICAS O JURÍDICAS DE EVALUACIÓN, CONTROL, SEGUIMIENTO Y PREVENCIÓN SOBRE EL RECURSO FAUNA SILVESTRE.  //  O232020200668014 - SERVICIOS DE GESTIÓN DOCUMENTAL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668014"/>
    <s v="SERVICIOS DE GESTIÓN DOCUMENTAL"/>
    <s v="1-100-F001-VA-RECURSOS DISTRITO"/>
    <n v="0"/>
    <s v="PRESTAR SERVICIOS DE APOYO A LA GESTIÓN PARA LA ADECUADA ADMINISTRACIÓN, ORGANIZACIÓN Y CONSERVACIÓN DE LOS EXPEDIENTES Y ARCHIVO DE GESTIÓN DOCUMENTAL Y EL TRÁMITE DE NOTIFICACIONES Y COMUNICACIONES DE ACTOS ADMINISTRATIVOS Y CONCEPTOS TÉCNICOS  A CARGO DE LA SSFFS."/>
    <s v="CCE-16"/>
    <s v="CONTRATACIÓN DIRECTA"/>
    <n v="0"/>
    <s v="SI"/>
    <s v="80111600"/>
    <n v="1"/>
    <n v="1"/>
    <n v="10"/>
    <n v="1"/>
    <n v="11"/>
    <n v="21830000"/>
    <n v="0"/>
    <n v="0"/>
    <n v="0"/>
    <s v="3202007_Servicio de control y vigilancia al tráfico ilegal de especies"/>
    <s v="SERVICIO DE CONTROL Y VIGILANCIA AL TRÁFICO ILEGAL DE ESPECIES"/>
    <n v="0"/>
    <n v="0"/>
    <s v="SUBDIRECCIÓN DE SILVICULTURA, FLORA Y FAUNA SILVESTRE"/>
    <s v="JUAN PABLO MARTINEZ BOLAÑOS"/>
    <n v="20220973"/>
    <n v="1125"/>
    <n v="44582"/>
    <n v="21830000"/>
    <n v="1208"/>
    <n v="44588"/>
    <n v="21830000"/>
    <n v="0"/>
    <n v="218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306"/>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973"/>
    <s v="20220973"/>
    <s v="OK"/>
    <s v="JUAN PABLO MARTINEZ BOLAÑOS"/>
    <s v="JUAN PABLO MARTINEZ BOLAÑOS"/>
    <s v="OK"/>
    <s v="PRESTAR SERVICIOS DE APOYO A LA GESTION PARA LA ADECUADA ADMINISTRACION, ORGANIZACION Y CONSERVACION DE LOS EXPEDIENTES Y ARCHIVO DE GESTION DOCUMENTAL Y EL TRAMITE DE NOTIFICACIONES Y COMUNICACIONES DE ACTOS ADMINISTRATIVOS Y CONCEPTOS TECNICOS A CARGO DE LA SSFFS"/>
    <s v="PRESTAR SERVICIOS DE APOYO A LA GESTION PARA LA ADECUADA ADMINISTRACION, ORGANIZACION Y CONSERVACION DE LOS EXPEDIENTES Y ARCHIVO DE GESTION DOCUMENTAL Y EL TRAMITE DE NOTIFICACIONES Y COMUNICACIONES DE ACTOS ADMINISTRATIVOS Y CONCEPTOS TECNICOS A CARGO DE LA SSFFS"/>
    <s v="PRESTAR SERVICIOS DE APOYO A LA GESTION PARA LA ADECUADA ADMINISTRACION, ORGANIZACION Y CONSERVACION DE LOS EXPEDIENTES Y ARCHIVO DE GESTION DOCUMENTAL Y EL TRAMITE DE NOTIFICACIONES Y COMUNICACIONES DE ACTOS ADMINISTRATIVOS Y CONCEPTOS TECNICOS A CARGO DE LA SSFFS"/>
    <s v="OKs"/>
    <s v="O232020200668014"/>
    <s v="O232020200668014"/>
    <s v="O232020200668014"/>
    <s v="OKs"/>
    <s v="1-100-F001"/>
    <s v="1-100-F001"/>
    <s v="1-100-F001"/>
    <s v="OKs"/>
    <n v="1125"/>
    <n v="1125"/>
    <s v="OK"/>
    <n v="21830000"/>
    <n v="21830000"/>
    <s v="OK"/>
    <n v="1208"/>
    <n v="1208"/>
    <s v="OK"/>
    <n v="21830000"/>
    <n v="21830000"/>
    <s v=""/>
    <s v="OK"/>
    <n v="2183000"/>
    <s v="EJECUCIÓN CONTRATO"/>
    <n v="2895"/>
    <n v="2895"/>
    <s v="Contratado"/>
    <n v="0"/>
    <n v="0"/>
    <m/>
  </r>
  <r>
    <s v="322022_7711"/>
    <s v="163142895"/>
    <n v="7711"/>
    <s v="322022_7711"/>
    <n v="322022"/>
    <n v="7711"/>
    <n v="16314"/>
    <n v="2895"/>
    <s v="EJECUTAR 27.500 ACTUACIONES TÉCNICAS O JURÍDICAS DE EVALUACIÓN, CONTROL, SEGUIMIENTO Y PREVENCIÓN SOBRE EL RECURSO FAUNA SILVESTRE.  //  O232020200668014 - SERVICIOS DE GESTIÓN DOCUMENTAL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668014"/>
    <s v="SERVICIOS DE GESTIÓN DOCUMENTAL"/>
    <s v="1-100-F001-VA-RECURSOS DISTRITO"/>
    <n v="0"/>
    <s v="PRESTAR SERVICIOS DE APOYO A LA GESTIÓN PARA LA ADECUADA ADMINISTRACIÓN, ORGANIZACIÓN Y CONSERVACIÓN DE LOS EXPEDIENTES Y ARCHIVO DE GESTIÓN DOCUMENTAL Y EL TRÁMITE DE NOTIFICACIONES Y COMUNICACIONES DE ACTOS ADMINISTRATIVOS Y CONCEPTOS TÉCNICOS  A CARGO DE LA SSFFS."/>
    <s v="CCE-16"/>
    <s v="CONTRATACIÓN DIRECTA"/>
    <n v="0"/>
    <s v="SI"/>
    <s v="80111600"/>
    <n v="1"/>
    <n v="1"/>
    <n v="10"/>
    <n v="1"/>
    <n v="11"/>
    <n v="21830000"/>
    <n v="0"/>
    <n v="0"/>
    <n v="0"/>
    <s v="3202007_Servicio de control y vigilancia al tráfico ilegal de especies"/>
    <s v="SERVICIO DE CONTROL Y VIGILANCIA AL TRÁFICO ILEGAL DE ESPECIES"/>
    <n v="0"/>
    <n v="0"/>
    <s v="SUBDIRECCIÓN DE SILVICULTURA, FLORA Y FAUNA SILVESTRE"/>
    <s v="MARIA INES ORTIZ CALDERON"/>
    <n v="20221280"/>
    <n v="1520"/>
    <n v="44585"/>
    <n v="21830000"/>
    <n v="1606"/>
    <n v="44590"/>
    <n v="21830000"/>
    <n v="0"/>
    <n v="218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314"/>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1280"/>
    <s v="20221280"/>
    <s v="OK"/>
    <s v="MARIA INES ORTIZ CALDERON"/>
    <s v="MARIA INES ORTIZ CALDERON"/>
    <s v="OK"/>
    <s v="PRESTAR SERVICIOS DE APOYO A LA GESTION PARA LA ADECUADA ADMINISTRACION, ORGANIZACION Y CONSERVACION DE LOS EXPEDIENTES Y ARCHIVO DE GESTION DOCUMENTAL Y EL TRAMITE DE NOTIFICACIONES Y COMUNICACIONES DE ACTOS ADMINISTRATIVOS Y CONCEPTOS TECNICOS A CARGO DE LA SSFFS"/>
    <s v="PRESTAR SERVICIOS DE APOYO A LA GESTION PARA LA ADECUADA ADMINISTRACION, ORGANIZACION Y CONSERVACION DE LOS EXPEDIENTES Y ARCHIVO DE GESTION DOCUMENTAL Y EL TRAMITE DE NOTIFICACIONES Y COMUNICACIONES DE ACTOS ADMINISTRATIVOS Y CONCEPTOS TECNICOS A CARGO DE LA SSFFS"/>
    <s v="PRESTAR SERVICIOS DE APOYO A LA GESTION PARA LA ADECUADA ADMINISTRACION,ORGANIZACION Y CONSERVACION DE LOS EXPEDIENTES Y ARCHIVO DE GESTIONDOCUMENTAL Y EL TRAMITE DE NOTIFICACIONES Y COMUNICACIONES DE ACTOSADMINISTRATIVOS Y CONCEPTOS TECNICOS A CARGO DE LA SSFFS"/>
    <s v="OK-PAA-SIPSE-Validar PREDIS"/>
    <s v="O232020200668014"/>
    <s v="O232020200668014"/>
    <s v="O232020200668014"/>
    <s v="OKs"/>
    <s v="1-100-F001"/>
    <s v="1-100-F001"/>
    <s v="1-100-F001"/>
    <s v="OKs"/>
    <n v="1520"/>
    <n v="1520"/>
    <s v="OK"/>
    <n v="21830000"/>
    <n v="21830000"/>
    <s v="OK"/>
    <n v="1606"/>
    <n v="1606"/>
    <s v="OK"/>
    <n v="21830000"/>
    <n v="21830000"/>
    <s v=""/>
    <s v="OK"/>
    <n v="2183000"/>
    <s v="EJECUCIÓN CONTRATO"/>
    <n v="2895"/>
    <n v="2895"/>
    <s v="Contratado"/>
    <n v="0"/>
    <n v="0"/>
    <m/>
  </r>
  <r>
    <s v="332022_7711"/>
    <s v="163272895"/>
    <n v="7711"/>
    <s v="332022_7711"/>
    <n v="332022"/>
    <n v="7711"/>
    <n v="16327"/>
    <n v="2895"/>
    <s v="EJECUTAR 27.500 ACTUACIONES TÉCNICAS O JURÍDICAS DE EVALUACIÓN, CONTROL, SEGUIMIENTO Y PREVENCIÓN SOBRE EL RECURSO FAUNA SILVESTRE.  //  O232020200668014 - SERVICIOS DE GESTIÓN DOCUMENTAL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668014"/>
    <s v="SERVICIOS DE GESTIÓN DOCUMENTAL"/>
    <s v="1-100-F001-VA-RECURSOS DISTRITO"/>
    <n v="0"/>
    <s v="PRESTAR SERVICIOS DE APOYO A LA GESTIÓN PARA LA ADECUADA ADMINISTRACIÓN, ORGANIZACIÓN Y CONSERVACIÓN DE LOS EXPEDIENTES Y ARCHIVO DE GESTIÓN DOCUMENTAL Y EL TRÁMITE DE NOTIFICACIONES Y COMUNICACIONES DE ACTOS ADMINISTRATIVOS Y CONCEPTOS TÉCNICOS  A CARGO DE LA SSFFS."/>
    <s v="CCE-16"/>
    <s v="CONTRATACIÓN DIRECTA"/>
    <n v="0"/>
    <s v="SI"/>
    <s v="80111600"/>
    <n v="1"/>
    <n v="1"/>
    <n v="9"/>
    <n v="1"/>
    <n v="10"/>
    <n v="19647000"/>
    <n v="0"/>
    <n v="0"/>
    <n v="0"/>
    <s v="3202007_Servicio de control y vigilancia al tráfico ilegal de especies"/>
    <s v="SERVICIO DE CONTROL Y VIGILANCIA AL TRÁFICO ILEGAL DE ESPECIES"/>
    <n v="0"/>
    <n v="0"/>
    <s v="SUBDIRECCIÓN DE SILVICULTURA, FLORA Y FAUNA SILVESTRE"/>
    <s v="JURANY ALEXANDRA RODRIGUEZ BUSTOS"/>
    <n v="20220642"/>
    <n v="559"/>
    <n v="44578"/>
    <n v="19647000"/>
    <n v="569"/>
    <n v="44582"/>
    <n v="19647000"/>
    <n v="0"/>
    <n v="218300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CONTRATACIÓN DIRECTA (LEY 1150 DE 2007)"/>
    <n v="16327"/>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n v="20220642"/>
    <s v="20220642"/>
    <s v="OK"/>
    <s v="JURANY ALEXANDRA RODRIGUEZ BUSTOS"/>
    <s v="JURANY ALEXANDRA RODRIGUEZ BUSTOS"/>
    <s v="OK"/>
    <s v="PRESTAR SERVICIOS DE APOYO A LA GESTION PARA LA ADECUADA ADMINISTRACION, ORGANIZACION Y CONSERVACION DE LOS EXPEDIENTES Y ARCHIVO DE GESTION DOCUMENTAL Y EL TRAMITE DE NOTIFICACIONES Y COMUNICACIONES DE ACTOS ADMINISTRATIVOS Y CONCEPTOS TECNICOS A CARGO DE LA SSFFS"/>
    <s v="PRESTAR SERVICIOS DE APOYO A LA GESTION PARA LA ADECUADA ADMINISTRACION, ORGANIZACION Y CONSERVACION DE LOS EXPEDIENTES Y ARCHIVO DE GESTION DOCUMENTAL Y EL TRAMITE DE NOTIFICACIONES Y COMUNICACIONES DE ACTOS ADMINISTRATIVOS Y CONCEPTOS TECNICOS A CARGO DE LA SSFFS"/>
    <s v="PRESTAR SERVICIOS DE APOYO A LA GESTION PARA LA ADECUADA ADMINISTRACION, ORGANIZACION Y CONSERVACION DE LOS EXPEDIENTES Y ARCHIVO DE GESTION DOCUMENTAL Y EL TRAMITE DE NOTIFICACIONES Y COMUNICACIONES DE ACTOS ADMINISTRATIVOS Y CONCEPTOS TECNICOS A CARGO DE LA SSFFS"/>
    <s v="OKs"/>
    <s v="O232020200668014"/>
    <s v="O232020200668014"/>
    <s v="O232020200668014"/>
    <s v="OKs"/>
    <s v="1-100-F001"/>
    <s v="1-100-F001"/>
    <s v="1-100-F001"/>
    <s v="OKs"/>
    <n v="559"/>
    <n v="559"/>
    <s v="OK"/>
    <n v="19647000"/>
    <n v="19647000"/>
    <s v="OK"/>
    <n v="569"/>
    <n v="569"/>
    <s v="OK"/>
    <n v="19647000"/>
    <n v="19647000"/>
    <s v=""/>
    <s v="OK"/>
    <n v="2692367"/>
    <s v="EJECUCIÓN CONTRATO"/>
    <n v="2895"/>
    <n v="2895"/>
    <s v="Contratado"/>
    <n v="0"/>
    <n v="0"/>
    <m/>
  </r>
  <r>
    <s v="342022_7711"/>
    <s v="2890"/>
    <n v="7711"/>
    <s v="342022_7711"/>
    <n v="342022"/>
    <n v="7711"/>
    <s v=""/>
    <n v="2890"/>
    <s v="EJECUTAR 27.500 ACTUACIONES TÉCNICAS O JURÍDICAS DE EVALUACIÓN, CONTROL, SEGUIMIENTO Y PREVENCIÓN SOBRE EL RECURSO FAUNA SILVESTRE.  //  O232020200994900 - OTROS SERVICIOS DE PROTECCIÓN DEL MEDIO AMBIENTE N.C.P.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F001-VA-RECURSOS DISTRITO"/>
    <n v="0"/>
    <s v="REORIENTACIÓN DE RECURSOS"/>
    <s v="N/A"/>
    <s v="N/A"/>
    <n v="0"/>
    <s v="NO"/>
    <s v="N/A"/>
    <s v="N/A"/>
    <s v="N/A"/>
    <s v="N/A"/>
    <s v="N/A"/>
    <s v="N/A"/>
    <n v="319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1510512000"/>
    <s v=""/>
    <s v=""/>
    <n v="0"/>
    <s v="EJECUTAR 27.500 ACTUACIONES TÉCNICAS O JURÍDICAS DE EVALUACIÓN, CONTROL, SEGUIMIENTO Y PREVENCIÓN SOBRE EL RECURSO FAUNA SILVESTRE"/>
    <s v=""/>
    <s v=""/>
    <s v=""/>
    <s v=""/>
    <s v=""/>
    <s v=""/>
    <s v=""/>
    <s v=""/>
    <s v="REORIENTACION DE RECURSOS"/>
    <s v=""/>
    <s v=""/>
    <s v=""/>
    <s v="O232020200994900"/>
    <s v=""/>
    <s v=""/>
    <s v=""/>
    <s v="1-100-F001"/>
    <s v=""/>
    <s v=""/>
    <s v=""/>
    <s v=""/>
    <s v=""/>
    <s v="OK"/>
    <n v="0"/>
    <n v="0"/>
    <s v="OK"/>
    <n v="0"/>
    <n v="0"/>
    <s v=""/>
    <n v="0"/>
    <n v="0"/>
    <s v=""/>
    <s v=""/>
    <n v="0"/>
    <s v=""/>
    <n v="2890"/>
    <n v="0"/>
    <m/>
    <n v="319000"/>
    <n v="0"/>
    <m/>
  </r>
  <r>
    <s v="352022_7711"/>
    <s v="2895"/>
    <n v="7711"/>
    <s v="352022_7711"/>
    <n v="352022"/>
    <n v="7711"/>
    <s v=""/>
    <n v="2895"/>
    <s v="EJECUTAR 27.500 ACTUACIONES TÉCNICAS O JURÍDICAS DE EVALUACIÓN, CONTROL, SEGUIMIENTO Y PREVENCIÓN SOBRE EL RECURSO FAUNA SILVESTRE.  //  O232020200668014 - SERVICIOS DE GESTIÓN DOCUMENTAL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668014"/>
    <s v="SERVICIOS DE GESTIÓN DOCUMENTAL"/>
    <s v="1-100-F001-VA-RECURSOS DISTRITO"/>
    <n v="0"/>
    <s v="REORIENTACIÓN DE RECURSOS"/>
    <s v="N/A"/>
    <s v="N/A"/>
    <n v="0"/>
    <s v="NO"/>
    <s v="N/A"/>
    <s v="N/A"/>
    <s v="N/A"/>
    <s v="N/A"/>
    <s v="N/A"/>
    <s v="N/A"/>
    <n v="893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1510512000"/>
    <s v=""/>
    <s v=""/>
    <n v="0"/>
    <s v="EJECUTAR 27.500 ACTUACIONES TÉCNICAS O JURÍDICAS DE EVALUACIÓN, CONTROL, SEGUIMIENTO Y PREVENCIÓN SOBRE EL RECURSO FAUNA SILVESTRE"/>
    <s v=""/>
    <s v=""/>
    <s v=""/>
    <s v=""/>
    <s v=""/>
    <s v=""/>
    <s v=""/>
    <s v=""/>
    <s v="REORIENTACION DE RECURSOS"/>
    <s v=""/>
    <s v=""/>
    <s v=""/>
    <s v="O232020200668014"/>
    <s v=""/>
    <s v=""/>
    <s v=""/>
    <s v="1-100-F001"/>
    <s v=""/>
    <s v=""/>
    <s v=""/>
    <s v=""/>
    <s v=""/>
    <s v="OK"/>
    <n v="0"/>
    <n v="0"/>
    <s v="OK"/>
    <n v="0"/>
    <n v="0"/>
    <s v=""/>
    <n v="0"/>
    <n v="0"/>
    <s v=""/>
    <s v=""/>
    <n v="0"/>
    <s v=""/>
    <n v="2895"/>
    <n v="0"/>
    <m/>
    <n v="893000"/>
    <n v="0"/>
    <m/>
  </r>
  <r>
    <s v="362022_7711"/>
    <s v="2892"/>
    <n v="7711"/>
    <s v="362022_7711"/>
    <n v="362022"/>
    <n v="7711"/>
    <s v=""/>
    <n v="2892"/>
    <s v="EJECUTAR 27.500 ACTUACIONES TÉCNICAS O JURÍDICAS DE EVALUACIÓN, CONTROL, SEGUIMIENTO Y PREVENCIÓN SOBRE EL RECURSO FAUNA SILVESTRE.  //  O232020200994900 - OTROS SERVICIOS DE PROTECCIÓN DEL MEDIO AMBIENTE N.C.P.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100-I073-VA-MULTAS AMBIENTALES"/>
    <n v="0"/>
    <s v="REORIENTACIÓN DE RECURSOS"/>
    <s v="N/A"/>
    <s v="N/A"/>
    <n v="0"/>
    <s v="NO"/>
    <s v="N/A"/>
    <s v="N/A"/>
    <s v="N/A"/>
    <s v="N/A"/>
    <s v="N/A"/>
    <s v="N/A"/>
    <n v="2610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1510512000"/>
    <s v=""/>
    <s v=""/>
    <n v="0"/>
    <s v="EJECUTAR 27.500 ACTUACIONES TÉCNICAS O JURÍDICAS DE EVALUACIÓN, CONTROL, SEGUIMIENTO Y PREVENCIÓN SOBRE EL RECURSO FAUNA SILVESTRE"/>
    <s v=""/>
    <s v=""/>
    <s v=""/>
    <s v=""/>
    <s v=""/>
    <s v=""/>
    <s v=""/>
    <s v=""/>
    <s v="REORIENTACION DE RECURSOS"/>
    <s v=""/>
    <s v=""/>
    <s v=""/>
    <s v="O232020200994900"/>
    <s v=""/>
    <s v=""/>
    <s v=""/>
    <s v="1-100-I073"/>
    <s v=""/>
    <s v=""/>
    <s v=""/>
    <s v=""/>
    <s v=""/>
    <s v="OK"/>
    <n v="0"/>
    <n v="0"/>
    <s v="OK"/>
    <n v="0"/>
    <n v="0"/>
    <s v=""/>
    <n v="0"/>
    <n v="0"/>
    <s v=""/>
    <s v=""/>
    <n v="0"/>
    <s v=""/>
    <n v="2892"/>
    <n v="0"/>
    <m/>
    <n v="2610000"/>
    <n v="0"/>
    <m/>
  </r>
  <r>
    <s v="372022_7711"/>
    <s v="2893"/>
    <n v="7711"/>
    <s v="372022_7711"/>
    <n v="372022"/>
    <n v="7711"/>
    <s v=""/>
    <n v="2893"/>
    <s v="EJECUTAR 27.500 ACTUACIONES TÉCNICAS O JURÍDICAS DE EVALUACIÓN, CONTROL, SEGUIMIENTO Y PREVENCIÓN SOBRE EL RECURSO FAUNA SILVESTRE.  //  O232020200771332 - SERVICIOS DE SEGUROS SOCIALES DE RIESGOS LABORALES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771332"/>
    <s v="SERVICIOS DE SEGUROS SOCIALES DE RIESGOS LABORALES"/>
    <s v="1-200-I056-RB-MULTAS AMBIENTALES"/>
    <n v="0"/>
    <s v="REORIENTACIÓN DE RECURSOS"/>
    <s v="N/A"/>
    <s v="N/A"/>
    <n v="0"/>
    <s v="NO"/>
    <s v="N/A"/>
    <s v="N/A"/>
    <s v="N/A"/>
    <s v="N/A"/>
    <s v="N/A"/>
    <s v="N/A"/>
    <n v="7607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1510512000"/>
    <s v=""/>
    <s v=""/>
    <n v="0"/>
    <s v="EJECUTAR 27.500 ACTUACIONES TÉCNICAS O JURÍDICAS DE EVALUACIÓN, CONTROL, SEGUIMIENTO Y PREVENCIÓN SOBRE EL RECURSO FAUNA SILVESTRE"/>
    <s v=""/>
    <s v=""/>
    <s v=""/>
    <s v=""/>
    <s v=""/>
    <s v=""/>
    <s v=""/>
    <s v=""/>
    <s v="REORIENTACION DE RECURSOS"/>
    <s v=""/>
    <s v=""/>
    <s v=""/>
    <s v="O232020200771332"/>
    <s v=""/>
    <s v=""/>
    <s v=""/>
    <s v="1-200-I056"/>
    <s v=""/>
    <s v=""/>
    <s v=""/>
    <s v=""/>
    <s v=""/>
    <s v="OK"/>
    <n v="0"/>
    <n v="0"/>
    <s v="OK"/>
    <n v="0"/>
    <n v="0"/>
    <s v=""/>
    <n v="0"/>
    <n v="0"/>
    <s v=""/>
    <s v=""/>
    <n v="0"/>
    <s v=""/>
    <n v="2893"/>
    <n v="0"/>
    <m/>
    <n v="7607000"/>
    <n v="0"/>
    <m/>
  </r>
  <r>
    <s v="382022_7711"/>
    <s v="2891"/>
    <n v="7711"/>
    <s v="382022_7711"/>
    <n v="382022"/>
    <n v="7711"/>
    <s v=""/>
    <n v="2891"/>
    <s v="EJECUTAR 27.500 ACTUACIONES TÉCNICAS O JURÍDICAS DE EVALUACIÓN, CONTROL, SEGUIMIENTO Y PREVENCIÓN SOBRE EL RECURSO FAUNA SILVESTRE.  //  O232020200994900 - OTROS SERVICIOS DE PROTECCIÓN DEL MEDIO AMBIENTE N.C.P.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994900"/>
    <s v="OTROS SERVICIOS DE PROTECCIÓN DEL MEDIO AMBIENTE N.C.P."/>
    <s v="1-200-I056-RB-MULTAS AMBIENTALES"/>
    <n v="0"/>
    <s v="REORIENTACIÓN DE RECURSOS"/>
    <s v="N/A"/>
    <s v="N/A"/>
    <n v="0"/>
    <s v="NO"/>
    <s v="N/A"/>
    <s v="N/A"/>
    <s v="N/A"/>
    <s v="N/A"/>
    <s v="N/A"/>
    <s v="N/A"/>
    <n v="1100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1510512000"/>
    <s v=""/>
    <s v=""/>
    <n v="0"/>
    <s v="EJECUTAR 27.500 ACTUACIONES TÉCNICAS O JURÍDICAS DE EVALUACIÓN, CONTROL, SEGUIMIENTO Y PREVENCIÓN SOBRE EL RECURSO FAUNA SILVESTRE"/>
    <s v=""/>
    <s v=""/>
    <s v=""/>
    <s v=""/>
    <s v=""/>
    <s v=""/>
    <s v=""/>
    <s v=""/>
    <s v="REORIENTACION DE RECURSOS"/>
    <s v=""/>
    <s v=""/>
    <s v=""/>
    <s v="O232020200994900"/>
    <s v=""/>
    <s v=""/>
    <s v=""/>
    <s v="1-200-I056"/>
    <s v=""/>
    <s v=""/>
    <s v=""/>
    <s v=""/>
    <s v=""/>
    <s v="OK"/>
    <n v="0"/>
    <n v="0"/>
    <s v="OK"/>
    <n v="0"/>
    <n v="0"/>
    <s v=""/>
    <n v="0"/>
    <n v="0"/>
    <s v=""/>
    <s v=""/>
    <n v="0"/>
    <s v=""/>
    <n v="2891"/>
    <n v="0"/>
    <m/>
    <n v="1100000"/>
    <n v="0"/>
    <m/>
  </r>
  <r>
    <s v="392022_7711"/>
    <s v="174562888"/>
    <n v="7711"/>
    <s v="392022_7711"/>
    <n v="392022"/>
    <n v="7711"/>
    <n v="17456"/>
    <n v="2888"/>
    <s v="EJECUTAR 27.500 ACTUACIONES TÉCNICAS O JURÍDICAS DE EVALUACIÓN, CONTROL, SEGUIMIENTO Y PREVENCIÓN SOBRE EL RECURSO FAUNA SILVESTRE.  //  O232020200884131 - SERVICIOS MÓVILES DE VOZ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884131"/>
    <s v="SERVICIOS MÓVILES DE VOZ"/>
    <s v="1-100-F001-VA-RECURSOS DISTRITO"/>
    <n v="0"/>
    <s v="PAGO SERVICIO PÚBLICO POR TELEFONÍA MÓVIL"/>
    <s v="N/A"/>
    <s v="N/A"/>
    <n v="0"/>
    <s v="NO"/>
    <s v="N/A"/>
    <s v="N/A"/>
    <s v="N/A"/>
    <s v="N/A"/>
    <s v="N/A"/>
    <s v="N/A"/>
    <n v="7000000"/>
    <n v="0"/>
    <n v="0"/>
    <n v="0"/>
    <s v="3202007_Servicio de control y vigilancia al tráfico ilegal de especies"/>
    <s v="SERVICIO DE CONTROL Y VIGILANCIA AL TRÁFICO ILEGAL DE ESPECIES"/>
    <n v="0"/>
    <n v="0"/>
    <s v="SUBDIRECCIÓN DE SILVICULTURA, FLORA Y FAUNA SILVESTRE"/>
    <s v=""/>
    <s v=""/>
    <n v="1571"/>
    <n v="44586"/>
    <n v="7000000"/>
    <s v=""/>
    <s v=" "/>
    <n v="0"/>
    <n v="0"/>
    <n v="0"/>
    <s v="SUBDIRECCIÓN CONTRACTUAL"/>
    <s v="CO-DC-11001"/>
    <s v="CARMEN ROCÍO GONZÁLEZ CANTOR - Subdirectora de Silvicultura, Flora y Fauna Silvestre"/>
    <n v="3778917"/>
    <s v="carmen.gonzalez@ambientebogota.gov.co"/>
    <s v="Av Caracas No. 54 - 38"/>
    <s v="NO"/>
    <s v="NO"/>
    <s v="NO"/>
    <s v="Fauna silvestre"/>
    <s v=""/>
    <n v="1510512000"/>
    <s v=" "/>
    <n v="17456"/>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s v=""/>
    <s v=""/>
    <s v=""/>
    <s v="N/A"/>
    <s v=""/>
    <s v=""/>
    <s v="PAGO SERVICIO PUBLICO POR TELEFONIA MOVIL"/>
    <s v="PAGO SERVICIO PUBLICO POR TELEFONIA MOVIL"/>
    <s v="PAGO SERVICIO PUBLICO POR TELEFONIA MOVIL"/>
    <s v="OKs"/>
    <s v="O232020200884131"/>
    <s v="O232020200884131"/>
    <s v="O232020200884131"/>
    <s v="OKs"/>
    <s v="1-100-F001"/>
    <s v="1-100-F001"/>
    <s v="1-100-F001"/>
    <s v="OKs"/>
    <n v="1571"/>
    <n v="1571"/>
    <s v="OK"/>
    <n v="7000000"/>
    <n v="7000000"/>
    <s v="OK"/>
    <n v="0"/>
    <n v="0"/>
    <s v=""/>
    <n v="0"/>
    <n v="0"/>
    <s v=""/>
    <s v=""/>
    <n v="0"/>
    <s v="SOLICITUD PAGO"/>
    <n v="2888"/>
    <n v="2888"/>
    <s v="En trámite"/>
    <n v="0"/>
    <n v="7000000"/>
    <m/>
  </r>
  <r>
    <s v="402022_7711"/>
    <s v="2977"/>
    <n v="7711"/>
    <s v="402022_7711"/>
    <n v="402022"/>
    <n v="7711"/>
    <s v=""/>
    <n v="2977"/>
    <s v="EJECUTAR 27.500 ACTUACIONES TÉCNICAS O JURÍDICAS DE EVALUACIÓN, CONTROL, SEGUIMIENTO Y PREVENCIÓN SOBRE EL RECURSO FAUNA SILVESTRE.  // O2320201003083899997 - ARTÍCULOS N.C.P. PARA PROTECCIÓN // 1-100-I073-VA-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1003083899997"/>
    <s v="ARTÍCULOS N.C.P. PARA PROTECCIÓN"/>
    <s v="1-100-I073-VA-MULTAS AMBIENTALES"/>
    <n v="0"/>
    <s v="ADQUIRIR ELEMENTOS DE PROTECCIÓN PERSONAL, BIOSEGURIDAD, SEGURIDAD INDUSTRIAL, ERGONÓMICOS DE OFICINA Y ATENCIÓN DE EMERGENCIAS, PARA EL CUMPLIMIENTO DE LAS ACCIONES DESARROLLADAS POR LA SECRETARIA DISTRITAL DE AMBIENTE"/>
    <s v="CCE-07"/>
    <s v="SELECCIÓN ABREVIADA SUBASTA INVERSA"/>
    <n v="0"/>
    <s v="NO"/>
    <s v="46181500;46181600;46181700;46181800;46181900;416182000;46182100;46182200;46182300;46182400"/>
    <n v="4"/>
    <n v="4"/>
    <n v="8"/>
    <n v="1"/>
    <n v="12"/>
    <n v="20165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SI"/>
    <s v="NO"/>
    <s v="Fauna silvestre"/>
    <s v="Selección abreviada subasta inversa"/>
    <n v="1510512000"/>
    <s v=""/>
    <s v=""/>
    <n v="0"/>
    <s v="EJECUTAR 27.500 ACTUACIONES TÉCNICAS O JURÍDICAS DE EVALUACIÓN, CONTROL, SEGUIMIENTO Y PREVENCIÓN SOBRE EL RECURSO FAUNA SILVESTRE"/>
    <s v=""/>
    <s v=""/>
    <s v=""/>
    <s v=""/>
    <s v=""/>
    <s v=""/>
    <s v=""/>
    <s v=""/>
    <s v="ADQUIRIR ELEMENTOS DE PROTECCION PERSONAL, BIOSEGURIDAD, SEGURIDAD INDUSTRIAL, ERGONOMICOS DE OFICINA Y ATENCION DE EMERGENCIAS, PARA EL CUMPLIMIENTO DE LAS ACCIONES DESARROLLADAS POR LA SECRETARIA DISTRITAL DE AMBIENTE"/>
    <s v=""/>
    <s v=""/>
    <s v=""/>
    <s v="O2320201003083899997"/>
    <s v=""/>
    <s v=""/>
    <s v=""/>
    <s v="1-100-I073"/>
    <s v=""/>
    <s v=""/>
    <s v=""/>
    <s v=""/>
    <s v=""/>
    <s v="OK"/>
    <n v="0"/>
    <n v="0"/>
    <s v="OK"/>
    <n v="0"/>
    <n v="0"/>
    <s v=""/>
    <n v="0"/>
    <n v="0"/>
    <s v=""/>
    <s v=""/>
    <n v="0"/>
    <s v=""/>
    <n v="2977"/>
    <n v="0"/>
    <m/>
    <n v="20165000"/>
    <n v="0"/>
    <m/>
  </r>
  <r>
    <s v="412022_7711"/>
    <s v="2896"/>
    <n v="7711"/>
    <s v="412022_7711"/>
    <n v="412022"/>
    <n v="7711"/>
    <s v=""/>
    <n v="2896"/>
    <s v="EJECUTAR 27.500 ACTUACIONES TÉCNICAS O JURÍDICAS DE EVALUACIÓN, CONTROL, SEGUIMIENTO Y PREVENCIÓN SOBRE EL RECURSO FAUNA SILVESTRE.  //  O232020200772252 - SERVICIOS DE ARRENDAMIENTO DE BIENES INMUEBLES NO RESIDENCIALES (VIVIENDA) A COMISIÓN O POR CONTRATO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772252"/>
    <s v="SERVICIOS DE ARRENDAMIENTO DE BIENES INMUEBLES NO RESIDENCIALES (VIVIENDA) A COMISIÓN O POR CONTRATO"/>
    <s v="1-100-F001-VA-RECURSOS DISTRITO"/>
    <n v="0"/>
    <s v="ARRIENDO DE LA OFICINA DE ENLACE DE LA TERMINAL SATELITE DEL SUR"/>
    <s v="CCE-16"/>
    <s v="CONTRATACIÓN DIRECTA"/>
    <n v="0"/>
    <s v="NO"/>
    <s v="80131502"/>
    <n v="6"/>
    <n v="6"/>
    <n v="6"/>
    <n v="1"/>
    <n v="12"/>
    <n v="23706592"/>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CD=Contratación Directa"/>
    <n v="1510512000"/>
    <s v=""/>
    <s v=""/>
    <n v="0"/>
    <s v="EJECUTAR 27.500 ACTUACIONES TÉCNICAS O JURÍDICAS DE EVALUACIÓN, CONTROL, SEGUIMIENTO Y PREVENCIÓN SOBRE EL RECURSO FAUNA SILVESTRE"/>
    <s v=""/>
    <s v=""/>
    <s v=""/>
    <s v=""/>
    <s v=""/>
    <s v=""/>
    <s v=""/>
    <s v=""/>
    <s v="ARRIENDO DE LA OFICINA DE ENLACE DE LA TERMINAL SATELITE DEL SUR"/>
    <s v=""/>
    <s v=""/>
    <s v=""/>
    <s v="O232020200772252"/>
    <s v=""/>
    <s v=""/>
    <s v=""/>
    <s v="1-100-F001"/>
    <s v=""/>
    <s v=""/>
    <s v=""/>
    <s v=""/>
    <s v=""/>
    <s v="OK"/>
    <n v="0"/>
    <n v="0"/>
    <s v="OK"/>
    <n v="0"/>
    <n v="0"/>
    <s v=""/>
    <n v="0"/>
    <n v="0"/>
    <s v=""/>
    <s v=""/>
    <n v="0"/>
    <s v=""/>
    <n v="2896"/>
    <n v="0"/>
    <m/>
    <n v="23706592"/>
    <n v="0"/>
    <m/>
  </r>
  <r>
    <s v="422022_7711"/>
    <s v="174482896"/>
    <n v="7711"/>
    <s v="422022_7711"/>
    <n v="422022"/>
    <n v="7711"/>
    <n v="17448"/>
    <n v="2896"/>
    <s v="EJECUTAR 27.500 ACTUACIONES TÉCNICAS O JURÍDICAS DE EVALUACIÓN, CONTROL, SEGUIMIENTO Y PREVENCIÓN SOBRE EL RECURSO FAUNA SILVESTRE.  //  O232020200772252 - SERVICIOS DE ARRENDAMIENTO DE BIENES INMUEBLES NO RESIDENCIALES (VIVIENDA) A COMISIÓN O POR CONTRATO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772252"/>
    <s v="SERVICIOS DE ARRENDAMIENTO DE BIENES INMUEBLES NO RESIDENCIALES (VIVIENDA) A COMISIÓN O POR CONTRATO"/>
    <s v="1-100-F001-VA-RECURSOS DISTRITO"/>
    <n v="0"/>
    <s v="PAGO DE GASTOS REEMBOLSABLES DE LOS INMUEBLES QUE ESTAN A CARGO DE LA SECRETARIA BAJO LA FIGURA DE COMODATO- CONTRATO NO 50 DEL 23 DE DICIEMBRE DE 2011, SUSCRITO ENTRE OTCA SAS Y LA SECRETARIA DISTRITAL DE AMBIENTE"/>
    <s v="N/A"/>
    <s v="N/A"/>
    <n v="0"/>
    <s v="NO"/>
    <s v="N/A"/>
    <s v="N/A"/>
    <s v="N/A"/>
    <s v="N/A"/>
    <s v="N/A"/>
    <s v="N/A"/>
    <n v="10000000"/>
    <n v="0"/>
    <n v="0"/>
    <n v="0"/>
    <s v="3202007_Servicio de control y vigilancia al tráfico ilegal de especies"/>
    <s v="SERVICIO DE CONTROL Y VIGILANCIA AL TRÁFICO ILEGAL DE ESPECIES"/>
    <n v="0"/>
    <n v="0"/>
    <s v="SUBDIRECCIÓN DE SILVICULTURA, FLORA Y FAUNA SILVESTRE"/>
    <s v=""/>
    <s v=""/>
    <n v="1566"/>
    <n v="44586"/>
    <n v="10000000"/>
    <s v="1639;1659;1687"/>
    <s v="09/02/2022;17/02/2022;09/03/2022"/>
    <n v="607757"/>
    <n v="0"/>
    <n v="0"/>
    <s v="SUBDIRECCIÓN CONTRACTUAL"/>
    <s v="CO-DC-11001"/>
    <s v="CARMEN ROCÍO GONZÁLEZ CANTOR - Subdirectora de Silvicultura, Flora y Fauna Silvestre"/>
    <n v="3778917"/>
    <s v="carmen.gonzalez@ambientebogota.gov.co"/>
    <s v="Av Caracas No. 54 - 38"/>
    <s v="NO"/>
    <s v="NO"/>
    <s v="NO"/>
    <s v="Fauna silvestre"/>
    <s v=""/>
    <n v="1510512000"/>
    <s v=" "/>
    <n v="17448"/>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s v=""/>
    <s v="CCG11103"/>
    <s v="Por Cargar en SIPSE"/>
    <s v="N/A"/>
    <s v="PATRIMONIOS AUTONOMOS FIDUCIARIA BANCOLO MBIA S A SOCIEDAD FIDUCIARIA"/>
    <s v="Validar"/>
    <s v="PAGO DE GASTOS REEMBOLSABLES DE LOS INMUEBLES QUE ESTAN A CARGO DE LA SECRETARIA BAJO LA FIGURA DE COMODATO- CONTRATO NO 50 DEL 23 DE DICIEMBRE DE 2011, SUSCRITO ENTRE OTCA SAS Y LA SECRETARIA DISTRITAL DE AMBIENTE"/>
    <s v="ID-42-7711 PAGO DE GASTOS REEMBOLSABLES DE LOS INMUEBLES QUE ESTAN A CARGO DE LA SECRETARIA BAJO LA FIGURA DE COMODATO- CONTRATO NO 50 DEL 23 DE DICIEMBRE DE 2011, SUSCRITO ENTRE OTCA SAS Y LA SECRETARIA DISTRITAL DE AMBIENTE"/>
    <s v="ID-42-7711 PAGO DE GASTOS REEMBOLSABLES DE LOS INMUEBLES QUE ESTAN ACARGO DE LA SECRETARIA BAJO LA FIGURA DE COMODATO- CONTRATO NO 50 DEL 23DE DICIEMBRE DE 2011, SUSCRITO ENTRE OTCA SAS Y LA SECRETARIA DISTRITALDE AMBIENTE"/>
    <s v="Validar"/>
    <s v="O232020200772252"/>
    <s v="O232020200772252"/>
    <s v="O232020200772252"/>
    <s v="OKs"/>
    <s v="1-100-F001"/>
    <s v="1-100-F001"/>
    <s v="1-100-F001"/>
    <s v="OKs"/>
    <n v="1566"/>
    <n v="1566"/>
    <s v="OK"/>
    <n v="10000000"/>
    <n v="10000000"/>
    <s v="OK"/>
    <s v="1639;1659;1687"/>
    <n v="1639"/>
    <s v="Validar"/>
    <n v="607757"/>
    <n v="1823271"/>
    <s v=""/>
    <s v="Validar"/>
    <n v="1823271"/>
    <s v="FIN"/>
    <n v="2896"/>
    <n v="2896"/>
    <s v="Contratado"/>
    <n v="0"/>
    <n v="8176729"/>
    <s v="bolsa servicios públicos"/>
  </r>
  <r>
    <s v="432022_7711"/>
    <s v="176612894"/>
    <n v="7711"/>
    <s v="432022_7711"/>
    <n v="432022"/>
    <n v="7711"/>
    <n v="17661"/>
    <n v="2894"/>
    <s v="EJECUTAR 27.500 ACTUACIONES TÉCNICAS O JURÍDICAS DE EVALUACIÓN, CONTROL, SEGUIMIENTO Y PREVENCIÓN SOBRE EL RECURSO FAUNA SILVESTRE.  //  O232020200664114 - SERVICIOS DE TRANSPORTE TERRESTRE ESPECIAL LOCAL DE PASAJEROS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664114"/>
    <s v="SERVICIOS DE TRANSPORTE TERRESTRE ESPECIAL LOCAL DE PASAJEROS"/>
    <s v="1-100-F001-VA-RECURSOS DISTRITO"/>
    <n v="0"/>
    <s v="PRESTAR EL SERVICIO DE TRANSPORTE PÚBLICO TERRESTRE AUTOMOTOR ESPECIAL DE PASAJEROS Y DE CARGA PARA EL DESARROLLO DE LAS ACTIVIDADES MISIONALES Y DE INVERSIÓN QUE ADELANTE LA SECRETARIA DISTRITAL DE AMBIENTE"/>
    <s v="CCE-02"/>
    <s v="LICITACIÓN PÚBLICA"/>
    <n v="0"/>
    <s v="NO"/>
    <s v="78101800;78111800"/>
    <n v="1"/>
    <n v="1"/>
    <n v="11"/>
    <n v="1"/>
    <n v="12"/>
    <n v="200000000"/>
    <n v="1"/>
    <n v="200000000"/>
    <n v="3"/>
    <s v="3202007_Servicio de control y vigilancia al tráfico ilegal de especies"/>
    <s v="SERVICIO DE CONTROL Y VIGILANCIA AL TRÁFICO ILEGAL DE ESPECIES"/>
    <n v="0"/>
    <n v="0"/>
    <s v="SUBDIRECCIÓN DE SILVICULTURA, FLORA Y FAUNA SILVESTRE"/>
    <s v=""/>
    <s v=""/>
    <n v="0"/>
    <s v=""/>
    <n v="0"/>
    <s v=""/>
    <s v=" "/>
    <n v="0"/>
    <n v="0"/>
    <n v="0"/>
    <s v="SUBDIRECCIÓN CONTRACTUAL"/>
    <s v="CO-DC-11001"/>
    <s v="CARMEN ROCÍO GONZÁLEZ CANTOR - Subdirectora de Silvicultura, Flora y Fauna Silvestre"/>
    <n v="3778917"/>
    <s v="carmen.gonzalez@ambientebogota.gov.co"/>
    <s v="Av Caracas No. 54 - 38"/>
    <s v="NO"/>
    <s v="SI"/>
    <s v="NO"/>
    <s v="Fauna silvestre"/>
    <s v="Licitación pública"/>
    <n v="1510512000"/>
    <s v=" "/>
    <n v="17661"/>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s v=""/>
    <s v="20211360"/>
    <s v="Por Cargar en SIPSE"/>
    <s v="N/A"/>
    <s v="TRANSPORTES ESPECIALES F.S.G S.A.S"/>
    <s v="Validar"/>
    <s v="PRESTAR EL SERVICIO DE TRANSPORTE PUBLICO TERRESTRE AUTOMOTOR ESPECIAL DE PASAJEROS Y DE CARGA PARA EL DESARROLLO DE LAS ACTIVIDADES MISIONALES Y DE INVERSION QUE ADELANTE LA SECRETARIA DISTRITAL DE AMBIENTE"/>
    <s v="&quot;1332022-7657&quot;,&quot;1152022-7702&quot;,&quot;1082022-7710&quot;,&quot;1312022-7710&quot;,&quot;432022-7711&quot;,&quot;692022-7711&quot;,&quot;122022-7743&quot;,&quot;202022-7743&quot;,&quot;322022-7743&quot;,&quot;362022-7769&quot;,&quot;62022-7769&quot;,&quot;712022-7769&quot;,&quot;902022-7769&quot;,&quot;112022-7780&quot;,&quot;332022-7780&quot;,&quot;352022-7780&quot;,&quot;422022-7780&quot;,&quot;1132022-7789&quot;,&quot;1422022-7789&quot;,&quot;292022-7789&quot;,&quot;102022-7794&quot;,&quot;722022-7794&quot;,&quot;342022-7805&quot;,&quot;362022-7811&quot;,&quot;372022-7811&quot;,&quot;382022-7811&quot;,&quot;62022-7814&quot;,&quot;312022-7820&quot; PRESTAR EL SERVICIO DE TRANSPORTE PUBLICO TERRESTRE AUTOMOTOR ESPECIAL DE PASAJEROS Y DE CARGA PARA EL DESARROLLO DE LAS ACTIVIDADES MISIONALES Y DE INVERSION QUE ADELANTE LA SECRETARIA DISTRITAL DE AMBIENTE_x000a_"/>
    <s v="ESTE CDP REMPLAZA LOS CDP EXTRAPRESUPUESALES 50, 49, 48, 46, 45, 54, 51 , 56, 52, 53, 55, 47, 57, PRESTAR EL SERVICIO DE TRANSPORTE PUBLICO TERRESTRE AUTOMOTOR ESPECIAL DDE PASAJEROS Y DE CARGA PARA EL DESARROLLO DE LAS ACTIVIDADES MISIONALES Y DE INVERSION QUE ADELANTE LA SECRETARIA DISTRITAL DE AMBIENTE"/>
    <s v="Validar"/>
    <s v="O232020200664114"/>
    <s v="O232020200664114"/>
    <s v="O232020200664114"/>
    <s v="OKs"/>
    <s v="1-100-F001"/>
    <s v="1-100-F001"/>
    <s v="1-100-F001"/>
    <s v="OKs"/>
    <n v="9"/>
    <n v="9"/>
    <s v="OK"/>
    <n v="200000000"/>
    <n v="200000000"/>
    <s v="OK"/>
    <n v="0"/>
    <n v="10"/>
    <s v="Por Cargar"/>
    <n v="0"/>
    <n v="200000000"/>
    <s v=""/>
    <s v="Por Cargar"/>
    <n v="0"/>
    <s v="SOLICITUD PAGO"/>
    <n v="2894"/>
    <n v="2894"/>
    <s v="Contratado"/>
    <n v="0"/>
    <n v="0"/>
    <m/>
  </r>
  <r>
    <s v="442022_7711"/>
    <s v="167812886"/>
    <n v="7711"/>
    <s v="442022_7711"/>
    <n v="442022"/>
    <n v="7711"/>
    <n v="16781"/>
    <n v="2886"/>
    <s v="ATENDER EL 100% DE LOS CONCEPTOS TÉCNICOS QUE RECOMIENDAN ACTUACIONES ADMINISTRATIVAS SANCIONATORIAS DURANTE LA VIGENCIA PARA MEJORAR LA EFICIENCIA DEL PROCESO SANCIONATORIO AMBIENTAL  //  O232020200668014 - SERVICIOS DE GESTIÓN DOCUMENTAL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668014"/>
    <s v="SERVICIOS DE GESTIÓN DOCUMENTAL"/>
    <s v="1-200-I056-RB-MULTAS AMBIENTALES"/>
    <n v="0"/>
    <s v="PRESTAR SERVICIOS DE APOYO A LA GESTIÓN PARA EL PROCESAMIENTO TÉCNICO ARCHIVÍSTICOS, DE CONSERVACIÓN DOCUMENTAL Y DIGITALIZACIÓN DE LOS EXPEDIENTES EN CUSTODIA DE LA DIRECCIÓN DE CONTROL AMBIENTAL CON OCASIÓN DEL PROCESO DE EVALUACIÓN, CONTROL, SEGUIMIENTO AMBIENTAL SOBRE LA FAUNA SILVESTRE"/>
    <s v="CCE-16"/>
    <s v="CONTRATACIÓN DIRECTA"/>
    <n v="0"/>
    <s v="SI"/>
    <s v="80111600"/>
    <n v="1"/>
    <n v="1"/>
    <n v="9"/>
    <n v="1"/>
    <n v="10"/>
    <n v="24966000"/>
    <n v="0"/>
    <n v="0"/>
    <n v="0"/>
    <s v="3202007_Servicio de control y vigilancia al tráfico ilegal de especies"/>
    <s v="SERVICIO DE CONTROL Y VIGILANCIA AL TRÁFICO ILEGAL DE ESPECIES"/>
    <n v="0"/>
    <n v="0"/>
    <s v="SUBDIRECCIÓN DE SILVICULTURA, FLORA Y FAUNA SILVESTRE"/>
    <s v="JUAN CARLOS AMADO MARTINEZ"/>
    <n v="20220443"/>
    <n v="491"/>
    <n v="44575"/>
    <n v="24966000"/>
    <n v="550"/>
    <n v="44582"/>
    <n v="24966000"/>
    <n v="0"/>
    <n v="2774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81"/>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443"/>
    <s v="20220443"/>
    <s v="OK"/>
    <s v="JUAN CARLOS AMADO MARTINEZ"/>
    <s v="JUAN CARLOS AMADO MARTINEZ"/>
    <s v="OK"/>
    <s v="PRESTAR SERVICIOS DE APOYO A LA GESTION PARA EL PROCESAMIENTO TECNICO ARCHIVISTICOS, DE CONSERVACION DOCUMENTAL Y DIGITALIZACION DE LOS EXPEDIENTES EN CUSTODIA DE LA DIRECCION DE CONTROL AMBIENTAL CON OCASION DEL PROCESO DE EVALUACION, CONTROL, SEGUIMIENTO AMBIENTAL SOBRE LA FAUNA SILVESTRE"/>
    <s v="PRESTAR SERVICIOS DE APOYO A LA GESTION PARA EL PROCESAMIENTO TECNICO ARCHIVISTICOS, DE CONSERVACION DOCUMENTAL Y DIGITALIZACION DE LOS EXPEDIENTES EN CUSTODIA DE LA DIRECCION DE CONTROL AMBIENTAL CON OCASION DEL PROCESO DE EVALUACION, CONTROL, SEGUIMIENTO AMBIENTAL SOBRE LA FAUNA SILVESTRE"/>
    <s v="PRESTAR SERVICIOS DE APOYO A LA GESTION PARA EL PROCESAMIENTO TECNICO ARCHIVISTICOS, DE CONSERVACION DOCUMENTAL Y DIGITALIZACION DE LOS EXPEDIENTES EN CUSTODIA DE LA DIRECCION DE CONTROL AMBIENTAL CON OCASION DEL PROCESO DE EVALUACION, CONTROL, SEGUIMIENTO AMBIENTAL SOBRE LA FAUNA SILVESTRE"/>
    <s v="OKs"/>
    <s v="O232020200668014"/>
    <s v="O232020200668014"/>
    <s v="O232020200668014"/>
    <s v="OKs"/>
    <s v="1-200-I056"/>
    <s v="1-200-I056"/>
    <s v="1-200-I056"/>
    <s v="OKs"/>
    <n v="491"/>
    <n v="491"/>
    <s v="OK"/>
    <n v="24966000"/>
    <n v="24966000"/>
    <s v="OK"/>
    <n v="550"/>
    <n v="550"/>
    <s v="OK"/>
    <n v="24966000"/>
    <n v="24966000"/>
    <s v=""/>
    <s v="OK"/>
    <n v="3698667"/>
    <s v="EJECUCIÓN CONTRATO"/>
    <n v="2886"/>
    <n v="2886"/>
    <s v="Contratado"/>
    <n v="0"/>
    <n v="0"/>
    <m/>
  </r>
  <r>
    <s v="452022_7711"/>
    <s v="167872885"/>
    <n v="7711"/>
    <s v="452022_7711"/>
    <n v="452022"/>
    <n v="7711"/>
    <n v="16787"/>
    <n v="2885"/>
    <s v="ATENDER EL 100% DE LOS CONCEPTOS TÉCNICOS QUE RECOMIENDAN ACTUACIONES ADMINISTRATIVAS SANCIONATORIAS DURANTE LA VIGENCIA PARA MEJORAR LA EFICIENCIA DEL PROCESO SANCIONATORIO AMBIENTAL  //  O232020200994900 - OTROS SERVICIOS DE PROTECCIÓN DEL MEDIO AMBIENTE N.C.P.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994900"/>
    <s v="OTROS SERVICIOS DE PROTECCIÓN DEL MEDIO AMBIENTE N.C.P."/>
    <s v="1-200-I056-RB-MULTAS AMBIENTALES"/>
    <n v="0"/>
    <s v="PRESTAR SERVICIOS PROFESIONALES PARA ELABORAR LOS INFORMES DE CRITERIOS REQUERIDOS PARA LA IMPOSICIÓN DE SANCIONES QUE EN MATERIA DE CONTROL AMBIENTAL SEAN APLICABLES POR PARTE DE LA SDA POR LA AFECTACIÓN AL RECURSO FAUNA SILVESTRE."/>
    <s v="CCE-16"/>
    <s v="CONTRATACIÓN DIRECTA"/>
    <n v="0"/>
    <s v="SI"/>
    <s v="80111600"/>
    <n v="1"/>
    <n v="1"/>
    <n v="8"/>
    <n v="1"/>
    <n v="9"/>
    <n v="45960000"/>
    <n v="0"/>
    <n v="0"/>
    <n v="0"/>
    <s v="3202007_Servicio de control y vigilancia al tráfico ilegal de especies"/>
    <s v="SERVICIO DE CONTROL Y VIGILANCIA AL TRÁFICO ILEGAL DE ESPECIES"/>
    <n v="0"/>
    <n v="0"/>
    <s v="SUBDIRECCIÓN DE SILVICULTURA, FLORA Y FAUNA SILVESTRE"/>
    <s v="KAREN DAYANA PERILLA NOVOA"/>
    <n v="20221412"/>
    <n v="1341"/>
    <n v="44584"/>
    <n v="45960000"/>
    <n v="1384"/>
    <n v="44589"/>
    <n v="45960000"/>
    <n v="0"/>
    <n v="5745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87"/>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1412"/>
    <s v="20221412"/>
    <s v="OK"/>
    <s v="KAREN DAYANA PERILLA NOVOA"/>
    <s v="KAREN DAYANA PERILLA NOVOA"/>
    <s v="OK"/>
    <s v="PRESTAR SERVICIOS PROFESIONALES PARA ELABORAR LOS INFORMES DE CRITERIOS REQUERIDOS PARA LA IMPOSICION DE SANCIONES QUE EN MATERIA DE CONTROL AMBIENTAL SEAN APLICABLES POR PARTE DE LA SDA POR LA AFECTACION AL RECURSO FAUNA SILVESTRE"/>
    <s v="PRESTAR SERVICIOS PROFESIONALES PARA ELABORAR LOS INFORMES DE CRITERIOS REQUERIDOS PARA LA IMPOSICION DE SANCIONES QUE EN MATERIA DE CONTROL AMBIENTAL SEAN APLICABLES POR PARTE DE LA SDA POR LA AFECTACION AL RECURSO FAUNA SILVESTRE"/>
    <s v="PRESTAR SERVICIOS PROFESIONALES PARA ELABORAR LOS INFORMES DE CRITERIOS REQUERIDOS PARA LA IMPOSICION DE SANCIONES QUE EN MATERIA DE CONTROL AMBIENTAL SEAN APLICABLES POR PARTE DE LA SDA POR LA AFECTACION AL RECURSO FAUNA SILVESTRE"/>
    <s v="OKs"/>
    <s v="O232020200994900"/>
    <s v="O232020200994900"/>
    <s v="O232020200994900"/>
    <s v="OKs"/>
    <s v="1-200-I056"/>
    <s v="1-200-I056"/>
    <s v="1-200-I056"/>
    <s v="OKs"/>
    <n v="1341"/>
    <n v="1341"/>
    <s v="OK"/>
    <n v="45960000"/>
    <n v="45960000"/>
    <s v="OK"/>
    <n v="1384"/>
    <n v="1384"/>
    <s v="OK"/>
    <n v="45960000"/>
    <n v="45960000"/>
    <s v=""/>
    <s v="OK"/>
    <n v="5745000"/>
    <s v="EJECUCIÓN CONTRATO"/>
    <n v="2885"/>
    <n v="2885"/>
    <s v="Contratado"/>
    <n v="0"/>
    <n v="0"/>
    <m/>
  </r>
  <r>
    <s v="462022_7711"/>
    <s v="167922887"/>
    <n v="7711"/>
    <s v="462022_7711"/>
    <n v="462022"/>
    <n v="7711"/>
    <n v="16792"/>
    <n v="2887"/>
    <s v="ATENDER EL 100% DE LOS CONCEPTOS TÉCNICOS QUE RECOMIENDAN ACTUACIONES ADMINISTRATIVAS SANCIONATORIAS DURANTE LA VIGENCIA PARA MEJORAR LA EFICIENCIA DEL PROCESO SANCIONATORIO AMBIENTAL  //  O232020200885954 - SERVICIOS DE PREPARACIÓN DE DOCUMENTOS Y OTROS SERVICIOS ESPECIALIZADOS DE APOYO A OFICINA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5954"/>
    <s v="SERVICIOS DE PREPARACIÓN DE DOCUMENTOS Y OTROS SERVICIOS ESPECIALIZADOS DE APOYO A OFICINA"/>
    <s v="1-200-I056-RB-MULTAS AMBIENTALES"/>
    <n v="0"/>
    <s v="PRESTAR SERVICIOS PROFESIONALES COMO ABOGADO PARA ADELANTAR LA REVISIÓN JURÍDICA DE LOS TRÁMITES DE NOTIFICACIÓN O COMUNICACIÓN DE LOS ACTOS ADMINISTRATIVOS DE CARÁCTER SANCIONATORIO EXPEDIDOS POR LA SECRETARÍA DISTRITAL DE AMBIENTE EN EJERCICIO DEL PROCESO DE EVALUACIÓN CONTROL Y SEGUIMIENTO AMBIENTAL ASOCIADO AL RECURSO FAUNA SILVESTRE."/>
    <s v="CCE-16"/>
    <s v="CONTRATACIÓN DIRECTA"/>
    <n v="0"/>
    <s v="SI"/>
    <s v="80111600"/>
    <n v="1"/>
    <n v="1"/>
    <n v="9"/>
    <n v="1"/>
    <n v="10"/>
    <n v="45702000"/>
    <n v="0"/>
    <n v="0"/>
    <n v="0"/>
    <s v="3202007_Servicio de control y vigilancia al tráfico ilegal de especies"/>
    <s v="SERVICIO DE CONTROL Y VIGILANCIA AL TRÁFICO ILEGAL DE ESPECIES"/>
    <n v="0"/>
    <n v="0"/>
    <s v="SUBDIRECCIÓN DE SILVICULTURA, FLORA Y FAUNA SILVESTRE"/>
    <s v="SANDRA  CAROLINA SIMANCAS CARDENAS"/>
    <n v="20220819"/>
    <n v="799"/>
    <n v="44580"/>
    <n v="45702000"/>
    <n v="1183"/>
    <n v="44587"/>
    <n v="45702000"/>
    <n v="0"/>
    <n v="5078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92"/>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819"/>
    <s v="20220819"/>
    <s v="OK"/>
    <s v="SANDRA CAROLINA SIMANCAS CARDENAS"/>
    <s v="SANDRA CAROLINA SIMANCAS CARDENAS"/>
    <s v="OK"/>
    <s v="PRESTAR SERVICIOS PROFESIONALES COMO ABOGADO PARA ADELANTAR LA REVISION JURIDICA DE LOS TRAMITES DE NOTIFICACION O COMUNICACION DE LOS ACTOS ADMINISTRATIVOS DE CARACTER SANCIONATORIO EXPEDIDOS POR LA SECRETARIA DISTRITAL DE AMBIENTE EN EJERCICIO DEL PROCESO DE EVALUACION CONTROL Y SEGUIMIENTO AMBIENTAL ASOCIADO AL RECURSO FAUNA SILVESTRE"/>
    <s v="PRESTAR SERVICIOS PROFESIONALES COMO ABOGADO PARA ADELANTAR LA REVISION JURIDICA DE LOS TRAMITES DE NOTIFICACION O COMUNICACION DE LOS ACTOS ADMINISTRATIVOS DE CARACTER SANCIONATORIO EXPEDIDOS POR LA SECRETARIA DISTRITAL DE AMBIENTE EN EJERCICIO DEL PROCESO DE EVALUACION CONTROL Y SEGUIMIENTO AMBIENTAL ASOCIADO AL RECURSO FAUNA SILVESTRE"/>
    <s v="PRESTAR SERVICIOS PROFESIONALES COMO ABOGADO PARA ADELANTAR LA REVISIONJURIDICA DE LOS TRAMITES DE NOTIFICACION O COMUNICACION DE LOS ACTOSADMINISTRATIVOS DE CARACTER SANCIONATORIO EXPEDIDOS POR LA SECRETARIADISTRITAL DE AMBIENTE EN EJERCICIO DEL PROCESO DE EVALUACION CONTROL YSEGUIMIENTO AMBIENTAL ASOCIADO AL RECURSO FAUNA SILVESTRE"/>
    <s v="OK-PAA-SIPSE-Validar PREDIS"/>
    <s v="O232020200885954"/>
    <s v="O232020200885954"/>
    <s v="O232020200885954"/>
    <s v="OKs"/>
    <s v="1-200-I056"/>
    <s v="1-200-I056"/>
    <s v="1-200-I056"/>
    <s v="OKs"/>
    <n v="799"/>
    <n v="799"/>
    <s v="OK"/>
    <n v="45702000"/>
    <n v="45702000"/>
    <s v="OK"/>
    <n v="1183"/>
    <n v="1183"/>
    <s v="OK"/>
    <n v="45702000"/>
    <n v="45702000"/>
    <s v=""/>
    <s v="OK"/>
    <n v="4570200"/>
    <s v="EJECUCIÓN CONTRATO"/>
    <n v="2887"/>
    <n v="2887"/>
    <s v="Contratado"/>
    <n v="0"/>
    <n v="0"/>
    <m/>
  </r>
  <r>
    <s v="472022_7711"/>
    <s v="168002884"/>
    <n v="7711"/>
    <s v="472022_7711"/>
    <n v="472022"/>
    <n v="7711"/>
    <n v="16800"/>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COMO ABOGADO PARA REALIZAR LA REVISIÓN DE LOS EXPEDIENTES Y PROYECTAR LOS ACTOS ADMINISTRATIVOS TENDIENTES AL IMPULSO DEL TRÁMITE SANCIONATORIO AMBIENTAL, ENMARCADOS EN EL PROCESO DE CONTROL EVALUACIÓN Y SEGUIMIENTO AMBIENTAL SOBRE LA FAUNA SILVESTRE Y EL CONTROL DE SU TRÁFICO ILEGAL"/>
    <s v="CCE-16"/>
    <s v="CONTRATACIÓN DIRECTA"/>
    <n v="0"/>
    <s v="SI"/>
    <s v="80111600"/>
    <n v="1"/>
    <n v="1"/>
    <n v="10"/>
    <n v="1"/>
    <n v="11"/>
    <n v="44090000"/>
    <n v="0"/>
    <n v="0"/>
    <n v="0"/>
    <s v="3202007_Servicio de control y vigilancia al tráfico ilegal de especies"/>
    <s v="SERVICIO DE CONTROL Y VIGILANCIA AL TRÁFICO ILEGAL DE ESPECIES"/>
    <n v="0"/>
    <n v="0"/>
    <s v="SUBDIRECCIÓN DE SILVICULTURA, FLORA Y FAUNA SILVESTRE"/>
    <s v="CAROLINA  JIMENEZ LOPEZ"/>
    <n v="20220863"/>
    <n v="853"/>
    <n v="44580"/>
    <n v="44090000"/>
    <n v="889"/>
    <n v="44586"/>
    <n v="44090000"/>
    <n v="0"/>
    <n v="4409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800"/>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863"/>
    <s v="20220863"/>
    <s v="OK"/>
    <s v="CAROLINA JIMENEZ LOPEZ"/>
    <s v="CAROLINA JIMENEZ LOPEZ"/>
    <s v="OK"/>
    <s v="PRESTAR SERVICIOS PROFESIONALES COMO ABOGADO PARA REALIZAR LA REVISION DE LOS EXPEDIENTES Y PROYECTAR LOS ACTOS ADMINISTRATIVOS TENDIENTES AL IMPULSO DEL TRAMITE SANCIONATORIO AMBIENTAL, ENMARCADOS EN EL PROCESO DE CONTROL EVALUACION Y SEGUIMIENTO AMBIENTAL SOBRE LA FAUNA SILVESTRE Y EL CONTROL DE SU TRAFICO ILEGAL"/>
    <s v="PRESTAR SERVICIOS PROFESIONALES COMO ABOGADO PARA REALIZAR LA REVISION DE LOS EXPEDIENTES Y PROYECTAR LOS ACTOS ADMINISTRATIVOS TENDIENTES AL IMPULSO DEL TRAMITE SANCIONATORIO AMBIENTAL, ENMARCADOS EN EL PROCESO DE CONTROL EVALUACION Y SEGUIMIENTO AMBIENTAL SOBRE LA FAUNA SILVESTRE Y EL CONTROL DE SU TRAFICO ILEGAL"/>
    <s v="PRESTAR SERVICIOS PROFESIONALES COMO ABOGADO PARA REALIZAR LA REVISION DE LOS EXPEDIENTES Y PROYECTAR LOS ACTOS ADMINISTRATIVOS TENDIENTES AL IMPULSO DEL TRAMITE SANCIONATORIO AMBIENTAL, ENMARCADOS EN EL PROCESO DE CONTROL EVALUACION Y SEGUIMIENTO AMBIENTAL SOBRELA FAUNA SILVESTRE Y EL CONTROL DE SU TRAFICO ILEGAL"/>
    <s v="OK-PAA-SIPSE-Validar PREDIS"/>
    <s v="O232020200882120"/>
    <s v="O232020200882120"/>
    <s v="O232020200882120"/>
    <s v="OKs"/>
    <s v="1-200-I056"/>
    <s v="1-200-I056"/>
    <s v="1-200-I056"/>
    <s v="OKs"/>
    <n v="853"/>
    <n v="853"/>
    <s v="OK"/>
    <n v="44090000"/>
    <n v="44090000"/>
    <s v="OK"/>
    <n v="889"/>
    <n v="889"/>
    <s v="OK"/>
    <n v="44090000"/>
    <n v="44090000"/>
    <s v=""/>
    <s v="OK"/>
    <n v="4409000"/>
    <s v="EJECUCIÓN CONTRATO"/>
    <n v="2884"/>
    <n v="2884"/>
    <s v="Contratado"/>
    <n v="0"/>
    <n v="0"/>
    <m/>
  </r>
  <r>
    <s v="482022_7711"/>
    <s v="168032884"/>
    <n v="7711"/>
    <s v="482022_7711"/>
    <n v="482022"/>
    <n v="7711"/>
    <n v="16803"/>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PARA ELABORAR Y REVISAR LOS ACTOS ADMINISTRATIVOS EN DESARROLLO DE LOS TRÁMITES AMBIENTALES DE CARÁCTER SANCIONATORIO, ENMARCADOS EN EL PROCESO DE CONTROL EVALUACIÓN Y SEGUIMIENTO AMBIENTAL SOBRE LA FAUNA SILVESTRE Y EL CONTROL DE SU TRÁFICO ILEGAL"/>
    <s v="CCE-16"/>
    <s v="CONTRATACIÓN DIRECTA"/>
    <n v="0"/>
    <s v="SI"/>
    <s v="80111600"/>
    <n v="1"/>
    <n v="1"/>
    <n v="10"/>
    <n v="1"/>
    <n v="11"/>
    <n v="75900000"/>
    <n v="0"/>
    <n v="0"/>
    <n v="0"/>
    <s v="3202007_Servicio de control y vigilancia al tráfico ilegal de especies"/>
    <s v="SERVICIO DE CONTROL Y VIGILANCIA AL TRÁFICO ILEGAL DE ESPECIES"/>
    <n v="0"/>
    <n v="0"/>
    <s v="SUBDIRECCIÓN DE SILVICULTURA, FLORA Y FAUNA SILVESTRE"/>
    <s v="FRANKI ALEXANDER GOMEZ SANCHEZ"/>
    <n v="20220781"/>
    <n v="957"/>
    <n v="44581"/>
    <n v="75900000"/>
    <n v="563"/>
    <n v="44582"/>
    <n v="75900000"/>
    <n v="0"/>
    <n v="7590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803"/>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781"/>
    <s v="20220781"/>
    <s v="OK"/>
    <s v="FRANKI ALEXANDER GOMEZ SANCHEZ"/>
    <s v="FRANKI ALEXANDER GOMEZ SANCHEZ"/>
    <s v="OK"/>
    <s v="PRESTAR SERVICIOS PROFESIONALES PARA ELABORAR Y REVISAR LOS ACTOS ADMINISTRATIVOS EN DESARROLLO DE LOS TRAMITES AMBIENTALES DE CARACTER SANCIONATORIO, ENMARCADOS EN EL PROCESO DE CONTROL EVALUACION Y SEGUIMIENTO AMBIENTAL SOBRE LA FAUNA SILVESTRE Y EL CONTROL DE SU TRAFICO ILEGAL"/>
    <s v="PRESTAR SERVICIOS PROFESIONALES PARA ELABORAR Y REVISAR LOS ACTOS ADMINISTRATIVOS EN DESARROLLO DE LOS TRAMITES AMBIENTALES DE CARACTER SANCIONATORIO, ENMARCADOS EN EL PROCESO DE CONTROL EVALUACION Y SEGUIMIENTO AMBIENTAL SOBRE LA FAUNA SILVESTRE Y EL CONTROL DE SU TRAFICO ILEGAL"/>
    <s v="PRESTAR SERVICIOS PROFESIONALES PARA ELABORAR Y REVISAR LOS ACTOS ADMINISTRATIVOS EN DESARROLLO DE LOS TRAMITES AMBIENTALES DE CARACTER SANCIONATORIO, ENMARCADOS EN EL PROCESO DE CONTROL EVALUACION Y SEGUIMIENTO AMBIENTAL SOBRE LA FAUNA SILVESTRE Y EL CONTROL DE SU TRAFICO ILEGAL"/>
    <s v="OKs"/>
    <s v="O232020200882120"/>
    <s v="O232020200882120"/>
    <s v="O232020200882120"/>
    <s v="OKs"/>
    <s v="1-200-I056"/>
    <s v="1-200-I056"/>
    <s v="1-200-I056"/>
    <s v="OKs"/>
    <n v="957"/>
    <n v="957"/>
    <s v="OK"/>
    <n v="75900000"/>
    <n v="75900000"/>
    <s v="OK"/>
    <n v="563"/>
    <n v="563"/>
    <s v="OK"/>
    <n v="75900000"/>
    <n v="75900000"/>
    <s v=""/>
    <s v="OK"/>
    <n v="9361000"/>
    <s v="EJECUCIÓN CONTRATO"/>
    <n v="2884"/>
    <n v="2884"/>
    <s v="Contratado"/>
    <n v="0"/>
    <n v="0"/>
    <m/>
  </r>
  <r>
    <s v="492022_7711"/>
    <s v="168022884"/>
    <n v="7711"/>
    <s v="492022_7711"/>
    <n v="492022"/>
    <n v="7711"/>
    <n v="16802"/>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PARA ELABORAR LOS ACTOS ADMINISTRATIVOS EN DESARROLLO DE LOS TRÁMITES AMBIENTALES DE CARÁCTER SANCIONATORIO, ENMARCADOS EN EL PROCESO DE CONTROL EVALUACIÓN Y SEGUIMIENTO AMBIENTAL SOBRE LA FAUNA SILVESTRE Y EL CONTROL DE SU TRÁFICO ILEGAL"/>
    <s v="CCE-16"/>
    <s v="CONTRATACIÓN DIRECTA"/>
    <n v="0"/>
    <s v="SI"/>
    <s v="80111600"/>
    <n v="1"/>
    <n v="1"/>
    <n v="10"/>
    <n v="1"/>
    <n v="11"/>
    <n v="30100000"/>
    <n v="0"/>
    <n v="0"/>
    <n v="0"/>
    <s v="3202007_Servicio de control y vigilancia al tráfico ilegal de especies"/>
    <s v="SERVICIO DE CONTROL Y VIGILANCIA AL TRÁFICO ILEGAL DE ESPECIES"/>
    <n v="0"/>
    <n v="0"/>
    <s v="SUBDIRECCIÓN DE SILVICULTURA, FLORA Y FAUNA SILVESTRE"/>
    <s v="JUAN SEBASTIAN ORTIZ FERNANDEZ"/>
    <n v="20220708"/>
    <n v="806"/>
    <n v="44580"/>
    <n v="30100000"/>
    <n v="727"/>
    <n v="44584"/>
    <n v="30100000"/>
    <n v="0"/>
    <n v="3010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802"/>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708"/>
    <s v="20220708"/>
    <s v="OK"/>
    <s v="JUAN SEBASTIAN ORTIZ FERNANDEZ"/>
    <s v="JUAN SEBASTIAN ORTIZ FERNANDEZ"/>
    <s v="OK"/>
    <s v="PRESTAR SERVICIOS PROFESIONALES PARA ELABORAR LOS ACTOS ADMINISTRATIVOS EN DESARROLLO DE LOS TRAMITES AMBIENTALES DE CARACTER SANCIONATORIO, ENMARCADOS EN EL PROCESO DE CONTROL EVALUACION Y SEGUIMIENTO AMBIENTAL SOBRE LA FAUNA SILVESTRE Y EL CONTROL DE SU TRAFICO ILEGAL"/>
    <s v="PRESTAR SERVICIOS PROFESIONALES PARA ELABORAR LOS ACTOS ADMINISTRATIVOS EN DESARROLLO DE LOS TRAMITES AMBIENTALES DE CARACTER SANCIONATORIO, ENMARCADOS EN EL PROCESO DE CONTROL EVALUACION Y SEGUIMIENTO AMBIENTAL SOBRE LA FAUNA SILVESTRE Y EL CONTROL DE SU TRAFICO ILEGAL"/>
    <s v="PRESTAR SERVICIOS PROFESIONALES PARA ELABORAR LOS ACTOS ADMINISTRATIVOSEN DESARROLLO DE LOS TRAMITES AMBIENTALES DE CARACTER SANCIONATORIO,ENMARCADOS EN EL PROCESO DE CONTROL EVALUACION Y SEGUIMIENTO AMBIENTALSOBRE LA FAUNA SILVESTRE Y EL CONTROL DE SU TRAFICO ILEGAL"/>
    <s v="OK-PAA-SIPSE-Validar PREDIS"/>
    <s v="O232020200882120"/>
    <s v="O232020200882120"/>
    <s v="O232020200882120"/>
    <s v="OKs"/>
    <s v="1-200-I056"/>
    <s v="1-200-I056"/>
    <s v="1-200-I056"/>
    <s v="OKs"/>
    <n v="806"/>
    <n v="806"/>
    <s v="OK"/>
    <n v="30100000"/>
    <n v="30100000"/>
    <s v="OK"/>
    <n v="727"/>
    <n v="727"/>
    <s v="OK"/>
    <n v="30100000"/>
    <n v="30100000"/>
    <s v=""/>
    <s v="OK"/>
    <n v="3010000"/>
    <s v="EJECUCIÓN CONTRATO"/>
    <n v="2884"/>
    <n v="2884"/>
    <s v="Contratado"/>
    <n v="0"/>
    <n v="0"/>
    <m/>
  </r>
  <r>
    <s v="502022_7711"/>
    <s v="167942884"/>
    <n v="7711"/>
    <s v="502022_7711"/>
    <n v="502022"/>
    <n v="7711"/>
    <n v="16794"/>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PARA ELABORAR Y REVISAR LOS ACTOS ADMINISTRATIVOS EN DESARROLLO DE LOS TRÁMITES AMBIENTALES DE CARÁCTER SANCIONATORIO, ENMARCADOS EN EL PROCESO DE CONTROL EVALUACIÓN Y SEGUIMIENTO AMBIENTAL SOBRE LA FAUNA SILVESTRE Y EL CONTROL DE SU TRÁFICO ILEGAL"/>
    <s v="CCE-16"/>
    <s v="CONTRATACIÓN DIRECTA"/>
    <n v="0"/>
    <s v="SI"/>
    <s v="80111600"/>
    <n v="1"/>
    <n v="1"/>
    <n v="10"/>
    <n v="1"/>
    <n v="11"/>
    <n v="75900000"/>
    <n v="0"/>
    <n v="0"/>
    <n v="0"/>
    <s v="3202007_Servicio de control y vigilancia al tráfico ilegal de especies"/>
    <s v="SERVICIO DE CONTROL Y VIGILANCIA AL TRÁFICO ILEGAL DE ESPECIES"/>
    <n v="0"/>
    <n v="0"/>
    <s v="SUBDIRECCIÓN DE SILVICULTURA, FLORA Y FAUNA SILVESTRE"/>
    <s v="MANUEL ALEJANDRO BOTIA CARDOZO"/>
    <n v="20220345"/>
    <n v="441"/>
    <n v="44575"/>
    <n v="75900000"/>
    <n v="355"/>
    <n v="44579"/>
    <n v="75900000"/>
    <n v="0"/>
    <n v="7590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94"/>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345"/>
    <s v="20220345"/>
    <s v="OK"/>
    <s v="MANUEL ALEJANDRO BOTIA CARDOZO"/>
    <s v="MANUEL ALEJANDRO BOTIA CARDOZO"/>
    <s v="OK"/>
    <s v="PRESTAR SERVICIOS PROFESIONALES PARA ELABORAR Y REVISAR LOS ACTOS ADMINISTRATIVOS EN DESARROLLO DE LOS TRAMITES AMBIENTALES DE CARACTER SANCIONATORIO, ENMARCADOS EN EL PROCESO DE CONTROL EVALUACION Y SEGUIMIENTO AMBIENTAL SOBRE LA FAUNA SILVESTRE Y EL CONTROL DE SU TRAFICO ILEGAL"/>
    <s v="PRESTAR SERVICIOS PROFESIONALES PARA ELABORAR Y REVISAR LOS ACTOS ADMINISTRATIVOS EN DESARROLLO DE LOS TRAMITES AMBIENTALES DE CARACTER SANCIONATORIO, ENMARCADOS EN EL PROCESO DE CONTROL EVALUACION Y SEGUIMIENTO AMBIENTAL SOBRE LA FAUNA SILVESTRE Y EL CONTROL DE SU TRAFICO ILEGAL"/>
    <s v="PRESTAR SERVICIOS PROFESIONALES PARA ELABORAR Y REVISAR LOS ACTOSADMINISTRATIVOS EN DESARROLLO DE LOS TRAMITES AMBIENTALES DE CARACTERSANCIONATORIO, ENMARCADOS EN EL PROCESO DE CONTROL EVALUACION YSEGUIMIENTO AMBIENTAL SOBRE LA FAUNA SILVESTRE Y EL CONTROL DE SUTRAFICO ILEGAL"/>
    <s v="OK-PAA-SIPSE-Validar PREDIS"/>
    <s v="O232020200882120"/>
    <s v="O232020200882120"/>
    <s v="O232020200882120"/>
    <s v="OKs"/>
    <s v="1-200-I056"/>
    <s v="1-200-I056"/>
    <s v="1-200-I056"/>
    <s v="OKs"/>
    <n v="441"/>
    <n v="441"/>
    <s v="OK"/>
    <n v="75900000"/>
    <n v="75900000"/>
    <s v="OK"/>
    <n v="355"/>
    <n v="355"/>
    <s v="OK"/>
    <n v="75900000"/>
    <n v="75900000"/>
    <s v=""/>
    <s v="OK"/>
    <n v="9361000"/>
    <s v="EJECUCIÓN CONTRATO"/>
    <n v="2884"/>
    <n v="2884"/>
    <s v="Contratado"/>
    <n v="0"/>
    <n v="0"/>
    <m/>
  </r>
  <r>
    <s v="512022_7711"/>
    <s v="167852884"/>
    <n v="7711"/>
    <s v="512022_7711"/>
    <n v="512022"/>
    <n v="7711"/>
    <n v="16785"/>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COMO ABOGADO PARA EVALUAR LOS ACTOS ADMINISTRATIVOS PROYECTADOS CON OCASIÓN DE LOS PROCESOS ADMINISTRATIVOS AMBIENTALES DE CARÁCTER SANCIONATORIO ADELANTADOS EN EL MARCO DEL PROCESO DE EVALUACIÓN, CONTROL Y SEGUIMIENTO AMBIENTAL SOBRE LA FAUNA SILVESTRE Y EL CONTROL DE SU TRÁFICO ILEGAL"/>
    <s v="CCE-16"/>
    <s v="CONTRATACIÓN DIRECTA"/>
    <n v="0"/>
    <s v="SI"/>
    <s v="80111600"/>
    <n v="1"/>
    <n v="1"/>
    <n v="10"/>
    <n v="1"/>
    <n v="11"/>
    <n v="88980000"/>
    <n v="0"/>
    <n v="0"/>
    <n v="0"/>
    <s v="3202007_Servicio de control y vigilancia al tráfico ilegal de especies"/>
    <s v="SERVICIO DE CONTROL Y VIGILANCIA AL TRÁFICO ILEGAL DE ESPECIES"/>
    <n v="0"/>
    <n v="0"/>
    <s v="SUBDIRECCIÓN DE SILVICULTURA, FLORA Y FAUNA SILVESTRE"/>
    <s v="MARIA XIMENA DIAZ ORDOÑEZ"/>
    <n v="20220699"/>
    <n v="586"/>
    <n v="44578"/>
    <n v="88980000"/>
    <n v="755"/>
    <n v="44584"/>
    <n v="88980000"/>
    <n v="0"/>
    <n v="8898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85"/>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699"/>
    <s v="20220699"/>
    <s v="OK"/>
    <s v="MARIA XIMENA DIAZ ORDOÑEZ"/>
    <s v="MARIA XIMENA DIAZ ORDOÑEZ"/>
    <s v="OK"/>
    <s v="PRESTAR SERVICIOS PROFESIONALES COMO ABOGADO PARA EVALUAR LOS ACTOS ADMINISTRATIVOS PROYECTADOS CON OCASION DE LOS PROCESOS ADMINISTRATIVOS AMBIENTALES DE CARACTER SANCIONATORIO ADELANTADOS EN EL MARCO DEL PROCESO DE EVALUACION, CONTROL Y SEGUIMIENTO AMBIENTAL SOBRE LA FAUNA SILVESTRE Y EL CONTROL DE SU TRAFICO ILEGAL"/>
    <s v="PRESTAR SERVICIOS PROFESIONALES COMO ABOGADO PARA EVALUAR LOS ACTOS ADMINISTRATIVOS PROYECTADOS CON OCASION DE LOS PROCESOS ADMINISTRATIVOS AMBIENTALES DE CARACTER SANCIONATORIO ADELANTADOS EN EL MARCO DEL PROCESO DE EVALUACION, CONTROL Y SEGUIMIENTO AMBIENTAL SOBRE LA FAUNA SILVESTRE Y EL CONTROL DE SU TRAFICO ILEGAL"/>
    <s v="PRESTAR SERVICIOS PROFESIONALES COMO ABOGADO PARA EVALUAR LOS ACTOS ADMINISTRATIVOS PROYECTADOS CON OCASION DE LOS PROCESOS ADMINISTRATIVOS AMBIENTALES DE CARACTER SANCIONATORIO ADELANTADOS EN EL MARCO DEL PROCESO DE EVALUACION, CONTROL Y SEGUIMIENTO AMBIENTAL SOBRE LA FAUNA SILVESTRE Y EL CONTROL DE SU TRAFICO ILEGAL"/>
    <s v="OKs"/>
    <s v="O232020200882120"/>
    <s v="O232020200882120"/>
    <s v="O232020200882120"/>
    <s v="OKs"/>
    <s v="1-200-I056"/>
    <s v="1-200-I056"/>
    <s v="1-200-I056"/>
    <s v="OKs"/>
    <n v="586"/>
    <n v="586"/>
    <s v="OK"/>
    <n v="88980000"/>
    <n v="88980000"/>
    <s v="OK"/>
    <n v="755"/>
    <n v="755"/>
    <s v="OK"/>
    <n v="88980000"/>
    <n v="88980000"/>
    <s v=""/>
    <s v="OK"/>
    <n v="8898000"/>
    <s v="EJECUCIÓN CONTRATO"/>
    <n v="2884"/>
    <n v="2884"/>
    <s v="Contratado"/>
    <n v="0"/>
    <n v="0"/>
    <m/>
  </r>
  <r>
    <s v="522022_7711"/>
    <s v="167782884"/>
    <n v="7711"/>
    <s v="522022_7711"/>
    <n v="522022"/>
    <n v="7711"/>
    <n v="16778"/>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PARA ELABORAR LOS ACTOS ADMINISTRATIVOS EN DESARROLLO DE LOS TRÁMITES AMBIENTALES DE CARÁCTER SANCIONATORIO, ENMARCADOS EN EL PROCESO DE CONTROL EVALUACIÓN Y SEGUIMIENTO AMBIENTAL SOBRE LA FAUNA SILVESTRE Y EL CONTROL DE SU TRÁFICO ILEGAL"/>
    <s v="CCE-16"/>
    <s v="CONTRATACIÓN DIRECTA"/>
    <n v="0"/>
    <s v="SI"/>
    <s v="80111600"/>
    <n v="1"/>
    <n v="1"/>
    <n v="10"/>
    <n v="1"/>
    <n v="11"/>
    <n v="30100000"/>
    <n v="0"/>
    <n v="0"/>
    <n v="0"/>
    <s v="3202007_Servicio de control y vigilancia al tráfico ilegal de especies"/>
    <s v="SERVICIO DE CONTROL Y VIGILANCIA AL TRÁFICO ILEGAL DE ESPECIES"/>
    <n v="0"/>
    <n v="0"/>
    <s v="SUBDIRECCIÓN DE SILVICULTURA, FLORA Y FAUNA SILVESTRE"/>
    <s v="DIANA YADIRA GARCIA ROZO"/>
    <n v="20220214"/>
    <n v="290"/>
    <n v="44572"/>
    <n v="30100000"/>
    <n v="255"/>
    <n v="44578"/>
    <n v="30100000"/>
    <n v="0"/>
    <n v="3010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78"/>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214"/>
    <s v="20220214"/>
    <s v="OK"/>
    <s v="DIANA YADIRA GARCIA ROZO"/>
    <s v="DIANA YADIRA GARCIA ROZO"/>
    <s v="OK"/>
    <s v="PRESTAR SERVICIOS PROFESIONALES PARA ELABORAR LOS ACTOS ADMINISTRATIVOS EN DESARROLLO DE LOS TRAMITES AMBIENTALES DE CARACTER SANCIONATORIO, ENMARCADOS EN EL PROCESO DE CONTROL EVALUACION Y SEGUIMIENTO AMBIENTAL SOBRE LA FAUNA SILVESTRE Y EL CONTROL DE SU TRAFICO ILEGAL"/>
    <s v="PRESTAR SERVICIOS PROFESIONALES PARA ELABORAR LOS ACTOS ADMINISTRATIVOS EN DESARROLLO DE LOS TRAMITES AMBIENTALES DE CARACTER SANCIONATORIO, ENMARCADOS EN EL PROCESO DE CONTROL EVALUACION Y SEGUIMIENTO AMBIENTAL SOBRE LA FAUNA SILVESTRE Y EL CONTROL DE SU TRAFICO ILEGAL"/>
    <s v="PRESTAR SERVICIOS PROFESIONALES PARA ELABORAR LOS ACTOS ADMINISTRATIVOSEN DESARROLLO DE LOS TRAMITES AMBIENTALES DE CARACTER SANCIONATORIO,ENMARCADOS EN EL PROCESO DE CONTROL EVALUACION Y SEGUIMIENTO AMBIENTALSOBRE LA FAUNA SILVESTRE Y EL CONTROL DE SU TRAFICO ILEGAL"/>
    <s v="OK-PAA-SIPSE-Validar PREDIS"/>
    <s v="O232020200882120"/>
    <s v="O232020200882120"/>
    <s v="O232020200882120"/>
    <s v="OKs"/>
    <s v="1-200-I056"/>
    <s v="1-200-I056"/>
    <s v="1-200-I056"/>
    <s v="OKs"/>
    <n v="290"/>
    <n v="290"/>
    <s v="OK"/>
    <n v="30100000"/>
    <n v="30100000"/>
    <s v="OK"/>
    <n v="255"/>
    <n v="255"/>
    <s v="OK"/>
    <n v="30100000"/>
    <n v="30100000"/>
    <s v=""/>
    <s v="OK"/>
    <n v="4113667"/>
    <s v="EJECUCIÓN CONTRATO"/>
    <n v="2884"/>
    <n v="2884"/>
    <s v="Contratado"/>
    <n v="0"/>
    <n v="0"/>
    <m/>
  </r>
  <r>
    <s v="532022_7711"/>
    <s v="167742884"/>
    <n v="7711"/>
    <s v="532022_7711"/>
    <n v="532022"/>
    <n v="7711"/>
    <n v="16774"/>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PRESTAR SERVICIOS PROFESIONALES PARA ELABORAR LOS ACTOS ADMINISTRATIVOS EN DESARROLLO DE LOS TRÁMITES AMBIENTALES DE CARÁCTER SANCIONATORIO, ENMARCADOS EN EL PROCESO DE CONTROL EVALUACIÓN Y SEGUIMIENTO AMBIENTAL SOBRE LA FAUNA SILVESTRE Y EL CONTROL DE SU TRÁFICO ILEGAL"/>
    <s v="CCE-16"/>
    <s v="CONTRATACIÓN DIRECTA"/>
    <n v="0"/>
    <s v="SI"/>
    <s v="80111600"/>
    <n v="1"/>
    <n v="1"/>
    <n v="10"/>
    <n v="1"/>
    <n v="11"/>
    <n v="30100000"/>
    <n v="0"/>
    <n v="0"/>
    <n v="0"/>
    <s v="3202007_Servicio de control y vigilancia al tráfico ilegal de especies"/>
    <s v="SERVICIO DE CONTROL Y VIGILANCIA AL TRÁFICO ILEGAL DE ESPECIES"/>
    <n v="0"/>
    <n v="0"/>
    <s v="SUBDIRECCIÓN DE SILVICULTURA, FLORA Y FAUNA SILVESTRE"/>
    <s v="KERLY YULIANA CELIS MARTINEZ"/>
    <n v="20220113"/>
    <n v="106"/>
    <n v="44565"/>
    <n v="30100000"/>
    <n v="268"/>
    <n v="44578"/>
    <n v="30100000"/>
    <n v="0"/>
    <n v="3010000"/>
    <s v="SUBDIRECCIÓN CONTRACTUAL"/>
    <s v="CO-DC-11001"/>
    <s v="CARMEN ROCÍO GONZÁLEZ CANTOR - Subdirectora de Silvicultura, Flora y Fauna Silvestre"/>
    <n v="3778917"/>
    <s v="carmen.gonzalez@ambientebogota.gov.co"/>
    <s v="Av Caracas No. 54 - 38"/>
    <s v="NO"/>
    <s v="NO"/>
    <s v="NO"/>
    <s v="Fauna silvestre"/>
    <s v="CD=Contratación Directa"/>
    <n v="523690000"/>
    <s v="CONTRATACIÓN DIRECTA (LEY 1150 DE 2007)"/>
    <n v="16774"/>
    <n v="0"/>
    <s v="ATENDER 100 % DE LOS CONCEPTOS TÉCNICOS QUE RECOMIENDAN ACTUACIONES ADMINISTRATIVAS SANCIONATORIAS DURANTE LA VIGENCIA PARA MEJORAR LA EFICIENCIA DEL PROCESO SANCIONATORIO AMBIENTAL"/>
    <s v="ATENDER 100 % DE LOS CONCEPTOS TÉCNICOS QUE RECOMIENDAN ACTUACIONES ADMINISTRATIVAS SANCIONATORIAS DURANTE LA VIGENCIA PARA MEJORAR LA EFICIENCIA DEL PROCESO SANCIONATORIO AMBIENTAL"/>
    <s v="OK"/>
    <n v="20220113"/>
    <s v="20220113"/>
    <s v="OK"/>
    <s v="KERLY YULIANA CELIS MARTINEZ"/>
    <s v="KERLY YULIANA CELIS MARTINEZ"/>
    <s v="OK"/>
    <s v="PRESTAR SERVICIOS PROFESIONALES PARA ELABORAR LOS ACTOS ADMINISTRATIVOS EN DESARROLLO DE LOS TRAMITES AMBIENTALES DE CARACTER SANCIONATORIO, ENMARCADOS EN EL PROCESO DE CONTROL EVALUACION Y SEGUIMIENTO AMBIENTAL SOBRE LA FAUNA SILVESTRE Y EL CONTROL DE SU TRAFICO ILEGAL"/>
    <s v="PRESTAR SERVICIOS PROFESIONALES PARA ELABORAR LOS ACTOS ADMINISTRATIVOS EN DESARROLLO DE LOS TRAMITES AMBIENTALES DE CARACTER SANCIONATORIO, ENMARCADOS EN EL PROCESO DE CONTROL EVALUACION Y SEGUIMIENTO AMBIENTAL SOBRE LA FAUNA SILVESTRE Y EL CONTROL DE SU TRAFICO ILEGAL"/>
    <s v="PRESTAR SERVICIOS PROFESIONALES PARA ELABORAR LOS ACTOS ADMINISTRATIVOSEN DESARROLLO DE LOS TRAMITES AMBIENTALES DE CARACTER SANCIONATORIO,ENMARCADOS EN EL PROCESO DE CONTROL EVALUACION Y SEGUIMIENTO AMBIENTALSOBRE LA FAUNA SILVESTRE Y EL CONTROL DE SU TRAFICO ILEGAL"/>
    <s v="OK-PAA-SIPSE-Validar PREDIS"/>
    <s v="O232020200882120"/>
    <s v="O232020200882120"/>
    <s v="O232020200882120"/>
    <s v="OKs"/>
    <s v="1-200-I056"/>
    <s v="1-200-I056"/>
    <s v="1-200-I056"/>
    <s v="OKs"/>
    <n v="106"/>
    <n v="106"/>
    <s v="OK"/>
    <n v="30100000"/>
    <n v="30100000"/>
    <s v="OK"/>
    <n v="268"/>
    <n v="268"/>
    <s v="OK"/>
    <n v="30100000"/>
    <n v="30100000"/>
    <s v=""/>
    <s v="OK"/>
    <n v="4314333"/>
    <s v="EJECUCIÓN CONTRATO"/>
    <n v="2884"/>
    <n v="2884"/>
    <s v="Contratado"/>
    <n v="0"/>
    <n v="0"/>
    <m/>
  </r>
  <r>
    <s v="542022_7711"/>
    <s v="2886"/>
    <n v="7711"/>
    <s v="542022_7711"/>
    <n v="542022"/>
    <n v="7711"/>
    <s v=""/>
    <n v="2886"/>
    <s v="ATENDER EL 100% DE LOS CONCEPTOS TÉCNICOS QUE RECOMIENDAN ACTUACIONES ADMINISTRATIVAS SANCIONATORIAS DURANTE LA VIGENCIA PARA MEJORAR LA EFICIENCIA DEL PROCESO SANCIONATORIO AMBIENTAL  //  O232020200668014 - SERVICIOS DE GESTIÓN DOCUMENTAL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668014"/>
    <s v="SERVICIOS DE GESTIÓN DOCUMENTAL"/>
    <s v="1-200-I056-RB-MULTAS AMBIENTALES"/>
    <n v="0"/>
    <s v="REORIENTACIÓN DE RECURSOS"/>
    <s v="N/A"/>
    <s v="N/A"/>
    <n v="0"/>
    <s v="NO"/>
    <s v="N/A"/>
    <s v="N/A"/>
    <s v="N/A"/>
    <s v="N/A"/>
    <s v="N/A"/>
    <s v="N/A"/>
    <n v="2234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523690000"/>
    <s v=""/>
    <s v=""/>
    <n v="0"/>
    <s v="ATENDER 100 % DE LOS CONCEPTOS TÉCNICOS QUE RECOMIENDAN ACTUACIONES ADMINISTRATIVAS SANCIONATORIAS DURANTE LA VIGENCIA PARA MEJORAR LA EFICIENCIA DEL PROCESO SANCIONATORIO AMBIENTAL"/>
    <s v=""/>
    <s v=""/>
    <s v=""/>
    <s v=""/>
    <s v=""/>
    <s v=""/>
    <s v=""/>
    <s v=""/>
    <s v="REORIENTACION DE RECURSOS"/>
    <s v=""/>
    <s v=""/>
    <s v=""/>
    <s v="O232020200668014"/>
    <s v=""/>
    <s v=""/>
    <s v=""/>
    <s v="1-200-I056"/>
    <s v=""/>
    <s v=""/>
    <s v=""/>
    <s v=""/>
    <s v=""/>
    <s v="OK"/>
    <n v="0"/>
    <n v="0"/>
    <s v="OK"/>
    <n v="0"/>
    <n v="0"/>
    <s v=""/>
    <n v="0"/>
    <n v="0"/>
    <s v=""/>
    <s v=""/>
    <n v="0"/>
    <s v=""/>
    <n v="2886"/>
    <n v="0"/>
    <m/>
    <n v="2234000"/>
    <n v="0"/>
    <m/>
  </r>
  <r>
    <s v="552022_7711"/>
    <s v="2885"/>
    <n v="7711"/>
    <s v="552022_7711"/>
    <n v="552022"/>
    <n v="7711"/>
    <s v=""/>
    <n v="2885"/>
    <s v="ATENDER EL 100% DE LOS CONCEPTOS TÉCNICOS QUE RECOMIENDAN ACTUACIONES ADMINISTRATIVAS SANCIONATORIAS DURANTE LA VIGENCIA PARA MEJORAR LA EFICIENCIA DEL PROCESO SANCIONATORIO AMBIENTAL  //  O232020200994900 - OTROS SERVICIOS DE PROTECCIÓN DEL MEDIO AMBIENTE N.C.P.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994900"/>
    <s v="OTROS SERVICIOS DE PROTECCIÓN DEL MEDIO AMBIENTE N.C.P."/>
    <s v="1-200-I056-RB-MULTAS AMBIENTALES"/>
    <n v="0"/>
    <s v="REORIENTACIÓN DE RECURSOS"/>
    <s v="N/A"/>
    <s v="N/A"/>
    <n v="0"/>
    <s v="NO"/>
    <s v="N/A"/>
    <s v="N/A"/>
    <s v="N/A"/>
    <s v="N/A"/>
    <s v="N/A"/>
    <s v="N/A"/>
    <n v="3820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523690000"/>
    <s v=""/>
    <s v=""/>
    <n v="0"/>
    <s v="ATENDER 100 % DE LOS CONCEPTOS TÉCNICOS QUE RECOMIENDAN ACTUACIONES ADMINISTRATIVAS SANCIONATORIAS DURANTE LA VIGENCIA PARA MEJORAR LA EFICIENCIA DEL PROCESO SANCIONATORIO AMBIENTAL"/>
    <s v=""/>
    <s v=""/>
    <s v=""/>
    <s v=""/>
    <s v=""/>
    <s v=""/>
    <s v=""/>
    <s v=""/>
    <s v="REORIENTACION DE RECURSOS"/>
    <s v=""/>
    <s v=""/>
    <s v=""/>
    <s v="O232020200994900"/>
    <s v=""/>
    <s v=""/>
    <s v=""/>
    <s v="1-200-I056"/>
    <s v=""/>
    <s v=""/>
    <s v=""/>
    <s v=""/>
    <s v=""/>
    <s v="OK"/>
    <n v="0"/>
    <n v="0"/>
    <s v="OK"/>
    <n v="0"/>
    <n v="0"/>
    <s v=""/>
    <n v="0"/>
    <n v="0"/>
    <s v=""/>
    <s v=""/>
    <n v="0"/>
    <s v=""/>
    <n v="2885"/>
    <n v="0"/>
    <m/>
    <n v="3820000"/>
    <n v="0"/>
    <m/>
  </r>
  <r>
    <s v="562022_7711"/>
    <s v="2887"/>
    <n v="7711"/>
    <s v="562022_7711"/>
    <n v="562022"/>
    <n v="7711"/>
    <s v=""/>
    <n v="2887"/>
    <s v="ATENDER EL 100% DE LOS CONCEPTOS TÉCNICOS QUE RECOMIENDAN ACTUACIONES ADMINISTRATIVAS SANCIONATORIAS DURANTE LA VIGENCIA PARA MEJORAR LA EFICIENCIA DEL PROCESO SANCIONATORIO AMBIENTAL  //  O232020200885954 - SERVICIOS DE PREPARACIÓN DE DOCUMENTOS Y OTROS SERVICIOS ESPECIALIZADOS DE APOYO A OFICINA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5954"/>
    <s v="SERVICIOS DE PREPARACIÓN DE DOCUMENTOS Y OTROS SERVICIOS ESPECIALIZADOS DE APOYO A OFICINA"/>
    <s v="1-200-I056-RB-MULTAS AMBIENTALES"/>
    <n v="0"/>
    <s v="REORIENTACIÓN DE RECURSOS"/>
    <s v="N/A"/>
    <s v="N/A"/>
    <n v="0"/>
    <s v="NO"/>
    <s v="N/A"/>
    <s v="N/A"/>
    <s v="N/A"/>
    <s v="N/A"/>
    <s v="N/A"/>
    <s v="N/A"/>
    <n v="4078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523690000"/>
    <s v=""/>
    <s v=""/>
    <n v="0"/>
    <s v="ATENDER 100 % DE LOS CONCEPTOS TÉCNICOS QUE RECOMIENDAN ACTUACIONES ADMINISTRATIVAS SANCIONATORIAS DURANTE LA VIGENCIA PARA MEJORAR LA EFICIENCIA DEL PROCESO SANCIONATORIO AMBIENTAL"/>
    <s v=""/>
    <s v=""/>
    <s v=""/>
    <s v=""/>
    <s v=""/>
    <s v=""/>
    <s v=""/>
    <s v=""/>
    <s v="REORIENTACION DE RECURSOS"/>
    <s v=""/>
    <s v=""/>
    <s v=""/>
    <s v="O232020200885954"/>
    <s v=""/>
    <s v=""/>
    <s v=""/>
    <s v="1-200-I056"/>
    <s v=""/>
    <s v=""/>
    <s v=""/>
    <s v=""/>
    <s v=""/>
    <s v="OK"/>
    <n v="0"/>
    <n v="0"/>
    <s v="OK"/>
    <n v="0"/>
    <n v="0"/>
    <s v=""/>
    <n v="0"/>
    <n v="0"/>
    <s v=""/>
    <s v=""/>
    <n v="0"/>
    <s v=""/>
    <n v="2887"/>
    <n v="0"/>
    <m/>
    <n v="4078000"/>
    <n v="0"/>
    <m/>
  </r>
  <r>
    <s v="572022_7711"/>
    <s v="2884"/>
    <n v="7711"/>
    <s v="572022_7711"/>
    <n v="572022"/>
    <n v="7711"/>
    <s v=""/>
    <n v="2884"/>
    <s v="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200-I056-RB-MULTAS AMBIENTALES"/>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1"/>
    <s v="O232020200882120"/>
    <s v="SERVICIOS DE ASESORAMIENTO Y REPRESENTACIÓN JURÍDICA RELATIVOS A OTROS CAMPOS DEL DERECHO"/>
    <s v="1-200-I056-RB-MULTAS AMBIENTALES"/>
    <n v="0"/>
    <s v="REORIENTACIÓN DE RECURSOS"/>
    <s v="N/A"/>
    <s v="N/A"/>
    <n v="0"/>
    <s v="NO"/>
    <s v="N/A"/>
    <s v="N/A"/>
    <s v="N/A"/>
    <s v="N/A"/>
    <s v="N/A"/>
    <s v="N/A"/>
    <n v="21760000"/>
    <n v="0"/>
    <n v="0"/>
    <n v="0"/>
    <s v="3202007_Servicio de control y vigilancia al tráfico ilegal de especies"/>
    <s v="SERVICIO DE CONTROL Y VIGILANCIA AL TRÁFICO ILEGAL DE ESPECIE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523690000"/>
    <s v=""/>
    <s v=""/>
    <n v="0"/>
    <s v="ATENDER 100 % DE LOS CONCEPTOS TÉCNICOS QUE RECOMIENDAN ACTUACIONES ADMINISTRATIVAS SANCIONATORIAS DURANTE LA VIGENCIA PARA MEJORAR LA EFICIENCIA DEL PROCESO SANCIONATORIO AMBIENTAL"/>
    <s v=""/>
    <s v=""/>
    <s v=""/>
    <s v=""/>
    <s v=""/>
    <s v=""/>
    <s v=""/>
    <s v=""/>
    <s v="REORIENTACION DE RECURSOS"/>
    <s v=""/>
    <s v=""/>
    <s v=""/>
    <s v="O232020200882120"/>
    <s v=""/>
    <s v=""/>
    <s v=""/>
    <s v="1-200-I056"/>
    <s v=""/>
    <s v=""/>
    <s v=""/>
    <s v=""/>
    <s v=""/>
    <s v="OK"/>
    <n v="0"/>
    <n v="0"/>
    <s v="OK"/>
    <n v="0"/>
    <n v="0"/>
    <s v=""/>
    <n v="0"/>
    <n v="0"/>
    <s v=""/>
    <s v=""/>
    <n v="0"/>
    <s v=""/>
    <n v="2884"/>
    <n v="0"/>
    <m/>
    <n v="21760000"/>
    <n v="0"/>
    <m/>
  </r>
  <r>
    <s v="582022_7711"/>
    <s v="2899"/>
    <n v="7711"/>
    <s v="582022_7711"/>
    <n v="582022"/>
    <n v="7711"/>
    <s v=""/>
    <n v="2899"/>
    <s v="FORMULAR E IMPLEMENTAR UN (1) PROGRAMA PARA LA ATENCIÓN INTEGRAL Y ESPECIALIZADA DE LA FAUNA SILVESTRE.  //  O232020200991122 - SERVICIOS DE LA ADMINISTRACIÓN PÚBLICA RELACIONADOS CON LA SALU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1122"/>
    <s v="SERVICIOS DE LA ADMINISTRACIÓN PÚBLICA RELACIONADOS CON LA SALUD"/>
    <s v="1-100-F001-VA-RECURSOS DISTRITO"/>
    <n v="0"/>
    <s v="PRESTAR SERVICIOS PROFESIONALES PARA LIDERAR EL FUNCIONAMIENTO TÉCNICO Y ADMINISTRATIVO DEL CAVRFFS DE LA SDA. "/>
    <s v="CCE-16"/>
    <s v="CONTRATACIÓN DIRECTA"/>
    <n v="0"/>
    <s v="SI"/>
    <s v="80111600"/>
    <n v="6"/>
    <n v="6"/>
    <n v="6"/>
    <n v="1"/>
    <n v="12"/>
    <n v="4047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6745000"/>
    <s v="SUBDIRECCIÓN CONTRACTUAL"/>
    <s v="CO-DC-11001"/>
    <s v="CARMEN ROCÍO GONZÁLEZ CANTOR - Subdirectora de Silvicultura, Flora y Fauna Silvestre"/>
    <n v="3778917"/>
    <s v="carmen.gonzalez@ambientebogota.gov.co"/>
    <s v="Av Caracas No. 54 - 38"/>
    <s v="NO"/>
    <s v="NO"/>
    <s v="NO"/>
    <s v="Fauna silvestre"/>
    <s v="CD=Contratación Directa"/>
    <n v="4514168000"/>
    <s v=""/>
    <s v=""/>
    <n v="0"/>
    <s v="FORMULAR E IMPLEMENTAR 1 PROGRAMA PARA LA ATENCIÓN INTEGRAL Y ESPECIALIZADA DE LA FAUNA SILVESTRE"/>
    <s v=""/>
    <s v=""/>
    <s v=""/>
    <s v=""/>
    <s v=""/>
    <s v=""/>
    <s v=""/>
    <s v=""/>
    <s v="PRESTAR SERVICIOS PROFESIONALES PARA LIDERAR EL FUNCIONAMIENTO TECNICO Y ADMINISTRATIVO DEL CAVRFFS DE LA SDA"/>
    <s v=""/>
    <s v=""/>
    <s v=""/>
    <s v="O232020200991122"/>
    <s v=""/>
    <s v=""/>
    <s v=""/>
    <s v="1-100-F001"/>
    <s v=""/>
    <s v=""/>
    <s v=""/>
    <s v=""/>
    <s v=""/>
    <s v="OK"/>
    <n v="0"/>
    <n v="0"/>
    <s v="OK"/>
    <n v="0"/>
    <n v="0"/>
    <s v=""/>
    <n v="0"/>
    <n v="0"/>
    <s v=""/>
    <s v=""/>
    <n v="0"/>
    <s v=""/>
    <n v="2899"/>
    <n v="0"/>
    <m/>
    <n v="40470000"/>
    <n v="0"/>
    <m/>
  </r>
  <r>
    <s v="592022_7711"/>
    <s v="163462899"/>
    <n v="7711"/>
    <s v="592022_7711"/>
    <n v="592022"/>
    <n v="7711"/>
    <n v="16346"/>
    <n v="2899"/>
    <s v="FORMULAR E IMPLEMENTAR UN (1) PROGRAMA PARA LA ATENCIÓN INTEGRAL Y ESPECIALIZADA DE LA FAUNA SILVESTRE.  //  O232020200991122 - SERVICIOS DE LA ADMINISTRACIÓN PÚBLICA RELACIONADOS CON LA SALU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1122"/>
    <s v="SERVICIOS DE LA ADMINISTRACIÓN PÚBLICA RELACIONADOS CON LA SALUD"/>
    <s v="1-100-F001-VA-RECURSOS DISTRITO"/>
    <n v="0"/>
    <s v="PRESTAR SERVICIOS PROFESIONALES PARA REALIZAR EL MONITOREO PERMANENTE DE LOS EQUIPOS HIDRAULICOS, ELECTRICOS, ELECTRONICOS, ETC, QUE GARANTIZAN EL CORRECTO FUNCIONAMIENTO DEL  CAVRFFS DE LA SDA. "/>
    <s v="CCE-16"/>
    <s v="CONTRATACIÓN DIRECTA"/>
    <n v="0"/>
    <s v="SI"/>
    <s v="80111600"/>
    <n v="1"/>
    <n v="1"/>
    <n v="10"/>
    <n v="1"/>
    <n v="11"/>
    <n v="4409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GUSTAVO  QUINTERO  PARRA"/>
    <n v="20221422"/>
    <n v="1521"/>
    <n v="44585"/>
    <n v="44090000"/>
    <n v="1400"/>
    <n v="44589"/>
    <n v="44090000"/>
    <n v="0"/>
    <n v="4409000"/>
    <s v="SUBDIRECCIÓN CONTRACTUAL"/>
    <s v="CO-DC-11001"/>
    <s v="CARMEN ROCÍO GONZÁLEZ CANTOR - Subdirectora de Silvicultura, Flora y Fauna Silvestre"/>
    <n v="3778917"/>
    <s v="carmen.gonzalez@ambientebogota.gov.co"/>
    <s v="Av Caracas No. 54 - 38"/>
    <s v="NO"/>
    <s v="NO"/>
    <s v="NO"/>
    <s v="Fauna silvestre"/>
    <s v="CD=Contratación Directa"/>
    <n v="4514168000"/>
    <s v="CONTRATACIÓN DIRECTA (LEY 1150 DE 2007)"/>
    <n v="16346"/>
    <n v="0"/>
    <s v="FORMULAR E IMPLEMENTAR 1 PROGRAMA PARA LA ATENCIÓN INTEGRAL Y ESPECIALIZADA DE LA FAUNA SILVESTRE"/>
    <s v="FORMULAR E IMPLEMENTAR 1 PROGRAMA PARA LA ATENCIÓN INTEGRAL Y ESPECIALIZADA DE LA FAUNA SILVESTRE"/>
    <s v="OK"/>
    <n v="20221422"/>
    <s v="20221422"/>
    <s v="OK"/>
    <s v="GUSTAVO QUINTERO PARRA"/>
    <s v="GUSTAVO QUINTERO PARRA"/>
    <s v="OK"/>
    <s v="PRESTAR SERVICIOS PROFESIONALES PARA REALIZAR EL MONITOREO PERMANENTE DE LOS EQUIPOS HIDRAULICOS, ELECTRICOS, ELECTRONICOS, ETC, QUE GARANTIZAN EL CORRECTO FUNCIONAMIENTO DEL CAVRFFS DE LA SDA"/>
    <s v="PRESTAR SERVICIOS PROFESIONALES PARA REALIZAR EL MONITOREO PERMANENTE DE LOS EQUIPOS HIDRAULICOS, ELECTRICOS, ELECTRONICOS, ETC, QUE GARANTIZAN EL CORRECTO FUNCIONAMIENTO DEL CAVRFFS DE LA SDA"/>
    <s v="PRESTAR SERVICIOS PROFESIONALES PARA REALIZAR EL MONITOREO PERMANENTE DE LOS EQUIPOS HIDRAULICOS, ELECTRICOS, ELECTRONICOS, ETC, QUE GARANTIZAN EL CORRECTO FUNCIONAMIENTO DEL CAVRFFS DE LA SDA"/>
    <s v="OKs"/>
    <s v="O232020200991122"/>
    <s v="O232020200991122"/>
    <s v="O232020200991122"/>
    <s v="OKs"/>
    <s v="1-100-F001"/>
    <s v="1-100-F001"/>
    <s v="1-100-F001"/>
    <s v="OKs"/>
    <n v="1521"/>
    <n v="1521"/>
    <s v="OK"/>
    <n v="44090000"/>
    <n v="44090000"/>
    <s v="OK"/>
    <n v="1400"/>
    <n v="1400"/>
    <s v="OK"/>
    <n v="44090000"/>
    <n v="44090000"/>
    <s v=""/>
    <s v="OK"/>
    <n v="3527200"/>
    <s v="EJECUCIÓN CONTRATO"/>
    <n v="2899"/>
    <n v="2899"/>
    <s v="Contratado"/>
    <n v="0"/>
    <n v="0"/>
    <m/>
  </r>
  <r>
    <s v="602022_7711"/>
    <s v="163522899"/>
    <n v="7711"/>
    <s v="602022_7711"/>
    <n v="602022"/>
    <n v="7711"/>
    <n v="16352"/>
    <n v="2899"/>
    <s v="FORMULAR E IMPLEMENTAR UN (1) PROGRAMA PARA LA ATENCIÓN INTEGRAL Y ESPECIALIZADA DE LA FAUNA SILVESTRE.  //  O232020200991122 - SERVICIOS DE LA ADMINISTRACIÓN PÚBLICA RELACIONADOS CON LA SALU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1122"/>
    <s v="SERVICIOS DE LA ADMINISTRACIÓN PÚBLICA RELACIONADOS CON LA SALUD"/>
    <s v="1-100-F001-VA-RECURSOS DISTRITO"/>
    <n v="0"/>
    <s v="PRESTAR SERVICIOS PROFESIONALES PARA ADELANTAR LA EVALUACION, SEGUIMIENTO Y CONTROL PREVENTIVO A LOS EQUIPOS TECNICOS ESPECIALIZADOS PARA LA ATENCION DE LOS ESPECIMENES DE LA FAUNA SILVESTRE. "/>
    <s v="CCE-16"/>
    <s v="CONTRATACIÓN DIRECTA"/>
    <n v="0"/>
    <s v="SI"/>
    <s v="80111600"/>
    <n v="1"/>
    <n v="1"/>
    <n v="10"/>
    <n v="1"/>
    <n v="11"/>
    <n v="4409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NASLY XIMENA JORDAN MURILLO"/>
    <n v="20221204"/>
    <n v="1288"/>
    <n v="44584"/>
    <n v="44090000"/>
    <n v="1427"/>
    <n v="44589"/>
    <n v="44090000"/>
    <n v="0"/>
    <n v="4409000"/>
    <s v="SUBDIRECCIÓN CONTRACTUAL"/>
    <s v="CO-DC-11001"/>
    <s v="CARMEN ROCÍO GONZÁLEZ CANTOR - Subdirectora de Silvicultura, Flora y Fauna Silvestre"/>
    <n v="3778917"/>
    <s v="carmen.gonzalez@ambientebogota.gov.co"/>
    <s v="Av Caracas No. 54 - 38"/>
    <s v="NO"/>
    <s v="NO"/>
    <s v="NO"/>
    <s v="Fauna silvestre"/>
    <s v="CD=Contratación Directa"/>
    <n v="4514168000"/>
    <s v="CONTRATACIÓN DIRECTA (LEY 1150 DE 2007)"/>
    <n v="16352"/>
    <n v="0"/>
    <s v="FORMULAR E IMPLEMENTAR 1 PROGRAMA PARA LA ATENCIÓN INTEGRAL Y ESPECIALIZADA DE LA FAUNA SILVESTRE"/>
    <s v="FORMULAR E IMPLEMENTAR 1 PROGRAMA PARA LA ATENCIÓN INTEGRAL Y ESPECIALIZADA DE LA FAUNA SILVESTRE"/>
    <s v="OK"/>
    <n v="20221204"/>
    <s v="20221204"/>
    <s v="OK"/>
    <s v="NASLY XIMENA JORDAN MURILLO"/>
    <s v="NASLY XIMENA JORDAN MURILLO"/>
    <s v="OK"/>
    <s v="PRESTAR SERVICIOS PROFESIONALES PARA ADELANTAR LA EVALUACION, SEGUIMIENTO Y CONTROL PREVENTIVO A LOS EQUIPOS TECNICOS ESPECIALIZADOS PARA LA ATENCION DE LOS ESPECIMENES DE LA FAUNA SILVESTRE"/>
    <s v="PRESTAR SERVICIOS PROFESIONALES PARA ADELANTAR LA EVALUACION, SEGUIMIENTO Y CONTROL PREVENTIVO A LOS EQUIPOS TECNICOS ESPECIALIZADOS PARA LA ATENCION DE LOS ESPECIMENES DE LA FAUNA SILVESTRE"/>
    <s v="PRESTAR SERVICIOS PROFESIONALES PARA ADELANTAR LA EVALUACION, SEGUIMIENTO Y CONTROL PREVENTIVO A LOS EQUIPOS TECNICOS ESPECIALIZADOS PARA LA ATENCION DE LOS ESPECIMENES DE LA FAUNA SILVESTRE"/>
    <s v="OKs"/>
    <s v="O232020200991122"/>
    <s v="O232020200991122"/>
    <s v="O232020200991122"/>
    <s v="OKs"/>
    <s v="1-100-F001"/>
    <s v="1-100-F001"/>
    <s v="1-100-F001"/>
    <s v="OKs"/>
    <n v="1288"/>
    <n v="1288"/>
    <s v="OK"/>
    <n v="44090000"/>
    <n v="44090000"/>
    <s v="OK"/>
    <n v="1427"/>
    <n v="1427"/>
    <s v="OK"/>
    <n v="44090000"/>
    <n v="44090000"/>
    <s v=""/>
    <s v="OK"/>
    <n v="4409000"/>
    <s v="EJECUCIÓN CONTRATO"/>
    <n v="2899"/>
    <n v="2899"/>
    <s v="Contratado"/>
    <n v="0"/>
    <n v="0"/>
    <m/>
  </r>
  <r>
    <s v="612022_7711"/>
    <s v="2898"/>
    <n v="7711"/>
    <s v="612022_7711"/>
    <n v="612022"/>
    <n v="7711"/>
    <s v=""/>
    <n v="2898"/>
    <s v="FORMULAR E IMPLEMENTAR UN (1) PROGRAMA PARA LA ATENCIÓN INTEGRAL Y ESPECIALIZADA DE LA FAUNA SILVESTRE.  //  O232020200885940 - SERVICIOS ADMINISTRATIVOS COMBINADOS DE OFICINA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5940"/>
    <s v="SERVICIOS ADMINISTRATIVOS COMBINADOS DE OFICINA"/>
    <s v="1-100-F001-VA-RECURSOS DISTRITO"/>
    <n v="0"/>
    <s v="PRESTAR SERVICIOS PROFESIONALES PARA ADELANTAR LA GESTIÓN FINANCIERA Y ADMINISTRATIVA REQUERIDA EN EL CAVRFFS DE LA SDA. "/>
    <s v="CCE-16"/>
    <s v="CONTRATACIÓN DIRECTA"/>
    <n v="0"/>
    <s v="SI"/>
    <s v="80111600"/>
    <n v="7"/>
    <n v="7"/>
    <n v="5"/>
    <n v="1"/>
    <n v="12"/>
    <n v="22045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4409000"/>
    <s v="SUBDIRECCIÓN CONTRACTUAL"/>
    <s v="CO-DC-11001"/>
    <s v="CARMEN ROCÍO GONZÁLEZ CANTOR - Subdirectora de Silvicultura, Flora y Fauna Silvestre"/>
    <n v="3778917"/>
    <s v="carmen.gonzalez@ambientebogota.gov.co"/>
    <s v="Av Caracas No. 54 - 38"/>
    <s v="NO"/>
    <s v="NO"/>
    <s v="NO"/>
    <s v="Fauna silvestre"/>
    <s v="CD=Contratación Directa"/>
    <n v="4514168000"/>
    <s v=""/>
    <s v=""/>
    <n v="0"/>
    <s v="FORMULAR E IMPLEMENTAR 1 PROGRAMA PARA LA ATENCIÓN INTEGRAL Y ESPECIALIZADA DE LA FAUNA SILVESTRE"/>
    <s v=""/>
    <s v=""/>
    <s v=""/>
    <s v=""/>
    <s v=""/>
    <s v=""/>
    <s v=""/>
    <s v=""/>
    <s v="PRESTAR SERVICIOS PROFESIONALES PARA ADELANTAR LA GESTION FINANCIERA Y ADMINISTRATIVA REQUERIDA EN EL CAVRFFS DE LA SDA"/>
    <s v=""/>
    <s v=""/>
    <s v=""/>
    <s v="O232020200885940"/>
    <s v=""/>
    <s v=""/>
    <s v=""/>
    <s v="1-100-F001"/>
    <s v=""/>
    <s v=""/>
    <s v=""/>
    <s v=""/>
    <s v=""/>
    <s v="OK"/>
    <n v="0"/>
    <n v="0"/>
    <s v="OK"/>
    <n v="0"/>
    <n v="0"/>
    <s v=""/>
    <n v="0"/>
    <n v="0"/>
    <s v=""/>
    <s v=""/>
    <n v="0"/>
    <s v=""/>
    <n v="2898"/>
    <n v="0"/>
    <m/>
    <n v="22045000"/>
    <n v="0"/>
    <m/>
  </r>
  <r>
    <s v="622022_7711"/>
    <s v="2899"/>
    <n v="7711"/>
    <s v="622022_7711"/>
    <n v="622022"/>
    <n v="7711"/>
    <s v=""/>
    <n v="2899"/>
    <s v="FORMULAR E IMPLEMENTAR UN (1) PROGRAMA PARA LA ATENCIÓN INTEGRAL Y ESPECIALIZADA DE LA FAUNA SILVESTRE.  //  O232020200991122 - SERVICIOS DE LA ADMINISTRACIÓN PÚBLICA RELACIONADOS CON LA SALU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1122"/>
    <s v="SERVICIOS DE LA ADMINISTRACIÓN PÚBLICA RELACIONADOS CON LA SALUD"/>
    <s v="1-100-F001-VA-RECURSOS DISTRITO"/>
    <n v="0"/>
    <s v="REORIENTACIÓN DE RECURSOS"/>
    <s v="N/A"/>
    <s v="N/A"/>
    <n v="0"/>
    <s v="NO"/>
    <s v="N/A"/>
    <s v="N/A"/>
    <s v="N/A"/>
    <s v="N/A"/>
    <s v="N/A"/>
    <s v="N/A"/>
    <n v="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4514168000"/>
    <s v=""/>
    <s v=""/>
    <n v="0"/>
    <s v="FORMULAR E IMPLEMENTAR 1 PROGRAMA PARA LA ATENCIÓN INTEGRAL Y ESPECIALIZADA DE LA FAUNA SILVESTRE"/>
    <s v=""/>
    <s v=""/>
    <s v=""/>
    <s v=""/>
    <s v=""/>
    <s v=""/>
    <s v=""/>
    <s v=""/>
    <s v="REORIENTACION DE RECURSOS"/>
    <s v=""/>
    <s v=""/>
    <s v=""/>
    <s v="O232020200991122"/>
    <s v=""/>
    <s v=""/>
    <s v=""/>
    <s v="1-100-F001"/>
    <s v=""/>
    <s v=""/>
    <s v=""/>
    <s v=""/>
    <s v=""/>
    <s v="OK"/>
    <n v="0"/>
    <n v="0"/>
    <s v="OK"/>
    <n v="0"/>
    <n v="0"/>
    <s v=""/>
    <n v="0"/>
    <n v="0"/>
    <s v=""/>
    <s v=""/>
    <n v="0"/>
    <s v=""/>
    <n v="2899"/>
    <n v="0"/>
    <m/>
    <n v="0"/>
    <n v="0"/>
    <m/>
  </r>
  <r>
    <s v="632022_7711"/>
    <s v="2898"/>
    <n v="7711"/>
    <s v="632022_7711"/>
    <n v="632022"/>
    <n v="7711"/>
    <s v=""/>
    <n v="2898"/>
    <s v="FORMULAR E IMPLEMENTAR UN (1) PROGRAMA PARA LA ATENCIÓN INTEGRAL Y ESPECIALIZADA DE LA FAUNA SILVESTRE.  //  O232020200885940 - SERVICIOS ADMINISTRATIVOS COMBINADOS DE OFICINA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5940"/>
    <s v="SERVICIOS ADMINISTRATIVOS COMBINADOS DE OFICINA"/>
    <s v="1-100-F001-VA-RECURSOS DISTRITO"/>
    <n v="0"/>
    <s v="REORIENTACIÓN DE RECURSOS"/>
    <s v="N/A"/>
    <s v="N/A"/>
    <n v="0"/>
    <s v="NO"/>
    <s v="N/A"/>
    <s v="N/A"/>
    <s v="N/A"/>
    <s v="N/A"/>
    <s v="N/A"/>
    <s v="N/A"/>
    <n v="8216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4514168000"/>
    <s v=""/>
    <s v=""/>
    <n v="0"/>
    <s v="FORMULAR E IMPLEMENTAR 1 PROGRAMA PARA LA ATENCIÓN INTEGRAL Y ESPECIALIZADA DE LA FAUNA SILVESTRE"/>
    <s v=""/>
    <s v=""/>
    <s v=""/>
    <s v=""/>
    <s v=""/>
    <s v=""/>
    <s v=""/>
    <s v=""/>
    <s v="REORIENTACION DE RECURSOS"/>
    <s v=""/>
    <s v=""/>
    <s v=""/>
    <s v="O232020200885940"/>
    <s v=""/>
    <s v=""/>
    <s v=""/>
    <s v="1-100-F001"/>
    <s v=""/>
    <s v=""/>
    <s v=""/>
    <s v=""/>
    <s v=""/>
    <s v="OK"/>
    <n v="0"/>
    <n v="0"/>
    <s v="OK"/>
    <n v="0"/>
    <n v="0"/>
    <s v=""/>
    <n v="0"/>
    <n v="0"/>
    <s v=""/>
    <s v=""/>
    <n v="0"/>
    <s v=""/>
    <n v="2898"/>
    <n v="0"/>
    <m/>
    <n v="8216000"/>
    <n v="0"/>
    <m/>
  </r>
  <r>
    <s v="642022_7711"/>
    <s v="175792900"/>
    <n v="7711"/>
    <s v="642022_7711"/>
    <n v="642022"/>
    <n v="7711"/>
    <n v="17579"/>
    <n v="2900"/>
    <s v="FORMULAR E IMPLEMENTAR UN (1) PROGRAMA PARA LA ATENCIÓN INTEGRAL Y ESPECIALIZADA DE LA FAUNA SILVESTRE.  //  O232020200885250 - SERVICIOS DE PROTECCIÓN (GUARDAS DE SEGURIDA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5250"/>
    <s v="SERVICIOS DE PROTECCIÓN (GUARDAS DE SEGURIDAD)"/>
    <s v="1-100-F001-VA-RECURSOS DISTRITO"/>
    <n v="0"/>
    <s v="ADICIÓN AL CONTRATO SDA-20211358 CUYO OBJETO ES PRESTAR EL SERVICIO DE VIGILANCIA Y SEGURIDAD PRIVADA, PARA LAS SEDES DE LA SECRETARÍA DISTRITAL DE AMBIENTE."/>
    <s v="CCE-02"/>
    <s v="LICITACIÓN PÚBLICA"/>
    <n v="0"/>
    <s v="NO"/>
    <s v="92101501"/>
    <n v="2"/>
    <n v="3"/>
    <n v="4"/>
    <n v="1"/>
    <n v="7"/>
    <n v="141594512"/>
    <n v="1"/>
    <n v="0"/>
    <n v="3"/>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09"/>
    <n v="44624"/>
    <n v="141594512"/>
    <n v="1703"/>
    <n v="44635"/>
    <n v="141594512"/>
    <n v="0"/>
    <n v="0"/>
    <s v="SUBDIRECCIÓN CONTRACTUAL"/>
    <s v="CO-DC-11001"/>
    <s v="CARMEN ROCÍO GONZÁLEZ CANTOR - Subdirectora de Silvicultura, Flora y Fauna Silvestre"/>
    <n v="3778917"/>
    <s v="carmen.gonzalez@ambientebogota.gov.co"/>
    <s v="Av Caracas No. 54 - 38"/>
    <s v="SI"/>
    <s v="SI"/>
    <s v="NO"/>
    <s v="Fauna silvestre"/>
    <s v="Licitación pública"/>
    <n v="4514168000"/>
    <s v=" "/>
    <n v="17579"/>
    <n v="0"/>
    <s v="FORMULAR E IMPLEMENTAR 1 PROGRAMA PARA LA ATENCIÓN INTEGRAL Y ESPECIALIZADA DE LA FAUNA SILVESTRE"/>
    <s v="FORMULAR E IMPLEMENTAR 1 PROGRAMA PARA LA ATENCIÓN INTEGRAL Y ESPECIALIZADA DE LA FAUNA SILVESTRE"/>
    <s v="OK"/>
    <s v=""/>
    <s v="20211358"/>
    <s v="Por Cargar en SIPSE"/>
    <s v="N/A"/>
    <s v="UNION TEMPORAL AMCOSER"/>
    <s v="Validar"/>
    <s v="ADICION AL CONTRATO SDA-20211358 CUYO OBJETO ES PRESTAR EL SERVICIO DE VIGILANCIA Y SEGURIDAD PRIVADA, PARA LAS SEDES DE LA SECRETARIA DISTRITAL DE AMBIENTE"/>
    <s v="ADICION AL CONTRATO SDA-20211358 CUYO OBJETO ES PRESTAR EL SERVICIO DE VIGILANCIA Y SEGURIDAD PRIVADA, PARA LAS SEDES DE LA SECRETARIA DISTRITAL DE AMBIENTE"/>
    <s v="ADICION AL CONTRATO SDA-20211358 CUYO OBJETO ES PRESTAR EL SERVICIO DEVIGILANCIA Y SEGURIDAD PRIVADA, PARA LAS SEDES DE LA SECRETARIADISTRITAL DE AMBIENTE"/>
    <s v="OK-PAA-SIPSE-Validar PREDIS"/>
    <s v="O232020200885250"/>
    <s v="O232020200885250"/>
    <s v="O232020200885250"/>
    <s v="OKs"/>
    <s v="1-100-F001"/>
    <s v="1-100-F001"/>
    <s v="1-100-F001"/>
    <s v="OKs"/>
    <n v="1709"/>
    <n v="1709"/>
    <s v="OK"/>
    <n v="141594512"/>
    <n v="141594512"/>
    <s v="OK"/>
    <n v="1703"/>
    <n v="1703"/>
    <s v="OK"/>
    <n v="141594512"/>
    <n v="141594512"/>
    <s v=""/>
    <s v="OK"/>
    <n v="0"/>
    <s v="FIN"/>
    <n v="2900"/>
    <n v="2900"/>
    <s v="Contratado"/>
    <n v="0"/>
    <n v="0"/>
    <m/>
  </r>
  <r>
    <s v="652022_7711"/>
    <s v="174552901"/>
    <n v="7711"/>
    <s v="652022_7711"/>
    <n v="652022"/>
    <n v="7711"/>
    <n v="17455"/>
    <n v="2901"/>
    <s v="FORMULAR E IMPLEMENTAR UN (1) PROGRAMA PARA LA ATENCIÓN INTEGRAL Y ESPECIALIZADA DE LA FAUNA SILVESTRE.  //  O232020200994211 - SERVICIOS DE RECOLECCIÓN DE DESECHOS HOSPITALARIOS Y OTROS DESECHOS BIOLÓGICOS PELIGROS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211"/>
    <s v="SERVICIOS DE RECOLECCIÓN DE DESECHOS HOSPITALARIOS Y OTROS DESECHOS BIOLÓGICOS PELIGROSOS"/>
    <s v="1-100-F001-VA-RECURSOS DISTRITO"/>
    <n v="0"/>
    <s v="PAGO DEL SERVICIO PÚBLICO DE RECOLECCIÓN DE RESIDUOS"/>
    <s v="N/A"/>
    <s v="N/A"/>
    <n v="0"/>
    <s v="NO"/>
    <s v="N/A"/>
    <s v="N/A"/>
    <s v="N/A"/>
    <s v="N/A"/>
    <s v="N/A"/>
    <s v="N/A"/>
    <n v="10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569"/>
    <n v="44586"/>
    <n v="10000000"/>
    <s v=""/>
    <s v=" "/>
    <n v="0"/>
    <n v="0"/>
    <n v="0"/>
    <s v="SUBDIRECCIÓN CONTRACTUAL"/>
    <s v="CO-DC-11001"/>
    <s v="CARMEN ROCÍO GONZÁLEZ CANTOR - Subdirectora de Silvicultura, Flora y Fauna Silvestre"/>
    <n v="3778917"/>
    <s v="carmen.gonzalez@ambientebogota.gov.co"/>
    <s v="Av Caracas No. 54 - 38"/>
    <s v="NO"/>
    <s v="NO"/>
    <s v="NO"/>
    <s v="Fauna silvestre"/>
    <s v=""/>
    <n v="4514168000"/>
    <s v=" "/>
    <n v="17455"/>
    <n v="0"/>
    <s v="FORMULAR E IMPLEMENTAR 1 PROGRAMA PARA LA ATENCIÓN INTEGRAL Y ESPECIALIZADA DE LA FAUNA SILVESTRE"/>
    <s v="FORMULAR E IMPLEMENTAR 1 PROGRAMA PARA LA ATENCIÓN INTEGRAL Y ESPECIALIZADA DE LA FAUNA SILVESTRE"/>
    <s v="OK"/>
    <s v=""/>
    <s v="8060803"/>
    <s v="Por Cargar en SIPSE"/>
    <s v="N/A"/>
    <s v="ECOCAPITAL INTERNACIONAL SA E S P QUE PO DRA USAR LA DENOMINACION COMERCIAL ECOCA PITAL INTERNACIONAL SA E S P"/>
    <s v="Validar"/>
    <s v="PAGO DEL SERVICIO PUBLICO DE RECOLECCION DE RESIDUOS"/>
    <s v="PAGO DEL SERVICIO PUBLICO DE RECOLECCION DE RESIDUOS"/>
    <s v="PAGO DEL SERVICIO PUBLICO DE RECOLECCION DE RESIDUOS"/>
    <s v="OKs"/>
    <s v="O232020200994211"/>
    <s v="O232020200994211"/>
    <s v="O232020200994211"/>
    <s v="OKs"/>
    <s v="1-100-F001"/>
    <s v="1-100-F001"/>
    <s v="1-100-F001"/>
    <s v="OKs"/>
    <n v="1569"/>
    <n v="1569"/>
    <s v="OK"/>
    <n v="10000000"/>
    <n v="10000000"/>
    <s v="OK"/>
    <n v="1742"/>
    <n v="1742"/>
    <s v="OK"/>
    <n v="131230"/>
    <n v="131230"/>
    <s v=""/>
    <s v="OK"/>
    <n v="0"/>
    <s v="FIN"/>
    <n v="2901"/>
    <n v="2901"/>
    <s v="Contratado"/>
    <n v="0"/>
    <n v="9868770"/>
    <s v="bolsa servicios públicos"/>
  </r>
  <r>
    <s v="662022_7711"/>
    <s v="174542902"/>
    <n v="7711"/>
    <s v="662022_7711"/>
    <n v="662022"/>
    <n v="7711"/>
    <n v="17454"/>
    <n v="2902"/>
    <s v="FORMULAR E IMPLEMENTAR UN (1) PROGRAMA PARA LA ATENCIÓN INTEGRAL Y ESPECIALIZADA DE LA FAUNA SILVESTRE.  //  O232020200886330 - SERVICIOS DE DISTRIBUCIÓN DE AGUA POR TUBERÍA (A COMISIÓN O POR CONTRATO)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6330"/>
    <s v="SERVICIOS DE DISTRIBUCIÓN DE AGUA POR TUBERÍA (A COMISIÓN O POR CONTRATO)"/>
    <s v="1-100-F001-VA-RECURSOS DISTRITO"/>
    <n v="0"/>
    <s v="PAGO DEL SERVICIO PÚBLICO DE ACUEDUCTO Y ALCANTARILLADO"/>
    <s v="N/A"/>
    <s v="N/A"/>
    <n v="0"/>
    <s v="NO"/>
    <s v="N/A"/>
    <s v="N/A"/>
    <s v="N/A"/>
    <s v="N/A"/>
    <s v="N/A"/>
    <s v="N/A"/>
    <n v="80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568"/>
    <n v="44586"/>
    <n v="80000000"/>
    <s v="1657;1728"/>
    <s v="16/02/2022;24/03/2022"/>
    <n v="980500"/>
    <n v="0"/>
    <n v="0"/>
    <s v="SUBDIRECCIÓN CONTRACTUAL"/>
    <s v="CO-DC-11001"/>
    <s v="CARMEN ROCÍO GONZÁLEZ CANTOR - Subdirectora de Silvicultura, Flora y Fauna Silvestre"/>
    <n v="3778917"/>
    <s v="carmen.gonzalez@ambientebogota.gov.co"/>
    <s v="Av Caracas No. 54 - 38"/>
    <s v="NO"/>
    <s v="NO"/>
    <s v="NO"/>
    <s v="Fauna silvestre"/>
    <s v=""/>
    <n v="4514168000"/>
    <s v=" "/>
    <n v="17454"/>
    <n v="0"/>
    <s v="FORMULAR E IMPLEMENTAR 1 PROGRAMA PARA LA ATENCIÓN INTEGRAL Y ESPECIALIZADA DE LA FAUNA SILVESTRE"/>
    <s v="FORMULAR E IMPLEMENTAR 1 PROGRAMA PARA LA ATENCIÓN INTEGRAL Y ESPECIALIZADA DE LA FAUNA SILVESTRE"/>
    <s v="OK"/>
    <s v=""/>
    <s v="49083930"/>
    <s v="Por Cargar en SIPSE"/>
    <s v="N/A"/>
    <s v="EMPRESA DE ACUEDUCTO Y ALCANTARILLADO DE BOGOTA ESP"/>
    <s v="Validar"/>
    <s v="PAGO DEL SERVICIO PUBLICO DE ACUEDUCTO Y ALCANTARILLADO"/>
    <s v="PAGO DEL SERVICIO PUBLICO DE ACUEDUCTO Y ALCANTARILLADO"/>
    <s v="PAGO DEL SERVICIO PUBLICO DE ACUEDUCTO Y ALCANTARILLADO"/>
    <s v="OKs"/>
    <s v="O232020200886330"/>
    <s v="O232020200886330"/>
    <s v="O232020200886330"/>
    <s v="OKs"/>
    <s v="1-100-F001"/>
    <s v="1-100-F001"/>
    <s v="1-100-F001"/>
    <s v="OKs"/>
    <n v="1568"/>
    <n v="1568"/>
    <s v="OK"/>
    <n v="80000000"/>
    <n v="80000000"/>
    <s v="OK"/>
    <s v="1657;1728"/>
    <n v="1657"/>
    <s v="Validar"/>
    <n v="980500"/>
    <n v="980500"/>
    <s v=""/>
    <s v="OK"/>
    <n v="639580"/>
    <s v="FIN"/>
    <n v="2902"/>
    <n v="2902"/>
    <s v="Contratado"/>
    <n v="0"/>
    <n v="79019500"/>
    <s v="bolsa servicios públicos"/>
  </r>
  <r>
    <s v="672022_7711"/>
    <s v="174522903"/>
    <n v="7711"/>
    <s v="672022_7711"/>
    <n v="672022"/>
    <n v="7711"/>
    <n v="17452"/>
    <n v="2903"/>
    <s v="FORMULAR E IMPLEMENTAR UN (1) PROGRAMA PARA LA ATENCIÓN INTEGRAL Y ESPECIALIZADA DE LA FAUNA SILVESTRE.  //  O232020200886320 - SERVICIOS DE DISTRIBUCIÓN DE GAS POR TUBERÍAS (A COMISIÓN O POR CONTRATO)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6320"/>
    <s v="SERVICIOS DE DISTRIBUCIÓN DE GAS POR TUBERÍAS (A COMISIÓN O POR CONTRATO)"/>
    <s v="1-100-F001-VA-RECURSOS DISTRITO"/>
    <n v="0"/>
    <s v="PAGO DEL SERVICIO PÚBLICO DE GAS NATURAL"/>
    <s v="N/A"/>
    <s v="N/A"/>
    <n v="0"/>
    <s v="NO"/>
    <s v="N/A"/>
    <s v="N/A"/>
    <s v="N/A"/>
    <s v="N/A"/>
    <s v="N/A"/>
    <s v="N/A"/>
    <n v="110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492"/>
    <n v="44576"/>
    <n v="110000000"/>
    <s v="376;1641;1680;1681"/>
    <s v="15/01/2022;09/02/2022;08/03/2022;08/03/2022"/>
    <n v="15376280"/>
    <n v="0"/>
    <n v="0"/>
    <s v="SUBDIRECCIÓN CONTRACTUAL"/>
    <s v="CO-DC-11001"/>
    <s v="CARMEN ROCÍO GONZÁLEZ CANTOR - Subdirectora de Silvicultura, Flora y Fauna Silvestre"/>
    <n v="3778917"/>
    <s v="carmen.gonzalez@ambientebogota.gov.co"/>
    <s v="Av Caracas No. 54 - 38"/>
    <s v="NO"/>
    <s v="NO"/>
    <s v="NO"/>
    <s v="Fauna silvestre"/>
    <s v=""/>
    <n v="4514168000"/>
    <s v=" "/>
    <n v="17452"/>
    <n v="0"/>
    <s v="FORMULAR E IMPLEMENTAR 1 PROGRAMA PARA LA ATENCIÓN INTEGRAL Y ESPECIALIZADA DE LA FAUNA SILVESTRE"/>
    <s v="FORMULAR E IMPLEMENTAR 1 PROGRAMA PARA LA ATENCIÓN INTEGRAL Y ESPECIALIZADA DE LA FAUNA SILVESTRE"/>
    <s v="OK"/>
    <s v=""/>
    <s v="6306196"/>
    <s v="Por Cargar en SIPSE"/>
    <s v="N/A"/>
    <s v="VANTI S.A. ESP"/>
    <s v="Validar"/>
    <s v="PAGO DEL SERVICIO PUBLICO DE GAS NATURAL"/>
    <s v="PAGO DEL SERVICIO PUBLICO DE GAS NATURAL"/>
    <s v="PAGO DEL SERVICIO PUBLICO DE GAS NATURAL"/>
    <s v="OKs"/>
    <s v="O232020200886320"/>
    <s v="O232020200886320"/>
    <s v="O232020200886320"/>
    <s v="OKs"/>
    <s v="1-100-F001"/>
    <s v="1-100-F001"/>
    <s v="1-100-F001"/>
    <s v="OKs"/>
    <n v="492"/>
    <n v="492"/>
    <s v="OK"/>
    <n v="110000000"/>
    <n v="110000000"/>
    <s v="OK"/>
    <s v="376;1641;1680;1681"/>
    <n v="376"/>
    <s v="Validar"/>
    <n v="15376280"/>
    <n v="15376280"/>
    <s v=""/>
    <s v="OK"/>
    <n v="15376280"/>
    <s v="FIN"/>
    <n v="2903"/>
    <n v="2903"/>
    <s v="Contratado"/>
    <n v="0"/>
    <n v="94623720"/>
    <s v="bolsa servicios públicos"/>
  </r>
  <r>
    <s v="682022_7711"/>
    <s v="174532904"/>
    <n v="7711"/>
    <s v="682022_7711"/>
    <n v="682022"/>
    <n v="7711"/>
    <n v="17453"/>
    <n v="2904"/>
    <s v="FORMULAR E IMPLEMENTAR UN (1) PROGRAMA PARA LA ATENCIÓN INTEGRAL Y ESPECIALIZADA DE LA FAUNA SILVESTRE.  //  O232020200886312 - SERVICIOS DE DISTRIBUCIÓN DE ELECTRICIDAD (A COMISIÓN O POR CONTRATO)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6312"/>
    <s v="SERVICIOS DE DISTRIBUCIÓN DE ELECTRICIDAD (A COMISIÓN O POR CONTRATO)"/>
    <s v="1-100-F001-VA-RECURSOS DISTRITO"/>
    <n v="0"/>
    <s v="PAGO DEL SERVICIO PÚBLICO DE ENERGÍA ELÉCTRICA"/>
    <s v="N/A"/>
    <s v="N/A"/>
    <n v="0"/>
    <s v="NO"/>
    <s v="N/A"/>
    <s v="N/A"/>
    <s v="N/A"/>
    <s v="N/A"/>
    <s v="N/A"/>
    <s v="N/A"/>
    <n v="80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567"/>
    <n v="44586"/>
    <n v="80000000"/>
    <s v="1640;1686"/>
    <s v="09/02/2022;09/03/2022"/>
    <n v="12764970"/>
    <n v="0"/>
    <n v="0"/>
    <s v="SUBDIRECCIÓN CONTRACTUAL"/>
    <s v="CO-DC-11001"/>
    <s v="CARMEN ROCÍO GONZÁLEZ CANTOR - Subdirectora de Silvicultura, Flora y Fauna Silvestre"/>
    <n v="3778917"/>
    <s v="carmen.gonzalez@ambientebogota.gov.co"/>
    <s v="Av Caracas No. 54 - 38"/>
    <s v="NO"/>
    <s v="NO"/>
    <s v="NO"/>
    <s v="Fauna silvestre"/>
    <s v=""/>
    <n v="4514168000"/>
    <s v=" "/>
    <n v="17453"/>
    <n v="0"/>
    <s v="FORMULAR E IMPLEMENTAR 1 PROGRAMA PARA LA ATENCIÓN INTEGRAL Y ESPECIALIZADA DE LA FAUNA SILVESTRE"/>
    <s v="FORMULAR E IMPLEMENTAR 1 PROGRAMA PARA LA ATENCIÓN INTEGRAL Y ESPECIALIZADA DE LA FAUNA SILVESTRE"/>
    <s v="OK"/>
    <s v=""/>
    <s v="33075989"/>
    <s v="Por Cargar en SIPSE"/>
    <s v="N/A"/>
    <s v="CODENSA S.A. ESP"/>
    <s v="Validar"/>
    <s v="PAGO DEL SERVICIO PUBLICO DE ENERGIA ELECTRICA"/>
    <s v="PAGO DEL SERVICIO PUBLICO DE ENERGIA ELECTRICA"/>
    <s v="PAGO DEL SERVICIO PUBLICO DE ENERGIA ELECTRICA"/>
    <s v="OKs"/>
    <s v="O232020200886312"/>
    <s v="O232020200886312"/>
    <s v="O232020200886312"/>
    <s v="OKs"/>
    <s v="1-100-F001"/>
    <s v="1-100-F001"/>
    <s v="1-100-F001"/>
    <s v="OKs"/>
    <n v="1567"/>
    <n v="1567"/>
    <s v="OK"/>
    <n v="80000000"/>
    <n v="80000000"/>
    <s v="OK"/>
    <s v="1640;1686"/>
    <n v="1640"/>
    <s v="Validar"/>
    <n v="12764970"/>
    <n v="12764970"/>
    <s v=""/>
    <s v="OK"/>
    <n v="7498740"/>
    <s v="FIN"/>
    <n v="2904"/>
    <n v="2904"/>
    <s v="Contratado"/>
    <n v="0"/>
    <n v="67235030"/>
    <s v="bolsa servicios públicos"/>
  </r>
  <r>
    <s v="692022_7711"/>
    <s v="176612897"/>
    <n v="7711"/>
    <s v="692022_7711"/>
    <n v="692022"/>
    <n v="7711"/>
    <n v="17661"/>
    <n v="2897"/>
    <s v="FORMULAR E IMPLEMENTAR UN (1) PROGRAMA PARA LA ATENCIÓN INTEGRAL Y ESPECIALIZADA DE LA FAUNA SILVESTRE.  //  O232020200664114 - SERVICIOS DE TRANSPORTE TERRESTRE ESPECIAL LOCAL DE PASAJER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664114"/>
    <s v="SERVICIOS DE TRANSPORTE TERRESTRE ESPECIAL LOCAL DE PASAJEROS"/>
    <s v="1-100-F001-VA-RECURSOS DISTRITO"/>
    <n v="0"/>
    <s v="PRESTAR EL SERVICIO DE TRANSPORTE PÚBLICO TERRESTRE AUTOMOTOR ESPECIAL DE PASAJEROS Y DE CARGA PARA EL DESARROLLO DE LAS ACTIVIDADES MISIONALES Y DE INVERSIÓN QUE ADELANTE LA SECRETARIA DISTRITAL DE AMBIENTE"/>
    <s v="CCE-02"/>
    <s v="LICITACIÓN PÚBLICA"/>
    <n v="0"/>
    <s v="NO"/>
    <s v="78101800;78111800"/>
    <n v="1"/>
    <n v="1"/>
    <n v="11"/>
    <n v="1"/>
    <n v="12"/>
    <n v="290909000"/>
    <n v="1"/>
    <n v="290909000"/>
    <n v="3"/>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0"/>
    <s v=""/>
    <n v="0"/>
    <s v=""/>
    <s v=" "/>
    <n v="0"/>
    <n v="0"/>
    <n v="0"/>
    <s v="SUBDIRECCIÓN CONTRACTUAL"/>
    <s v="CO-DC-11001"/>
    <s v="CARMEN ROCÍO GONZÁLEZ CANTOR - Subdirectora de Silvicultura, Flora y Fauna Silvestre"/>
    <n v="3778917"/>
    <s v="carmen.gonzalez@ambientebogota.gov.co"/>
    <s v="Av Caracas No. 54 - 38"/>
    <s v="NO"/>
    <s v="SI"/>
    <s v="NO"/>
    <s v="Fauna silvestre"/>
    <s v="Licitación pública"/>
    <n v="4514168000"/>
    <s v=" "/>
    <n v="17661"/>
    <n v="0"/>
    <s v="FORMULAR E IMPLEMENTAR 1 PROGRAMA PARA LA ATENCIÓN INTEGRAL Y ESPECIALIZADA DE LA FAUNA SILVESTRE"/>
    <s v="FORMULAR E IMPLEMENTAR 1 PROGRAMA PARA LA ATENCIÓN INTEGRAL Y ESPECIALIZADA DE LA FAUNA SILVESTRE"/>
    <s v="OK"/>
    <s v=""/>
    <s v="20211360"/>
    <s v="Por Cargar en SIPSE"/>
    <s v="N/A"/>
    <s v="TRANSPORTES ESPECIALES F.S.G S.A.S"/>
    <s v="Validar"/>
    <s v="PRESTAR EL SERVICIO DE TRANSPORTE PUBLICO TERRESTRE AUTOMOTOR ESPECIAL DE PASAJEROS Y DE CARGA PARA EL DESARROLLO DE LAS ACTIVIDADES MISIONALES Y DE INVERSION QUE ADELANTE LA SECRETARIA DISTRITAL DE AMBIENTE"/>
    <s v="&quot;1332022-7657&quot;,&quot;1152022-7702&quot;,&quot;1082022-7710&quot;,&quot;1312022-7710&quot;,&quot;432022-7711&quot;,&quot;692022-7711&quot;,&quot;122022-7743&quot;,&quot;202022-7743&quot;,&quot;322022-7743&quot;,&quot;362022-7769&quot;,&quot;62022-7769&quot;,&quot;712022-7769&quot;,&quot;902022-7769&quot;,&quot;112022-7780&quot;,&quot;332022-7780&quot;,&quot;352022-7780&quot;,&quot;422022-7780&quot;,&quot;1132022-7789&quot;,&quot;1422022-7789&quot;,&quot;292022-7789&quot;,&quot;102022-7794&quot;,&quot;722022-7794&quot;,&quot;342022-7805&quot;,&quot;362022-7811&quot;,&quot;372022-7811&quot;,&quot;382022-7811&quot;,&quot;62022-7814&quot;,&quot;312022-7820&quot; PRESTAR EL SERVICIO DE TRANSPORTE PUBLICO TERRESTRE AUTOMOTOR ESPECIAL DE PASAJEROS Y DE CARGA PARA EL DESARROLLO DE LAS ACTIVIDADES MISIONALES Y DE INVERSION QUE ADELANTE LA SECRETARIA DISTRITAL DE AMBIENTE_x000a_"/>
    <s v="ESTE CDP REMPLAZA LOS CDP EXTRAPRESUPUESALES 50, 49, 48, 46, 45, 54, 51 , 56, 52, 53, 55, 47, 57, PRESTAR EL SERVICIO DE TRANSPORTE PUBLICO TERRESTRE AUTOMOTOR ESPECIAL DDE PASAJEROS Y DE CARGA PARA EL DESARROLLO DE LAS ACTIVIDADES MISIONALES Y DE INVERSION QUE ADELANTE LA SECRETARIA DISTRITAL DE AMBIENTE"/>
    <s v="Validar"/>
    <s v="O232020200664114"/>
    <s v="O232020200664114"/>
    <s v="O232020200664114"/>
    <s v="OKs"/>
    <s v="1-100-F001"/>
    <s v="1-100-F001"/>
    <s v="1-100-F001"/>
    <s v="OKs"/>
    <n v="9"/>
    <n v="9"/>
    <s v="OK"/>
    <n v="290909000"/>
    <n v="290909000"/>
    <s v="OK"/>
    <n v="0"/>
    <n v="10"/>
    <s v="Por Cargar"/>
    <n v="0"/>
    <n v="290909000"/>
    <s v=""/>
    <s v="Por Cargar"/>
    <n v="0"/>
    <s v="SOLICITUD PAGO"/>
    <n v="2897"/>
    <n v="2897"/>
    <s v="Contratado"/>
    <n v="0"/>
    <n v="0"/>
    <m/>
  </r>
  <r>
    <s v="702022_7711"/>
    <s v="2905"/>
    <n v="7711"/>
    <s v="702022_7711"/>
    <n v="702022"/>
    <n v="7711"/>
    <s v=""/>
    <n v="2905"/>
    <s v="FORMULAR E IMPLEMENTAR UN (1) PROGRAMA PARA LA ATENCIÓN INTEGRAL Y ESPECIALIZADA DE LA FAUNA SILVESTRE.  //  O232020200881123 - SERVICIOS DE INVESTIGACIÓN APLICADA EN BIOTECNOLOGÍA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1123"/>
    <s v="SERVICIOS DE INVESTIGACIÓN APLICADA EN BIOTECNOLOGÍA"/>
    <s v="1-100-F001-VA-RECURSOS DISTRITO"/>
    <n v="0"/>
    <s v="PRESTAR EL SERVICIO DE CITOGENÉTICA Y GENOTIPIFICACIÓN PARA LOS ESPÉCIMENES DE LA FAUNA SILVESTRE QUE SE ENCUENTREN BAJO CUSTODIA DE LA SDA."/>
    <s v="CCE-02"/>
    <s v="LICITACIÓN PÚBLICA"/>
    <n v="0"/>
    <s v="NO"/>
    <s v="42121600;70122000;70161500"/>
    <n v="5"/>
    <n v="6"/>
    <n v="6"/>
    <n v="1"/>
    <n v="12"/>
    <n v="150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Licitación pública"/>
    <n v="4514168000"/>
    <s v=""/>
    <s v=""/>
    <n v="0"/>
    <s v="FORMULAR E IMPLEMENTAR 1 PROGRAMA PARA LA ATENCIÓN INTEGRAL Y ESPECIALIZADA DE LA FAUNA SILVESTRE"/>
    <s v=""/>
    <s v=""/>
    <s v=""/>
    <s v=""/>
    <s v=""/>
    <s v=""/>
    <s v=""/>
    <s v=""/>
    <s v="PRESTAR EL SERVICIO DE CITOGENETICA Y GENOTIPIFICACION PARA LOS ESPECIMENES DE LA FAUNA SILVESTRE QUE SE ENCUENTREN BAJO CUSTODIA DE LA SDA"/>
    <s v=""/>
    <s v=""/>
    <s v=""/>
    <s v="O232020200881123"/>
    <s v=""/>
    <s v=""/>
    <s v=""/>
    <s v="1-100-F001"/>
    <s v=""/>
    <s v=""/>
    <s v=""/>
    <s v=""/>
    <s v=""/>
    <s v="OK"/>
    <n v="0"/>
    <n v="0"/>
    <s v="OK"/>
    <n v="0"/>
    <n v="0"/>
    <s v=""/>
    <n v="0"/>
    <n v="0"/>
    <s v=""/>
    <s v=""/>
    <n v="0"/>
    <s v=""/>
    <n v="2905"/>
    <n v="0"/>
    <m/>
    <n v="150000000"/>
    <n v="0"/>
    <m/>
  </r>
  <r>
    <s v="712022_7711"/>
    <s v="2906"/>
    <n v="7711"/>
    <s v="712022_7711"/>
    <n v="712022"/>
    <n v="7711"/>
    <s v=""/>
    <n v="2906"/>
    <s v="FORMULAR E IMPLEMENTAR UN (1) PROGRAMA PARA LA ATENCIÓN INTEGRAL Y ESPECIALIZADA DE LA FAUNA SILVESTRE.  //  O23202020088715999 - SERVICIO DE MANTENIMIENTO Y REPARACIÓN DE OTROS EQUIPOS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715999"/>
    <s v="SERVICIO DE MANTENIMIENTO Y REPARACIÓN DE OTROS EQUIPOS N.C.P."/>
    <s v="1-100-F001-VA-RECURSOS DISTRITO"/>
    <n v="0"/>
    <s v="REORIENTACIÓN DE RECURSOS"/>
    <s v="N/A"/>
    <s v="N/A"/>
    <n v="0"/>
    <s v="NO"/>
    <s v="N/A"/>
    <s v="N/A"/>
    <s v="N/A"/>
    <s v="N/A"/>
    <s v="N/A"/>
    <s v="N/A"/>
    <n v="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4514168000"/>
    <s v=""/>
    <s v=""/>
    <n v="0"/>
    <s v="FORMULAR E IMPLEMENTAR 1 PROGRAMA PARA LA ATENCIÓN INTEGRAL Y ESPECIALIZADA DE LA FAUNA SILVESTRE"/>
    <s v=""/>
    <s v=""/>
    <s v=""/>
    <s v=""/>
    <s v=""/>
    <s v=""/>
    <s v=""/>
    <s v=""/>
    <s v="REORIENTACION DE RECURSOS"/>
    <s v=""/>
    <s v=""/>
    <s v=""/>
    <s v="O23202020088715999"/>
    <s v=""/>
    <s v=""/>
    <s v=""/>
    <s v="1-100-F001"/>
    <s v=""/>
    <s v=""/>
    <s v=""/>
    <s v=""/>
    <s v=""/>
    <s v="OK"/>
    <n v="0"/>
    <n v="0"/>
    <s v="OK"/>
    <n v="0"/>
    <n v="0"/>
    <s v=""/>
    <n v="0"/>
    <n v="0"/>
    <s v=""/>
    <s v=""/>
    <n v="0"/>
    <s v=""/>
    <n v="2906"/>
    <n v="0"/>
    <m/>
    <n v="0"/>
    <n v="0"/>
    <m/>
  </r>
  <r>
    <s v="722022_7711"/>
    <s v="2907"/>
    <n v="7711"/>
    <s v="722022_7711"/>
    <n v="722022"/>
    <n v="7711"/>
    <s v=""/>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UNAR ESFUERZOS TÉCNICOS, ADMINISTRATIVOS Y RECURSOS FINANCIEROS, PARA ADELANTAR LA REHABILITACIÓN FÍSICA, NUTRICIONAL Y ETOLÓGICA DE UN ESPÉCIMEN DE PUMA CONCOLOR"/>
    <s v="CCE-16"/>
    <s v="CONTRATACIÓN DIRECTA"/>
    <n v="0"/>
    <s v="NO"/>
    <s v="70122000;70161500"/>
    <n v="8"/>
    <n v="9"/>
    <n v="3"/>
    <n v="1"/>
    <n v="12"/>
    <n v="8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CD=Contratación Directa"/>
    <n v="4514168000"/>
    <s v=""/>
    <s v=""/>
    <n v="0"/>
    <s v="FORMULAR E IMPLEMENTAR 1 PROGRAMA PARA LA ATENCIÓN INTEGRAL Y ESPECIALIZADA DE LA FAUNA SILVESTRE"/>
    <s v=""/>
    <s v=""/>
    <s v=""/>
    <s v=""/>
    <s v=""/>
    <s v=""/>
    <s v=""/>
    <s v=""/>
    <s v="AUNAR ESFUERZOS TECNICOS, ADMINISTRATIVOS Y RECURSOS FINANCIEROS, PARA ADELANTAR LA REHABILITACION FISICA, NUTRICIONAL Y ETOLOGICA DE UN ESPECIMEN DE PUMA CONCOLOR"/>
    <s v=""/>
    <s v=""/>
    <s v=""/>
    <s v="O232020200883590"/>
    <s v=""/>
    <s v=""/>
    <s v=""/>
    <s v="1-100-F001"/>
    <s v=""/>
    <s v=""/>
    <s v=""/>
    <s v=""/>
    <s v=""/>
    <s v="OK"/>
    <n v="0"/>
    <n v="0"/>
    <s v="OK"/>
    <n v="0"/>
    <n v="0"/>
    <s v=""/>
    <n v="0"/>
    <n v="0"/>
    <s v=""/>
    <s v=""/>
    <n v="0"/>
    <s v=""/>
    <n v="2907"/>
    <n v="0"/>
    <m/>
    <n v="8000000"/>
    <n v="0"/>
    <m/>
  </r>
  <r>
    <s v="732022_7711"/>
    <s v="2908"/>
    <n v="7711"/>
    <s v="732022_7711"/>
    <n v="732022"/>
    <n v="7711"/>
    <s v=""/>
    <n v="2908"/>
    <s v="FORMULAR E IMPLEMENTAR UN (1) PROGRAMA PARA LA ATENCIÓN INTEGRAL Y ESPECIALIZADA DE LA FAUNA SILVESTRE.  //  O232020200772212 - SERVICIOS DE ADMINISTRACIÓN DE BIENES INMUEBLES NO RESIDENCIALES (DIFERENTES A VIVIENDA) A COMISIÓN O POR CONTRATO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772212"/>
    <s v="SERVICIOS DE ADMINISTRACIÓN DE BIENES INMUEBLES NO RESIDENCIALES (DIFERENTES A VIVIENDA) A COMISIÓN O POR CONTRATO"/>
    <s v="1-100-F001-VA-RECURSOS DISTRITO"/>
    <n v="0"/>
    <s v="CONTRATAR LA OPERACIÓN Y ADMINISTRACIÓN DEL CENTRO DE ATENCIÓN, VALORACIÓN Y REHABILITACIÓN DE FLORA Y FAUNA SILVESTRE."/>
    <s v="CCE-02"/>
    <s v="LICITACIÓN PÚBLICA"/>
    <n v="0"/>
    <s v="NO"/>
    <s v="70161500; 70122000; 10122100; 10102000; 10131700; 42121600; 41122400; 80111500; 80101600"/>
    <n v="3"/>
    <n v="6"/>
    <n v="19"/>
    <n v="1"/>
    <n v="12"/>
    <n v="3192580599"/>
    <n v="1"/>
    <n v="0"/>
    <n v="2"/>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Licitación pública"/>
    <n v="4514168000"/>
    <s v=""/>
    <s v=""/>
    <n v="0"/>
    <s v="FORMULAR E IMPLEMENTAR 1 PROGRAMA PARA LA ATENCIÓN INTEGRAL Y ESPECIALIZADA DE LA FAUNA SILVESTRE"/>
    <s v=""/>
    <s v=""/>
    <s v=""/>
    <s v=""/>
    <s v=""/>
    <s v=""/>
    <s v=""/>
    <s v=""/>
    <s v="CONTRATAR LA OPERACION Y ADMINISTRACION DEL CENTRO DE ATENCION, VALORACION Y REHABILITACION DE FLORA Y FAUNA SILVESTRE"/>
    <s v=""/>
    <s v=""/>
    <s v=""/>
    <s v="O232020200772212"/>
    <s v=""/>
    <s v=""/>
    <s v=""/>
    <s v="1-100-F001"/>
    <s v=""/>
    <s v=""/>
    <s v=""/>
    <s v=""/>
    <s v=""/>
    <s v="OK"/>
    <n v="0"/>
    <n v="0"/>
    <s v="OK"/>
    <n v="0"/>
    <n v="0"/>
    <s v=""/>
    <n v="0"/>
    <n v="0"/>
    <s v=""/>
    <s v=""/>
    <n v="0"/>
    <s v=""/>
    <n v="2908"/>
    <n v="0"/>
    <m/>
    <n v="3192580599"/>
    <n v="0"/>
    <m/>
  </r>
  <r>
    <s v="742022_7711"/>
    <s v="175852979"/>
    <n v="7711"/>
    <s v="742022_7711"/>
    <n v="742022"/>
    <n v="7711"/>
    <n v="17585"/>
    <n v="2979"/>
    <s v="FORMULAR E IMPLEMENTAR UN (1) PROGRAMA PARA LA ATENCIÓN INTEGRAL Y ESPECIALIZADA DE LA FAUNA SILVESTRE.  // O232020200885310 - SERVICIOS DE DESINFECCIÓN Y EXTERMINACIÓN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5310"/>
    <s v="SERVICIOS DE DESINFECCIÓN Y EXTERMINACIÓN"/>
    <s v="1-100-F001-VA-RECURSOS DISTRITO"/>
    <n v="0"/>
    <s v="ADQUIRIR ELEMENTOS PARA EL MANEJO Y CONTROL INTEGRAL DE PLAGAS EN EL CAVRFFS DE LA SDA"/>
    <s v="CCE-10"/>
    <s v="MÍNIMA CUANTÍA"/>
    <n v="0"/>
    <s v="NO"/>
    <s v="70141605; 72102104; 78141603"/>
    <n v="2"/>
    <n v="3"/>
    <n v="1"/>
    <n v="1"/>
    <n v="4"/>
    <n v="10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698"/>
    <n v="44617"/>
    <n v="9972200"/>
    <s v=""/>
    <s v=" "/>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CONVOCATORIA PUBLICA - MINIMA CUANTIA"/>
    <n v="17585"/>
    <n v="0"/>
    <s v="FORMULAR E IMPLEMENTAR 1 PROGRAMA PARA LA ATENCIÓN INTEGRAL Y ESPECIALIZADA DE LA FAUNA SILVESTRE"/>
    <s v="FORMULAR E IMPLEMENTAR 1 PROGRAMA PARA LA ATENCIÓN INTEGRAL Y ESPECIALIZADA DE LA FAUNA SILVESTRE"/>
    <s v="OK"/>
    <s v=""/>
    <s v=""/>
    <s v=""/>
    <s v="N/A"/>
    <s v=""/>
    <s v=""/>
    <s v="ADQUIRIR ELEMENTOS PARA EL MANEJO Y CONTROL INTEGRAL DE PLAGAS EN EL CAVRFFS DE LA SDA"/>
    <s v="ADQUIRIR ELEMENTOS PARA EL MANEJO Y CONTROL INTEGRAL DE PLAGAS EN EL CAVRFFS DE LA SDA"/>
    <s v="ADQUIRIR ELEMENTOS PARA EL MANEJO Y CONTROL INTEGRAL DE PLAGAS EN ELCAVRFFS DE LA SDA"/>
    <s v="OK-PAA-SIPSE-Validar PREDIS"/>
    <s v="O232020200885310"/>
    <s v="O232020200885310"/>
    <s v="O232020200885310"/>
    <s v="OKs"/>
    <s v="1-100-F001"/>
    <s v="1-100-F001"/>
    <s v="1-100-F001"/>
    <s v="OKs"/>
    <n v="1698"/>
    <n v="1698"/>
    <s v="OK"/>
    <n v="9972200"/>
    <n v="9972200"/>
    <s v="OK"/>
    <n v="0"/>
    <n v="0"/>
    <s v=""/>
    <n v="0"/>
    <n v="0"/>
    <s v=""/>
    <s v=""/>
    <n v="0"/>
    <s v="DESARROLLO PROCESO CONTRACTUAL Y CARGUE CONTRATO ELECTRÓNICO"/>
    <n v="2979"/>
    <n v="2979"/>
    <s v="En trámite"/>
    <n v="27800"/>
    <n v="9972200"/>
    <s v="Actualizar Valor PAA vs CDP"/>
  </r>
  <r>
    <s v="752022_7711"/>
    <s v="175902896"/>
    <n v="7711"/>
    <s v="752022_7711"/>
    <n v="752022"/>
    <n v="7711"/>
    <n v="17590"/>
    <n v="2896"/>
    <s v="EJECUTAR 27.500 ACTUACIONES TÉCNICAS O JURÍDICAS DE EVALUACIÓN, CONTROL, SEGUIMIENTO Y PREVENCIÓN SOBRE EL RECURSO FAUNA SILVESTRE.  //  O232020200772252 - SERVICIOS DE ARRENDAMIENTO DE BIENES INMUEBLES NO RESIDENCIALES (VIVIENDA) A COMISIÓN O POR CONTRATO  //  1-100-F001-VA-RECURSOS DISTRITO"/>
    <s v="O23011602340000007711"/>
    <s v="CONTROL A LOS FACTORES DE DETERIORO DEL RECURSO FAUNA SILVESTRE EN BOGOTÁ."/>
    <s v="FAUNA SILVESTRE"/>
    <s v="256 - AUMENTAR EN UN 15% LAS ACTUACIONES TÉCNICAS O JURÍDICAS PARA LA PROTECCIÓN DE LOS ANIMALES SILVESTRES, EVALUACIÓN Y SEGUIMIENTO DEL APROVECHAMIENTO DE ESTOS, SUS PRODUCTOS Y SUBPRODUCTOS, Y LA PREVENCIÓN Y CONTROL DE SU TRÁFICO ILEGAL."/>
    <s v="AUMENTAR EL CONTROL A LOS FACTORES DE DETERIORO DEL RECURSO FAUNA SILVESTRE EN BOGOTÁ D.C."/>
    <s v="AUMENTAR LA GESTIÓN PARA CONTROLAR EL TRÁFICO DE LA FAUNA SILVESTRE"/>
    <s v="CONSERVACIÓN DE LAS ESPECIES DE FAUNA SILVESTRE Y CONTROL DE SU TRÁFICO ILEGAL"/>
    <x v="0"/>
    <s v="O232020200772252"/>
    <s v="SERVICIOS DE ARRENDAMIENTO DE BIENES INMUEBLES NO RESIDENCIALES (VIVIENDA) A COMISIÓN O POR CONTRATO"/>
    <s v="1-100-F001-VA-RECURSOS DISTRITO"/>
    <n v="0"/>
    <s v="ADICIÓN AL CONTRATO No. SDA-20210606, CUYO OBJETO CONSISTE EN &quot;ARRIENDO DE LA OFICINA DE ENLACE DE LA TERMINAL SATELITE DEL SUR&quot;"/>
    <s v="CCE-16"/>
    <s v="CONTRATACIÓN DIRECTA"/>
    <n v="0"/>
    <s v="NO"/>
    <s v="80131502"/>
    <n v="2"/>
    <n v="2"/>
    <n v="105"/>
    <n v="0"/>
    <n v="6"/>
    <n v="8293408"/>
    <n v="0"/>
    <n v="0"/>
    <n v="0"/>
    <s v="3202007_Servicio de control y vigilancia al tráfico ilegal de especies"/>
    <s v="SERVICIO DE CONTROL Y VIGILANCIA AL TRÁFICO ILEGAL DE ESPECIES"/>
    <n v="0"/>
    <n v="0"/>
    <s v="SUBDIRECCIÓN DE SILVICULTURA, FLORA Y FAUNA SILVESTRE"/>
    <s v=""/>
    <s v=""/>
    <n v="1696"/>
    <n v="44615"/>
    <n v="8293408"/>
    <n v="1666"/>
    <n v="44617"/>
    <n v="8293408"/>
    <n v="0"/>
    <n v="0"/>
    <s v="SUBDIRECCIÓN CONTRACTUAL"/>
    <s v="CO-DC-11001"/>
    <s v="CARMEN ROCÍO GONZÁLEZ CANTOR - Subdirectora de Silvicultura, Flora y Fauna Silvestre"/>
    <n v="3778917"/>
    <s v="carmen.gonzalez@ambientebogota.gov.co"/>
    <s v="Av Caracas No. 54 - 38"/>
    <s v="SI"/>
    <s v="NO"/>
    <s v="NO"/>
    <s v="Fauna silvestre"/>
    <s v="CD=Contratación Directa"/>
    <n v="1510512000"/>
    <s v=" "/>
    <n v="17590"/>
    <n v="0"/>
    <s v="EJECUTAR 27.500 ACTUACIONES TÉCNICAS O JURÍDICAS DE EVALUACIÓN, CONTROL, SEGUIMIENTO Y PREVENCIÓN SOBRE EL RECURSO FAUNA SILVESTRE"/>
    <s v="EJECUTAR 27.500 ACTUACIONES TÉCNICAS O JURÍDICAS DE EVALUACIÓN, CONTROL, SEGUIMIENTO Y PREVENCIÓN SOBRE EL RECURSO FAUNA SILVESTRE"/>
    <s v="OK"/>
    <s v=""/>
    <s v="20210606"/>
    <s v="Por Cargar en SIPSE"/>
    <s v="N/A"/>
    <s v="TERMINAL DE TRANSPORTE S A"/>
    <s v="Validar"/>
    <s v="ADICION AL CONTRATO No SDA-20210606, CUYO OBJETO CONSISTE EN &quot;ARRIENDO DE LA OFICINA DE ENLACE DE LA TERMINAL SATELITE DEL SUR&quot;"/>
    <s v="ADICION AL CONTRATO NO SDA-20210606, CUYO OBJETO CONSISTE EN &quot;ARRIENDO DE LA OFICINA DE ENLACE DE LA TERMINAL SATELITE DEL SUR&quot;"/>
    <s v="ADICION AL CONTRATO NO SDA-20210606, CUYO OBJETO CONSISTE EN &quot;ARRIENDO DE LA OFICINA DE ENLACE DE LA TERMINAL SATELITE DEL SUR&quot;"/>
    <s v="OKs"/>
    <s v="O232020200772252"/>
    <s v="O232020200772252"/>
    <s v="O232020200772252"/>
    <s v="OKs"/>
    <s v="1-100-F001"/>
    <s v="1-100-F001"/>
    <s v="1-100-F001"/>
    <s v="OKs"/>
    <n v="1696"/>
    <n v="1696"/>
    <s v="OK"/>
    <n v="8293408"/>
    <n v="8293408"/>
    <s v="OK"/>
    <n v="1666"/>
    <n v="1666"/>
    <s v="OK"/>
    <n v="8293408"/>
    <n v="8293408"/>
    <s v=""/>
    <s v="OK"/>
    <n v="0"/>
    <s v="FIN"/>
    <n v="2896"/>
    <n v="2896"/>
    <s v="Contratado"/>
    <n v="0"/>
    <n v="0"/>
    <m/>
  </r>
  <r>
    <s v="762022_7711"/>
    <s v="176532898"/>
    <n v="7711"/>
    <s v="762022_7711"/>
    <n v="762022"/>
    <n v="7711"/>
    <n v="17653"/>
    <n v="2898"/>
    <s v="FORMULAR E IMPLEMENTAR UN (1) PROGRAMA PARA LA ATENCIÓN INTEGRAL Y ESPECIALIZADA DE LA FAUNA SILVESTRE.  //  O232020200885940 - SERVICIOS ADMINISTRATIVOS COMBINADOS DE OFICINA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5940"/>
    <s v="SERVICIOS ADMINISTRATIVOS COMBINADOS DE OFICINA"/>
    <s v="1-100-F001-VA-RECURSOS DISTRITO"/>
    <n v="0"/>
    <s v="ADICIÓN AL CONTRATO DE PRESTACIÓN DE SERVICIOS  PROFESIONALES No. SDA-CPS-20211578, CUYO  OBJETO CONSISTE EN &quot;PRESTAR SERVICIOS PROFESIONALES PARA ADELANTAR LA GESTIÓN FINANCIERA Y ADMINISTRATIVA REQUERIDA EN EL CAVRFFS DE LA SDA&quot;. "/>
    <s v="CCE-16"/>
    <s v="CONTRATACIÓN DIRECTA"/>
    <n v="0"/>
    <s v="NO"/>
    <s v="80111600"/>
    <n v="4"/>
    <n v="4"/>
    <n v="3"/>
    <n v="1"/>
    <n v="7"/>
    <n v="12969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9"/>
    <n v="44638"/>
    <n v="12969000"/>
    <s v=""/>
    <s v=" "/>
    <n v="0"/>
    <n v="0"/>
    <n v="4323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53"/>
    <n v="0"/>
    <s v="FORMULAR E IMPLEMENTAR 1 PROGRAMA PARA LA ATENCIÓN INTEGRAL Y ESPECIALIZADA DE LA FAUNA SILVESTRE"/>
    <s v="FORMULAR E IMPLEMENTAR 1 PROGRAMA PARA LA ATENCIÓN INTEGRAL Y ESPECIALIZADA DE LA FAUNA SILVESTRE"/>
    <s v="OK"/>
    <s v=""/>
    <s v=""/>
    <s v=""/>
    <s v="N/A"/>
    <s v=""/>
    <s v=""/>
    <s v="ADICION AL CONTRATO DE PRESTACION DE SERVICIOS PROFESIONALES No SDA-CPS-20211578, CUYO OBJETO CONSISTE EN &quot;PRESTAR SERVICIOS PROFESIONALES PARA ADELANTAR LA GESTION FINANCIERA Y ADMINISTRATIVA REQUERIDA EN EL CAVRFFS DE LA SDA&quot;"/>
    <s v="ADICION AL CONTRATO DE PRESTACION DE SERVICIOS PROFESIONALES NO SDA-CPS-20211578, CUYO OBJETO CONSISTE EN &quot;PRESTAR SERVICIOS PROFESIONALES PARA ADELANTAR LA GESTION FINANCIERA Y ADMINISTRATIVA REQUERIDA EN EL CAVRFFS DE LA SDA&quot;"/>
    <s v="ADICION AL CONTRATO DE PRESTACION DE SERVICIOS PROFESIONALES NO SDA- CPS-20211578, CUYO OBJETO CONSISTE EN &quot;PRESTAR SERVICIOS PROFESIONALES PARA ADELANTAR LA GESTION FINANCIERA Y ADMINISTRATIVA REQUERIDA EN EL CAVRFFS DE LA SDA&quot;"/>
    <s v="OK-PAA-SIPSE-Validar PREDIS"/>
    <s v="O232020200885940"/>
    <s v="O232020200885940"/>
    <s v="O232020200885940"/>
    <s v="OKs"/>
    <s v="1-100-F001"/>
    <s v="1-100-F001"/>
    <s v="1-100-F001"/>
    <s v="OKs"/>
    <n v="1729"/>
    <n v="1729"/>
    <s v="OK"/>
    <n v="12969000"/>
    <n v="12969000"/>
    <s v="OK"/>
    <n v="0"/>
    <n v="0"/>
    <s v=""/>
    <n v="0"/>
    <n v="0"/>
    <s v=""/>
    <s v=""/>
    <n v="0"/>
    <s v="VERIFICACIÓN DE IDONEIDAD Y/O CONFORMACIÓN CARPETA CONTRATO"/>
    <n v="2898"/>
    <n v="2898"/>
    <s v="En trámite"/>
    <n v="0"/>
    <n v="12969000"/>
    <m/>
  </r>
  <r>
    <s v="772022_7711"/>
    <s v="176522899"/>
    <n v="7711"/>
    <s v="772022_7711"/>
    <n v="772022"/>
    <n v="7711"/>
    <n v="17652"/>
    <n v="2899"/>
    <s v="FORMULAR E IMPLEMENTAR UN (1) PROGRAMA PARA LA ATENCIÓN INTEGRAL Y ESPECIALIZADA DE LA FAUNA SILVESTRE.  //  O232020200991122 - SERVICIOS DE LA ADMINISTRACIÓN PÚBLICA RELACIONADOS CON LA SALU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1122"/>
    <s v="SERVICIOS DE LA ADMINISTRACIÓN PÚBLICA RELACIONADOS CON LA SALUD"/>
    <s v="1-100-F001-VA-RECURSOS DISTRITO"/>
    <n v="0"/>
    <s v="ADICIÓN AL CONTRATO DE PRESTACIÓN DE SERVICIOS  PROFESIONALES No. SDA-CPS-20211598, CUYO  OBJETO CONSISTE EN &quot;PRESTAR SERVICIOS PROFESIONALES PARA LIDERAR EL FUNCIONAMIENTO TÉCNICO Y ADMINISTRATIVO DEL CAVRFFS DE LA SDA. &quot;. "/>
    <s v="CCE-16"/>
    <s v="CONTRATACIÓN DIRECTA"/>
    <n v="0"/>
    <s v="NO"/>
    <s v="80111600"/>
    <n v="3"/>
    <n v="4"/>
    <n v="75"/>
    <n v="0"/>
    <n v="6"/>
    <n v="2181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32"/>
    <n v="44642"/>
    <n v="21810000"/>
    <s v=""/>
    <s v=" "/>
    <n v="0"/>
    <n v="0"/>
    <n v="8724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52"/>
    <n v="0"/>
    <s v="FORMULAR E IMPLEMENTAR 1 PROGRAMA PARA LA ATENCIÓN INTEGRAL Y ESPECIALIZADA DE LA FAUNA SILVESTRE"/>
    <s v="FORMULAR E IMPLEMENTAR 1 PROGRAMA PARA LA ATENCIÓN INTEGRAL Y ESPECIALIZADA DE LA FAUNA SILVESTRE"/>
    <s v="OK"/>
    <s v=""/>
    <s v=""/>
    <s v=""/>
    <s v="N/A"/>
    <s v=""/>
    <s v=""/>
    <s v="ADICION AL CONTRATO DE PRESTACION DE SERVICIOS PROFESIONALES No SDA-CPS-20211598, CUYO OBJETO CONSISTE EN &quot;PRESTAR SERVICIOS PROFESIONALES PARA LIDERAR EL FUNCIONAMIENTO TECNICO Y ADMINISTRATIVO DEL CAVRFFS DE LA SDA &quot;"/>
    <s v="ADICION AL CONTRATO DE PRESTACION DE SERVICIOS PROFESIONALES NO SDA-CPS-20211598, CUYO OBJETO CONSISTE EN &quot;PRESTAR SERVICIOS PROFESIONALES PARA LIDERAR EL FUNCIONAMIENTO TECNICO Y ADMINISTRATIVO DEL CAVRFFS DE LA SDA &quot;"/>
    <s v="ADICION AL CONTRATO DE PRESTACION DE SERVICIOS PROFESIONALES NOSDA-CPS-20211598, CUYO OBJETO CONSISTE EN &quot;PRESTAR SERVICIOSPROFESIONALES PARA LIDERAR EL FUNCIONAMIENTO TECNICO Y ADMINISTRATIVODEL CAVRFFS DE LA SDA &quot;"/>
    <s v="OK-PAA-SIPSE-Validar PREDIS"/>
    <s v="O232020200991122"/>
    <s v="O232020200991122"/>
    <s v="O232020200991122"/>
    <s v="OKs"/>
    <s v="1-100-F001"/>
    <s v="1-100-F001"/>
    <s v="1-100-F001"/>
    <s v="OKs"/>
    <n v="1732"/>
    <n v="1732"/>
    <s v="OK"/>
    <n v="21810000"/>
    <n v="21810000"/>
    <s v="OK"/>
    <n v="0"/>
    <n v="0"/>
    <s v=""/>
    <n v="0"/>
    <n v="0"/>
    <s v=""/>
    <s v=""/>
    <n v="0"/>
    <s v="VERIFICACIÓN DE IDONEIDAD Y/O CONFORMACIÓN CARPETA CONTRATO"/>
    <n v="2899"/>
    <n v="2899"/>
    <s v="En trámite"/>
    <n v="0"/>
    <n v="21810000"/>
    <m/>
  </r>
  <r>
    <s v="782022_7711"/>
    <s v="2900"/>
    <n v="7711"/>
    <s v="782022_7711"/>
    <n v="782022"/>
    <n v="7711"/>
    <s v=""/>
    <n v="2900"/>
    <s v="FORMULAR E IMPLEMENTAR UN (1) PROGRAMA PARA LA ATENCIÓN INTEGRAL Y ESPECIALIZADA DE LA FAUNA SILVESTRE.  //  O232020200885250 - SERVICIOS DE PROTECCIÓN (GUARDAS DE SEGURIDA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5250"/>
    <s v="SERVICIOS DE PROTECCIÓN (GUARDAS DE SEGURIDAD)"/>
    <s v="1-100-F001-VA-RECURSOS DISTRITO"/>
    <n v="0"/>
    <s v="REORIENTACIÓN DE RECURSOS"/>
    <s v="N/A"/>
    <s v="N/A"/>
    <n v="0"/>
    <s v="NO"/>
    <s v="N/A"/>
    <s v="N/A"/>
    <s v="N/A"/>
    <s v="N/A"/>
    <s v="N/A"/>
    <s v="N/A"/>
    <n v="11045488"/>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4514168000"/>
    <s v=""/>
    <s v=""/>
    <n v="0"/>
    <s v="FORMULAR E IMPLEMENTAR 1 PROGRAMA PARA LA ATENCIÓN INTEGRAL Y ESPECIALIZADA DE LA FAUNA SILVESTRE"/>
    <s v=""/>
    <s v=""/>
    <s v=""/>
    <s v=""/>
    <s v=""/>
    <s v=""/>
    <s v=""/>
    <s v=""/>
    <s v="REORIENTACION DE RECURSOS"/>
    <s v=""/>
    <s v=""/>
    <s v=""/>
    <s v="O232020200885250"/>
    <s v=""/>
    <s v=""/>
    <s v=""/>
    <s v="1-100-F001"/>
    <s v=""/>
    <s v=""/>
    <s v=""/>
    <s v=""/>
    <s v=""/>
    <s v="OK"/>
    <n v="0"/>
    <n v="0"/>
    <s v="OK"/>
    <n v="0"/>
    <n v="0"/>
    <s v=""/>
    <n v="0"/>
    <n v="0"/>
    <s v=""/>
    <s v=""/>
    <n v="0"/>
    <s v=""/>
    <n v="2900"/>
    <n v="0"/>
    <m/>
    <n v="11045488"/>
    <n v="0"/>
    <m/>
  </r>
  <r>
    <s v="792022_7711"/>
    <s v="176222907"/>
    <n v="7711"/>
    <s v="792022_7711"/>
    <n v="792022"/>
    <n v="7711"/>
    <n v="17622"/>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571, CUYO OBJETO CONSISTE EN &quot;PRESTAR SERVICIOS PROFESIONALES PARA GESTIONAR LA OPERACIÓN DEL LABORATORIO CLÍNICO DEL CAVRFFS DE LA SDA.&quot;"/>
    <s v="CCE-16"/>
    <s v="CONTRATACIÓN DIRECTA"/>
    <n v="0"/>
    <s v="NO"/>
    <s v="80111600"/>
    <n v="2"/>
    <n v="3"/>
    <n v="2.5"/>
    <n v="1"/>
    <n v="5"/>
    <n v="1735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2"/>
    <n v="44624"/>
    <n v="17350000"/>
    <n v="1696"/>
    <n v="44631"/>
    <n v="17350000"/>
    <n v="0"/>
    <n v="6940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22"/>
    <n v="0"/>
    <s v="FORMULAR E IMPLEMENTAR 1 PROGRAMA PARA LA ATENCIÓN INTEGRAL Y ESPECIALIZADA DE LA FAUNA SILVESTRE"/>
    <s v="FORMULAR E IMPLEMENTAR 1 PROGRAMA PARA LA ATENCIÓN INTEGRAL Y ESPECIALIZADA DE LA FAUNA SILVESTRE"/>
    <s v="OK"/>
    <s v=""/>
    <s v="20211571"/>
    <s v="Por Cargar en SIPSE"/>
    <s v="N/A"/>
    <s v="LUZ ANGELA VEGA MORALES"/>
    <s v="Validar"/>
    <s v="ADICION AL CONTRATO DE PRESTACION DE SERVICIOS PROFESIONALES No SDA-CPS-20211571, CUYO OBJETO CONSISTE EN &quot;PRESTAR SERVICIOS PROFESIONALES PARA GESTIONAR LA OPERACION DEL LABORATORIO CLINICO DEL CAVRFFS DE LA SDA&quot;"/>
    <s v="ADICION AL CONTRATO DE PRESTACION DE SERVICIOS PROFESIONALES NO SDA-CPS-20211571, CUYO OBJETO CONSISTE EN &quot;PRESTAR SERVICIOS PROFESIONALES PARA GESTIONAR LA OPERACION DEL LABORATORIO CLINICO DEL CAVRFFS DE LA SDA&quot;"/>
    <s v="ADICION AL CONTRATO DE PRESTACION DE SERVICIOS PROFESIONALES NO SDA-CPS 20211571 CUYO OBJETO CONSISTE EN &quot;PRESTAR SERVICIOS PROFESIONALES PARA GESTIONAR LA OPERACION DEL LABORATORIO CLINICO DEL CAVRFFS DE LA SDA"/>
    <s v="OK-PAA-SIPSE-Validar PREDIS"/>
    <s v="O232020200883590"/>
    <s v="O232020200883590"/>
    <s v="O232020200883590"/>
    <s v="OKs"/>
    <s v="1-100-F001"/>
    <s v="1-100-F001"/>
    <s v="1-100-F001"/>
    <s v="OKs"/>
    <n v="1712"/>
    <n v="1712"/>
    <s v="OK"/>
    <n v="17350000"/>
    <n v="17350000"/>
    <s v="OK"/>
    <n v="1696"/>
    <n v="1696"/>
    <s v="OK"/>
    <n v="17350000"/>
    <n v="17350000"/>
    <s v=""/>
    <s v="OK"/>
    <n v="0"/>
    <s v="FIN"/>
    <n v="2907"/>
    <n v="2907"/>
    <s v="Contratado"/>
    <n v="0"/>
    <n v="0"/>
    <m/>
  </r>
  <r>
    <s v="802022_7711"/>
    <s v="176372907"/>
    <n v="7711"/>
    <s v="802022_7711"/>
    <n v="802022"/>
    <n v="7711"/>
    <n v="17637"/>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683, CUYO OBJETO CONSISTE EN &quot;PRESTAR SERVICIOS PROFESIONALES PARA DESARROLLAR LAS ACTIVIDADES MÉDICO VETERINARIAS REQUERIDAS EN EL CAVRFFS DE LA SDA.&quot;"/>
    <s v="CCE-16"/>
    <s v="CONTRATACIÓN DIRECTA"/>
    <n v="0"/>
    <s v="NO"/>
    <s v="80111600"/>
    <n v="3"/>
    <n v="3"/>
    <n v="2"/>
    <n v="1"/>
    <n v="5"/>
    <n v="9956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4"/>
    <n v="44630"/>
    <n v="9956000"/>
    <n v="1715"/>
    <n v="44636"/>
    <n v="9956000"/>
    <n v="0"/>
    <n v="4978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7"/>
    <n v="0"/>
    <s v="FORMULAR E IMPLEMENTAR 1 PROGRAMA PARA LA ATENCIÓN INTEGRAL Y ESPECIALIZADA DE LA FAUNA SILVESTRE"/>
    <s v="FORMULAR E IMPLEMENTAR 1 PROGRAMA PARA LA ATENCIÓN INTEGRAL Y ESPECIALIZADA DE LA FAUNA SILVESTRE"/>
    <s v="OK"/>
    <s v=""/>
    <s v="20211683"/>
    <s v="Por Cargar en SIPSE"/>
    <s v="N/A"/>
    <s v="ANDRES LEONARDO RUIZ OBANDO"/>
    <s v="Validar"/>
    <s v="ADICION AL CONTRATO DE PRESTACION DE SERVICIOS PROFESIONALES No SDA-CPS-20211683, CUYO OBJETO CONSISTE EN &quot;PRESTAR SERVICIOS PROFESIONALES PARA DESARROLLAR LAS ACTIVIDADES MEDICO VETERINARIAS REQUERIDAS EN EL CAVRFFS DE LA SDA&quot;"/>
    <s v="ADICION AL CONTRATO DE PRESTACION DE SERVICIOS PROFESIONALES NO SDA-CPS-20211683, CUYO OBJETO CONSISTE EN &quot;PRESTAR SERVICIOS PROFESIONALES PARA DESARROLLAR LAS ACTIVIDADES MEDICO VETERINARIAS REQUERIDAS EN EL CAVRFFS DE LA SDA&quot;"/>
    <s v="ADICION AL CONTRATO DE PRESTACION DE SERVICIOS PROFESIONALES NO SDA-CPS-20211683, CUYO OBJETO CONSISTE EN &quot;PRESTAR SERVICIOS PROFESIONALES PARA DESARROLLAR LAS ACTIVIDADES MEDICO VETERINARIAS REQUERIDAS EN EL CAVRFFS DE LA SDA&quot;"/>
    <s v="OKs"/>
    <s v="O232020200883590"/>
    <s v="O232020200883590"/>
    <s v="O232020200883590"/>
    <s v="OKs"/>
    <s v="1-100-F001"/>
    <s v="1-100-F001"/>
    <s v="1-100-F001"/>
    <s v="OKs"/>
    <n v="1724"/>
    <n v="1724"/>
    <s v="OK"/>
    <n v="9956000"/>
    <n v="9956000"/>
    <s v="OK"/>
    <n v="1715"/>
    <n v="1715"/>
    <s v="OK"/>
    <n v="9956000"/>
    <n v="9956000"/>
    <s v=""/>
    <s v="OK"/>
    <n v="0"/>
    <s v="FIN"/>
    <n v="2907"/>
    <n v="2907"/>
    <s v="Contratado"/>
    <n v="0"/>
    <n v="0"/>
    <m/>
  </r>
  <r>
    <s v="812022_7711"/>
    <s v="176242907"/>
    <n v="7711"/>
    <s v="812022_7711"/>
    <n v="812022"/>
    <n v="7711"/>
    <n v="17624"/>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447, CUYO OBJETO CONSISTE EN &quot;PRESTAR SERVICIOS PROFESIONALES PARA DESARROLLAR LAS ACTIVIDADES MÉDICO VETERINARIAS REQUERIDAS EN EL CAVRFFS DE LA SDA.&quot;"/>
    <s v="CCE-16"/>
    <s v="CONTRATACIÓN DIRECTA"/>
    <n v="0"/>
    <s v="NO"/>
    <s v="80111600"/>
    <n v="2"/>
    <n v="3"/>
    <n v="3"/>
    <n v="1"/>
    <n v="6"/>
    <n v="14934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0"/>
    <n v="44624"/>
    <n v="14934000"/>
    <n v="1711"/>
    <n v="44636"/>
    <n v="14934000"/>
    <n v="0"/>
    <n v="4978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24"/>
    <n v="0"/>
    <s v="FORMULAR E IMPLEMENTAR 1 PROGRAMA PARA LA ATENCIÓN INTEGRAL Y ESPECIALIZADA DE LA FAUNA SILVESTRE"/>
    <s v="FORMULAR E IMPLEMENTAR 1 PROGRAMA PARA LA ATENCIÓN INTEGRAL Y ESPECIALIZADA DE LA FAUNA SILVESTRE"/>
    <s v="OK"/>
    <s v=""/>
    <s v="20211447"/>
    <s v="Por Cargar en SIPSE"/>
    <s v="N/A"/>
    <s v="LAURA KATERINE LEON AGUILAR"/>
    <s v="Validar"/>
    <s v="ADICION AL CONTRATO DE PRESTACION DE SERVICIOS PROFESIONALES No SDA-CPS-20211447, CUYO OBJETO CONSISTE EN &quot;PRESTAR SERVICIOS PROFESIONALES PARA DESARROLLAR LAS ACTIVIDADES MEDICO VETERINARIAS REQUERIDAS EN EL CAVRFFS DE LA SDA&quot;"/>
    <s v="ADICION AL CONTRATO DE PRESTACION DE SERVICIOS PROFESIONALES NO SDA-CPS-20211447, CUYO OBJETO CONSISTE EN &quot;PRESTAR SERVICIOS PROFESIONALES PARA DESARROLLAR LAS ACTIVIDADES MEDICO VETERINARIAS REQUERIDAS EN EL CAVRFFS DE LA SDA&quot;"/>
    <s v="ADICION AL CONTRATO DE PRESTACION DE SERVICIOS PROFESIONALES NOSDA-CPS-20211447, CUYO OBJETO CONSISTE EN &quot;PRESTAR SERVICIOSPROFESIONALES PARA DESARROLLAR LAS ACTIVIDADES MEDICO VETERINARIASREQUERIDAS EN EL CAVRFFS DE LA SDA&quot;"/>
    <s v="OK-PAA-SIPSE-Validar PREDIS"/>
    <s v="O232020200883590"/>
    <s v="O232020200883590"/>
    <s v="O232020200883590"/>
    <s v="OKs"/>
    <s v="1-100-F001"/>
    <s v="1-100-F001"/>
    <s v="1-100-F001"/>
    <s v="OKs"/>
    <n v="1710"/>
    <n v="1710"/>
    <s v="OK"/>
    <n v="14934000"/>
    <n v="14934000"/>
    <s v="OK"/>
    <n v="1711"/>
    <n v="1711"/>
    <s v="OK"/>
    <n v="14934000"/>
    <n v="14934000"/>
    <s v=""/>
    <s v="OK"/>
    <n v="0"/>
    <s v="FIN"/>
    <n v="2907"/>
    <n v="2907"/>
    <s v="Contratado"/>
    <n v="0"/>
    <n v="0"/>
    <m/>
  </r>
  <r>
    <s v="822022_7711"/>
    <s v="176162907"/>
    <n v="7711"/>
    <s v="822022_7711"/>
    <n v="822022"/>
    <n v="7711"/>
    <n v="17616"/>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454, CUYO OBJETO CONSISTE EN &quot;PRESTAR SERVICIOS PROFESIONALES PARA DESARROLLAR LAS ACTIVIDADES TÉCNICAS BIOLÓGICAS REQUERIDAS EN EL CAVRFFS DE LA SDA.&quot;"/>
    <s v="CCE-16"/>
    <s v="CONTRATACIÓN DIRECTA"/>
    <n v="0"/>
    <s v="NO"/>
    <s v="80111600"/>
    <n v="2"/>
    <n v="3"/>
    <n v="82"/>
    <n v="0"/>
    <n v="5"/>
    <n v="13606533"/>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1"/>
    <n v="44624"/>
    <n v="13606533"/>
    <n v="1679"/>
    <n v="44627"/>
    <n v="13606533"/>
    <n v="0"/>
    <n v="4978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16"/>
    <n v="0"/>
    <s v="FORMULAR E IMPLEMENTAR 1 PROGRAMA PARA LA ATENCIÓN INTEGRAL Y ESPECIALIZADA DE LA FAUNA SILVESTRE"/>
    <s v="FORMULAR E IMPLEMENTAR 1 PROGRAMA PARA LA ATENCIÓN INTEGRAL Y ESPECIALIZADA DE LA FAUNA SILVESTRE"/>
    <s v="OK"/>
    <s v=""/>
    <s v="20211454"/>
    <s v="Por Cargar en SIPSE"/>
    <s v="N/A"/>
    <s v="AMILVIA ACOSTA CASTAÑEDA"/>
    <s v="Validar"/>
    <s v="ADICION AL CONTRATO DE PRESTACION DE SERVICIOS PROFESIONALES No SDA-CPS-20211454, CUYO OBJETO CONSISTE EN &quot;PRESTAR SERVICIOS PROFESIONALES PARA DESARROLLAR LAS ACTIVIDADES TECNICAS BIOLOGICAS REQUERIDAS EN EL CAVRFFS DE LA SDA&quot;"/>
    <s v="ADICION AL CONTRATO DE PRESTACION DE SERVICIOS PROFESIONALES NO SDA-CPS-20211454, CUYO OBJETO CONSISTE EN &quot;PRESTAR SERVICIOS PROFESIONALES PARA DESARROLLAR LAS ACTIVIDADES TECNICAS BIOLOGICAS REQUERIDAS EN EL CAVRFFS DE LA SDA&quot;"/>
    <s v="ADICION AL CONTRATO DE PRESTACION DE SERVICIOS PROFESIONALES NOSDA-CPS -20211454 CUYO OBJETO CONSISTE EN &quot;PRESTAR SERVICIOS PROFESIONALES PARADESARROLLAR LAS ACTIVIDADES TECNICAS BIOLOGICAS REQUERIDAS EN EL CAVRFFS DE LA SDA"/>
    <s v="OK-PAA-SIPSE-Validar PREDIS"/>
    <s v="O232020200883590"/>
    <s v="O232020200883590"/>
    <s v="O232020200883590"/>
    <s v="OKs"/>
    <s v="1-100-F001"/>
    <s v="1-100-F001"/>
    <s v="1-100-F001"/>
    <s v="OKs"/>
    <n v="1711"/>
    <n v="1711"/>
    <s v="OK"/>
    <n v="13606533"/>
    <n v="13606533"/>
    <s v="OK"/>
    <n v="1679"/>
    <n v="1679"/>
    <s v="OK"/>
    <n v="13606533"/>
    <n v="13606533"/>
    <s v=""/>
    <s v="OK"/>
    <n v="0"/>
    <s v="FIN"/>
    <n v="2907"/>
    <n v="2907"/>
    <s v="Contratado"/>
    <n v="0"/>
    <n v="0"/>
    <m/>
  </r>
  <r>
    <s v="832022_7711"/>
    <s v="176302907"/>
    <n v="7711"/>
    <s v="832022_7711"/>
    <n v="832022"/>
    <n v="7711"/>
    <n v="17630"/>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478, CUYO OBJETO CONSISTE EN &quot;PRESTAR SERVICIOS PROFESIONALES PARA DESARROLLAR LAS ACTIVIDADES ZOOTÉCNICAS REQUERIDAS EN EL CAVRFFS DE LA SDA.&quot;"/>
    <s v="CCE-16"/>
    <s v="CONTRATACIÓN DIRECTA"/>
    <n v="0"/>
    <s v="NO"/>
    <s v="80111600"/>
    <n v="2"/>
    <n v="3"/>
    <n v="82"/>
    <n v="0"/>
    <n v="5"/>
    <n v="13606533"/>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07"/>
    <n v="44624"/>
    <n v="13606533"/>
    <n v="1690"/>
    <n v="44629"/>
    <n v="13606533"/>
    <n v="0"/>
    <n v="4978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0"/>
    <n v="0"/>
    <s v="FORMULAR E IMPLEMENTAR 1 PROGRAMA PARA LA ATENCIÓN INTEGRAL Y ESPECIALIZADA DE LA FAUNA SILVESTRE"/>
    <s v="FORMULAR E IMPLEMENTAR 1 PROGRAMA PARA LA ATENCIÓN INTEGRAL Y ESPECIALIZADA DE LA FAUNA SILVESTRE"/>
    <s v="OK"/>
    <s v=""/>
    <s v="20211478"/>
    <s v="Por Cargar en SIPSE"/>
    <s v="N/A"/>
    <s v="CAROLINA RANGEL MOLANO"/>
    <s v="Validar"/>
    <s v="ADICION AL CONTRATO DE PRESTACION DE SERVICIOS PROFESIONALES No SDA-CPS-20211478, CUYO OBJETO CONSISTE EN &quot;PRESTAR SERVICIOS PROFESIONALES PARA DESARROLLAR LAS ACTIVIDADES ZOOTECNICAS REQUERIDAS EN EL CAVRFFS DE LA SDA&quot;"/>
    <s v="ADICION AL CONTRATO DE PRESTACION DE SERVICIOS PROFESIONALES NO SDA-CPS-20211478, CUYO OBJETO CONSISTE EN &quot;PRESTAR SERVICIOS PROFESIONALES PARA DESARROLLAR LAS ACTIVIDADES ZOOTECNICAS REQUERIDAS EN EL CAVRFFS DE LA SDA&quot;"/>
    <s v="ADICION AL CONTRATO DE PRESTACION DE SERVICIOS PROFESIONALES NOSDA-CPS-20211478, CUYO OBJETO CONSISTE EN &quot;PRESTAR SERVICIOSPROFESIONALES PARA DESARROLLAR LAS ACTIVIDADES ZOOTECNICAS REQUERIDASEN EL CAVRFFS DE LA SDA&quot;"/>
    <s v="OK-PAA-SIPSE-Validar PREDIS"/>
    <s v="O232020200883590"/>
    <s v="O232020200883590"/>
    <s v="O232020200883590"/>
    <s v="OKs"/>
    <s v="1-100-F001"/>
    <s v="1-100-F001"/>
    <s v="1-100-F001"/>
    <s v="OKs"/>
    <n v="1707"/>
    <n v="1707"/>
    <s v="OK"/>
    <n v="13606533"/>
    <n v="13606533"/>
    <s v="OK"/>
    <n v="1690"/>
    <n v="1690"/>
    <s v="OK"/>
    <n v="13606533"/>
    <n v="13606533"/>
    <s v=""/>
    <s v="OK"/>
    <n v="0"/>
    <s v="FIN"/>
    <n v="2907"/>
    <n v="2907"/>
    <s v="Contratado"/>
    <n v="0"/>
    <n v="0"/>
    <m/>
  </r>
  <r>
    <s v="842022_7711"/>
    <s v="176402907"/>
    <n v="7711"/>
    <s v="842022_7711"/>
    <n v="842022"/>
    <n v="7711"/>
    <n v="17640"/>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586, CUYO OBJETO CONSISTE EN &quot;PRESTAR SERVICIOS PROFESIONALES PARA DESARROLLAR LAS ACTIVIDADES ZOOTÉCNICAS REQUERIDAS EN EL CAVRFFS DE LA SDA.&quot;"/>
    <s v="CCE-16"/>
    <s v="CONTRATACIÓN DIRECTA"/>
    <n v="0"/>
    <s v="NO"/>
    <s v="80111600"/>
    <n v="3"/>
    <n v="3"/>
    <n v="2.5"/>
    <n v="1"/>
    <n v="6"/>
    <n v="12445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7"/>
    <n v="44630"/>
    <n v="12445000"/>
    <n v="1716"/>
    <n v="44637"/>
    <n v="12445000"/>
    <n v="0"/>
    <n v="4978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40"/>
    <n v="0"/>
    <s v="FORMULAR E IMPLEMENTAR 1 PROGRAMA PARA LA ATENCIÓN INTEGRAL Y ESPECIALIZADA DE LA FAUNA SILVESTRE"/>
    <s v="FORMULAR E IMPLEMENTAR 1 PROGRAMA PARA LA ATENCIÓN INTEGRAL Y ESPECIALIZADA DE LA FAUNA SILVESTRE"/>
    <s v="OK"/>
    <s v=""/>
    <s v="20211586"/>
    <s v="Por Cargar en SIPSE"/>
    <s v="N/A"/>
    <s v="OSCAR MAURICIO OSTOS RODRIGUEZ"/>
    <s v="Validar"/>
    <s v="ADICION AL CONTRATO DE PRESTACION DE SERVICIOS PROFESIONALES No SDA-CPS-20211586, CUYO OBJETO CONSISTE EN &quot;PRESTAR SERVICIOS PROFESIONALES PARA DESARROLLAR LAS ACTIVIDADES ZOOTECNICAS REQUERIDAS EN EL CAVRFFS DE LA SDA&quot;"/>
    <s v="ADICION AL CONTRATO DE PRESTACION DE SERVICIOS PROFESIONALES NO SDA-CPS-20211586, CUYO OBJETO CONSISTE EN &quot;PRESTAR SERVICIOS PROFESIONALES PARA DESARROLLAR LAS ACTIVIDADES ZOOTECNICAS REQUERIDAS EN EL CAVRFFS DE LA SDA&quot;"/>
    <s v="ADICION AL CONTRATO DE PRESTACION DE SERVICIOS PROFESIONALES NOSDA-CPS-20211586, CUYO OBJETO CONSISTE EN &quot;PRESTAR SERVICIOSPROFESIONALES PARA DESARROLLAR LAS ACTIVIDADES ZOOTECNICAS REQUERIDASEN EL CAVRFFS DE LA SDA&quot;"/>
    <s v="OK-PAA-SIPSE-Validar PREDIS"/>
    <s v="O232020200883590"/>
    <s v="O232020200883590"/>
    <s v="O232020200883590"/>
    <s v="OKs"/>
    <s v="1-100-F001"/>
    <s v="1-100-F001"/>
    <s v="1-100-F001"/>
    <s v="OKs"/>
    <n v="1727"/>
    <n v="1727"/>
    <s v="OK"/>
    <n v="12445000"/>
    <n v="12445000"/>
    <s v="OK"/>
    <n v="1716"/>
    <n v="1716"/>
    <s v="OK"/>
    <n v="12445000"/>
    <n v="12445000"/>
    <s v=""/>
    <s v="OK"/>
    <n v="0"/>
    <s v="FIN"/>
    <n v="2907"/>
    <n v="2907"/>
    <s v="Contratado"/>
    <n v="0"/>
    <n v="0"/>
    <m/>
  </r>
  <r>
    <s v="852022_7711"/>
    <s v="176312907"/>
    <n v="7711"/>
    <s v="852022_7711"/>
    <n v="852022"/>
    <n v="7711"/>
    <n v="17631"/>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PROFESIONALES No. SDA-CPS-20211529, CUYO OBJETO CONSISTE EN &quot;PRESTAR SERVICIOS PROFESIONALES PARA DESARROLLAR LAS ACTIVIDADES ZOOTÉCNICAS REQUERIDAS EN EL CAVRFFS DE LA SDA.&quot;"/>
    <s v="CCE-16"/>
    <s v="CONTRATACIÓN DIRECTA"/>
    <n v="0"/>
    <s v="NO"/>
    <s v="80111600"/>
    <n v="2"/>
    <n v="3"/>
    <n v="2.5"/>
    <n v="1"/>
    <n v="5"/>
    <n v="12445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3"/>
    <n v="44624"/>
    <n v="12445000"/>
    <n v="1694"/>
    <n v="44631"/>
    <n v="12445000"/>
    <n v="0"/>
    <n v="4978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1"/>
    <n v="0"/>
    <s v="FORMULAR E IMPLEMENTAR 1 PROGRAMA PARA LA ATENCIÓN INTEGRAL Y ESPECIALIZADA DE LA FAUNA SILVESTRE"/>
    <s v="FORMULAR E IMPLEMENTAR 1 PROGRAMA PARA LA ATENCIÓN INTEGRAL Y ESPECIALIZADA DE LA FAUNA SILVESTRE"/>
    <s v="OK"/>
    <s v=""/>
    <s v="20211529"/>
    <s v="Por Cargar en SIPSE"/>
    <s v="N/A"/>
    <s v="ANGIE NATHALY SOTO CASTRO"/>
    <s v="Validar"/>
    <s v="ADICION AL CONTRATO DE PRESTACION DE SERVICIOS PROFESIONALES No SDA-CPS-20211529, CUYO OBJETO CONSISTE EN &quot;PRESTAR SERVICIOS PROFESIONALES PARA DESARROLLAR LAS ACTIVIDADES ZOOTECNICAS REQUERIDAS EN EL CAVRFFS DE LA SDA&quot;"/>
    <s v="ADICION AL CONTRATO DE PRESTACION DE SERVICIOS PROFESIONALES NO SDA-CPS-20211529, CUYO OBJETO CONSISTE EN &quot;PRESTAR SERVICIOS PROFESIONALES PARA DESARROLLAR LAS ACTIVIDADES ZOOTECNICAS REQUERIDAS EN EL CAVRFFS DE LA SDA&quot;"/>
    <s v="ADICION AL CONTRATO DE PRESTACION DE SERVICIOS PROFESIONALES NOSDA-CPS-20211529,CUYO OBJETO CONSISTE EN &quot;PRESTAR SERVICIOS PROFESIONALES PARA DESARROLLAR LAS ACTIVIDADES ZOOTECNICAS REQUERIDAS EN EL CAVRFFS DE LA SDA&quot;"/>
    <s v="OK-PAA-SIPSE-Validar PREDIS"/>
    <s v="O232020200883590"/>
    <s v="O232020200883590"/>
    <s v="O232020200883590"/>
    <s v="OKs"/>
    <s v="1-100-F001"/>
    <s v="1-100-F001"/>
    <s v="1-100-F001"/>
    <s v="OKs"/>
    <n v="1713"/>
    <n v="1713"/>
    <s v="OK"/>
    <n v="12445000"/>
    <n v="12445000"/>
    <s v="OK"/>
    <n v="1694"/>
    <n v="1694"/>
    <s v="OK"/>
    <n v="12445000"/>
    <n v="12445000"/>
    <s v=""/>
    <s v="OK"/>
    <n v="0"/>
    <s v="FIN"/>
    <n v="2907"/>
    <n v="2907"/>
    <s v="Contratado"/>
    <n v="0"/>
    <n v="0"/>
    <m/>
  </r>
  <r>
    <s v="862022_7711"/>
    <s v="176422907"/>
    <n v="7711"/>
    <s v="862022_7711"/>
    <n v="862022"/>
    <n v="7711"/>
    <n v="17642"/>
    <n v="2907"/>
    <s v="FORMULAR E IMPLEMENTAR UN (1) PROGRAMA PARA LA ATENCIÓN INTEGRAL Y ESPECIALIZADA DE LA FAUNA SILVESTRE.  //  O232020200883590 - OTROS SERVICIOS VETERINARIO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883590"/>
    <s v="OTROS SERVICIOS VETERINARIOS"/>
    <s v="1-100-F001-VA-RECURSOS DISTRITO"/>
    <n v="0"/>
    <s v="ADICIÓN AL CONTRATO DE PRESTACIÓN DE SERVICIOS DE APOYO A LA GESTIÓN No. SDA-CPS-20211579, CUYO OBJETO CONSISTE EN &quot;PRESTAR SERVICIOS DE APOYO A LA GESTIÓN PARA EJECUTAR LAS ACTIVIDADES DE PREPARACIÓN Y PROCESAMIENTO DE MUESTRAS DEL LABORATORIO CLÍNICO DEL CAVRFFS.&quot;"/>
    <s v="CCE-16"/>
    <s v="CONTRATACIÓN DIRECTA"/>
    <n v="0"/>
    <s v="NO"/>
    <s v="80111600"/>
    <n v="3"/>
    <n v="3"/>
    <n v="2.5"/>
    <n v="1"/>
    <n v="6"/>
    <n v="68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2"/>
    <n v="44629"/>
    <n v="6800000"/>
    <n v="1712"/>
    <n v="44636"/>
    <n v="6800000"/>
    <n v="0"/>
    <n v="2720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42"/>
    <n v="0"/>
    <s v="FORMULAR E IMPLEMENTAR 1 PROGRAMA PARA LA ATENCIÓN INTEGRAL Y ESPECIALIZADA DE LA FAUNA SILVESTRE"/>
    <s v="FORMULAR E IMPLEMENTAR 1 PROGRAMA PARA LA ATENCIÓN INTEGRAL Y ESPECIALIZADA DE LA FAUNA SILVESTRE"/>
    <s v="OK"/>
    <s v=""/>
    <s v="20211579"/>
    <s v="Por Cargar en SIPSE"/>
    <s v="N/A"/>
    <s v="ANDREA PAOLA GARCIA TORRES"/>
    <s v="Validar"/>
    <s v="ADICION AL CONTRATO DE PRESTACION DE SERVICIOS DE APOYO A LA GESTION No SDA-CPS-20211579, CUYO OBJETO CONSISTE EN &quot;PRESTAR SERVICIOS DE APOYO A LA GESTION PARA EJECUTAR LAS ACTIVIDADES DE PREPARACION Y PROCESAMIENTO DE MUESTRAS DEL LABORATORIO CLINICO DEL CAVRFFS&quot;"/>
    <s v="ADICION AL CONTRATO DE PRESTACION DE SERVICIOS DE APOYO A LA GESTION NO SDA-CPS-20211579, CUYO OBJETO CONSISTE EN &quot;PRESTAR SERVICIOS DE APOYO A LA GESTION PARA EJECUTAR LAS ACTIVIDADES DE PREPARACION Y PROCESAMIENTO DE MUESTRAS DEL LABORATORIO CLINICO DEL CAVRFFS&quot;"/>
    <s v="ADICION AL CONTRATO DE PRESTACION DE SERVICIOS DE APOYO A LA GESTION NO SDA-CPS-20211579, CUYO OBJETO CONSISTE EN &quot;PRESTAR SERVICIOS DEAPOYO A LA GESTION PARA EJECUTAR LAS ACTIVIDADES DE PREPARACION YPROCESAMIENTO DE MUESTRAS DEL LABORATORIO CLINICO DEL CAVRFFS&quot;"/>
    <s v="OK-PAA-SIPSE-Validar PREDIS"/>
    <s v="O232020200883590"/>
    <s v="O232020200883590"/>
    <s v="O232020200883590"/>
    <s v="OKs"/>
    <s v="1-100-F001"/>
    <s v="1-100-F001"/>
    <s v="1-100-F001"/>
    <s v="OKs"/>
    <n v="1722"/>
    <n v="1722"/>
    <s v="OK"/>
    <n v="6800000"/>
    <n v="6800000"/>
    <s v="OK"/>
    <n v="1712"/>
    <n v="1712"/>
    <s v="OK"/>
    <n v="6800000"/>
    <n v="6800000"/>
    <s v=""/>
    <s v="OK"/>
    <n v="0"/>
    <s v="FIN"/>
    <n v="2907"/>
    <n v="2907"/>
    <s v="Contratado"/>
    <n v="0"/>
    <n v="0"/>
    <m/>
  </r>
  <r>
    <s v="872022_7711"/>
    <s v="176332991"/>
    <n v="7711"/>
    <s v="872022_7711"/>
    <n v="872022"/>
    <n v="7711"/>
    <n v="17633"/>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PROFESIONALES No. SDA-CPS-20211445, CUYO OBJETO CONSISTE EN &quot;PRESTAR SERVICIOS PROFESIONALES PARA ADELANTAR ACTIVIDADES DE GESTIÓN AMBIENTAL EN EL CAVRFFS DE LA SDA.&quot;"/>
    <s v="CCE-16"/>
    <s v="CONTRATACIÓN DIRECTA"/>
    <n v="0"/>
    <s v="NO"/>
    <s v="80111600"/>
    <n v="3"/>
    <n v="3"/>
    <n v="3"/>
    <n v="1"/>
    <n v="6"/>
    <n v="11508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08"/>
    <n v="44624"/>
    <n v="11508000"/>
    <n v="1700"/>
    <n v="44634"/>
    <n v="11508000"/>
    <n v="0"/>
    <n v="3836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3"/>
    <n v="0"/>
    <s v="FORMULAR E IMPLEMENTAR 1 PROGRAMA PARA LA ATENCIÓN INTEGRAL Y ESPECIALIZADA DE LA FAUNA SILVESTRE"/>
    <s v="FORMULAR E IMPLEMENTAR 1 PROGRAMA PARA LA ATENCIÓN INTEGRAL Y ESPECIALIZADA DE LA FAUNA SILVESTRE"/>
    <s v="OK"/>
    <s v=""/>
    <s v="20211445"/>
    <s v="Por Cargar en SIPSE"/>
    <s v="N/A"/>
    <s v="LAURA ANDREA VILLARRAGA DIAZ"/>
    <s v="Validar"/>
    <s v="ADICION AL CONTRATO DE PRESTACION DE SERVICIOS PROFESIONALES No SDA-CPS-20211445, CUYO OBJETO CONSISTE EN &quot;PRESTAR SERVICIOS PROFESIONALES PARA ADELANTAR ACTIVIDADES DE GESTION AMBIENTAL EN EL CAVRFFS DE LA SDA&quot;"/>
    <s v="ADICION AL CONTRATO DE PRESTACION DE SERVICIOS PROFESIONALES NO SDA-CPS-20211445, CUYO OBJETO CONSISTE EN &quot;PRESTAR SERVICIOS PROFESIONALES PARA ADELANTAR ACTIVIDADES DE GESTION AMBIENTAL EN EL CAVRFFS DE LA SDA&quot;"/>
    <s v="ADICION AL CONTRATO DE PRESTACION DE SERVICIOS PROFESIONALES NOSDA-CPS-20211445, CUYO OBJETO CONSISTE EN &quot;PRESTAR SERVICIOSPROFESIONALES PARA ADELANTAR ACTIVIDADES DE GESTION AMBIENTAL EN ELCAVRFFS DE LA SDA&quot;"/>
    <s v="OK-PAA-SIPSE-Validar PREDIS"/>
    <s v="O232020200994900"/>
    <s v="O232020200994900"/>
    <s v="O232020200994900"/>
    <s v="OKs"/>
    <s v="1-100-F001"/>
    <s v="1-100-F001"/>
    <s v="1-100-F001"/>
    <s v="OKs"/>
    <n v="1708"/>
    <n v="1708"/>
    <s v="OK"/>
    <n v="11508000"/>
    <n v="11508000"/>
    <s v="OK"/>
    <n v="1700"/>
    <n v="1700"/>
    <s v="OK"/>
    <n v="11508000"/>
    <n v="11508000"/>
    <s v=""/>
    <s v="OK"/>
    <n v="0"/>
    <s v="FIN"/>
    <n v="2991"/>
    <n v="2991"/>
    <s v="Contratado"/>
    <n v="0"/>
    <n v="0"/>
    <m/>
  </r>
  <r>
    <s v="882022_7711"/>
    <s v="176292991"/>
    <n v="7711"/>
    <s v="882022_7711"/>
    <n v="882022"/>
    <n v="7711"/>
    <n v="17629"/>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650, CUYO OBJETO CONSISTE EN &quot;PRESTAR SERVICIOS DE APOYO A LA GESTIÓN OPERATIVA TENDIENTES A LA PROTECCIÓN Y ATENCIÓN INTEGRAL DE LA FAUNA SILVESTRE ALOJADA EN EL CAVRFFS DE LA SDA.&quot;"/>
    <s v="CCE-16"/>
    <s v="CONTRATACIÓN DIRECTA"/>
    <n v="0"/>
    <s v="NO"/>
    <s v="80111600"/>
    <n v="2"/>
    <n v="3"/>
    <n v="52"/>
    <n v="0"/>
    <n v="5"/>
    <n v="3451067"/>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7"/>
    <n v="44624"/>
    <n v="3451067"/>
    <n v="1691"/>
    <n v="44630"/>
    <n v="3451067"/>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29"/>
    <n v="0"/>
    <s v="FORMULAR E IMPLEMENTAR 1 PROGRAMA PARA LA ATENCIÓN INTEGRAL Y ESPECIALIZADA DE LA FAUNA SILVESTRE"/>
    <s v="FORMULAR E IMPLEMENTAR 1 PROGRAMA PARA LA ATENCIÓN INTEGRAL Y ESPECIALIZADA DE LA FAUNA SILVESTRE"/>
    <s v="OK"/>
    <s v=""/>
    <s v="20211650"/>
    <s v="Por Cargar en SIPSE"/>
    <s v="N/A"/>
    <s v="JOSE ANTONIO JIMENEZ CRUZ"/>
    <s v="Validar"/>
    <s v="ADICION AL CONTRATO DE PRESTACION DE SERVICIOS DE APOYO A LA GESTION No SDA-CPS-20211650, CUYO OBJETO CONSISTE EN &quot;PRESTAR SERVICIOS DE APOYO A LA GESTION OPERATIVA TENDIENTES A LA PROTECCION Y ATENCION INTEGRAL DE LA FAUNA SILVESTRE ALOJADA EN EL CAVRFFS DE LA SDA&quot;"/>
    <s v="ADICION AL CONTRATO DE PRESTACION DE SERVICIOS DE APOYO A LA GESTION NO SDA-CPS-20211650, CUYO OBJETO CONSISTE EN &quot;PRESTAR SERVICIOS DE APOYO A LA GESTION OPERATIVA TENDIENTES A LA PROTECCION Y ATENCION INTEGRAL DE LA FAUNA SILVESTRE ALOJADA EN EL CAVRFFS DE LA SDA&quot;"/>
    <s v="ADICION AL CONTRATO DE PRESTACION DE SERVICIOS DE APOYO A LA GESTION NO SDA-CPS-20211650, CUYO OBJETO CONSISTE EN &quot;PRESTAR SERVICIOS DE APOYO A LA GESTION OPERATIVA TENDIENTES A LA PROTECCION Y ATENCION INTEGRAL DE LA FAUNA SILVESTRE ALOJADA EN EL CAVRFFS DE LA SDA&quot;"/>
    <s v="OKs"/>
    <s v="O232020200994900"/>
    <s v="O232020200994900"/>
    <s v="O232020200994900"/>
    <s v="OKs"/>
    <s v="1-100-F001"/>
    <s v="1-100-F001"/>
    <s v="1-100-F001"/>
    <s v="OKs"/>
    <n v="1717"/>
    <n v="1717"/>
    <s v="OK"/>
    <n v="3451067"/>
    <n v="3451067"/>
    <s v="OK"/>
    <n v="1691"/>
    <n v="1691"/>
    <s v="OK"/>
    <n v="3451067"/>
    <n v="3451067"/>
    <s v=""/>
    <s v="OK"/>
    <n v="0"/>
    <s v="FIN"/>
    <n v="2991"/>
    <n v="2991"/>
    <s v="Contratado"/>
    <n v="0"/>
    <n v="0"/>
    <m/>
  </r>
  <r>
    <s v="892022_7711"/>
    <s v="2991"/>
    <n v="7711"/>
    <s v="892022_7711"/>
    <n v="892022"/>
    <n v="7711"/>
    <s v=""/>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REORIENTACIÓN DE RECURSOS"/>
    <s v="N/A"/>
    <s v="N/A"/>
    <n v="0"/>
    <s v="NO"/>
    <s v="N/A"/>
    <s v="N/A"/>
    <s v="N/A"/>
    <s v="N/A"/>
    <s v="N/A"/>
    <s v="N/A"/>
    <n v="49775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
    <n v="4514168000"/>
    <s v=""/>
    <s v=""/>
    <n v="0"/>
    <s v="FORMULAR E IMPLEMENTAR 1 PROGRAMA PARA LA ATENCIÓN INTEGRAL Y ESPECIALIZADA DE LA FAUNA SILVESTRE"/>
    <s v=""/>
    <s v=""/>
    <s v=""/>
    <s v=""/>
    <s v=""/>
    <s v=""/>
    <s v=""/>
    <s v=""/>
    <s v="REORIENTACION DE RECURSOS"/>
    <s v=""/>
    <s v=""/>
    <s v=""/>
    <s v="O232020200994900"/>
    <s v=""/>
    <s v=""/>
    <s v=""/>
    <s v="1-100-F001"/>
    <s v=""/>
    <s v=""/>
    <s v=""/>
    <s v=""/>
    <s v=""/>
    <s v="OK"/>
    <n v="0"/>
    <n v="0"/>
    <s v="OK"/>
    <n v="0"/>
    <n v="0"/>
    <s v=""/>
    <n v="0"/>
    <n v="0"/>
    <s v=""/>
    <s v=""/>
    <n v="0"/>
    <s v=""/>
    <n v="2991"/>
    <n v="0"/>
    <m/>
    <n v="4977500"/>
    <n v="0"/>
    <m/>
  </r>
  <r>
    <s v="902022_7711"/>
    <s v="176392991"/>
    <n v="7711"/>
    <s v="902022_7711"/>
    <n v="902022"/>
    <n v="7711"/>
    <n v="17639"/>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476, CUYO OBJETO CONSISTE EN &quot;PRESTAR SERVICIOS DE APOYO A LA GESTIÓN OPERATIVA TENDIENTES A LA PROTECCIÓN Y ATENCIÓN INTEGRAL DE LA FAUNA SILVESTRE ALOJADA EN EL CAVRFFS DE LA SDA.&quot;"/>
    <s v="CCE-16"/>
    <s v="CONTRATACIÓN DIRECTA"/>
    <n v="0"/>
    <s v="NO"/>
    <s v="80111600"/>
    <n v="3"/>
    <n v="3"/>
    <n v="82"/>
    <n v="0"/>
    <n v="6"/>
    <n v="5442067"/>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3"/>
    <n v="44630"/>
    <n v="5442067"/>
    <n v="1718"/>
    <n v="44638"/>
    <n v="5442067"/>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9"/>
    <n v="0"/>
    <s v="FORMULAR E IMPLEMENTAR 1 PROGRAMA PARA LA ATENCIÓN INTEGRAL Y ESPECIALIZADA DE LA FAUNA SILVESTRE"/>
    <s v="FORMULAR E IMPLEMENTAR 1 PROGRAMA PARA LA ATENCIÓN INTEGRAL Y ESPECIALIZADA DE LA FAUNA SILVESTRE"/>
    <s v="OK"/>
    <s v=""/>
    <s v="20211476"/>
    <s v="Por Cargar en SIPSE"/>
    <s v="N/A"/>
    <s v="SHARON JULIETH OLARTE MALDONADO"/>
    <s v="Validar"/>
    <s v="ADICION AL CONTRATO DE PRESTACION DE SERVICIOS DE APOYO A LA GESTION No SDA-CPS-20211476, CUYO OBJETO CONSISTE EN &quot;PRESTAR SERVICIOS DE APOYO A LA GESTION OPERATIVA TENDIENTES A LA PROTECCION Y ATENCION INTEGRAL DE LA FAUNA SILVESTRE ALOJADA EN EL CAVRFFS DE LA SDA&quot;"/>
    <s v="ADICION AL CONTRATO DE PRESTACION DE SERVICIOS DE APOYO A LA GESTION NO SDA-CPS-20211476, CUYO OBJETO CONSISTE EN &quot;PRESTAR SERVICIOS DE APOYO A LA GESTION OPERATIVA TENDIENTES A LA PROTECCION Y ATENCION INTEGRAL DE LA FAUNA SILVESTRE ALOJADA EN EL CAVRFFS DE LA SDA&quot;"/>
    <s v="ADICION AL CONTRATO DE PRESTACION DE SERVICIOS DE APOYO A LA GESTION NO SDA-CPS-20211476, CUYO OBJETO CONSISTE EN &quot;PRESTAR SERVICIOS DE APOYO A LA GESTION OPERATIVA TENDIENTES A LA PROTECCION Y ATENCION INTEGRAL DE LA FAUNA SILVESTRE ALOJADA EN EL CAVRFFS DE LA SDA&quot;"/>
    <s v="OKs"/>
    <s v="O232020200994900"/>
    <s v="O232020200994900"/>
    <s v="O232020200994900"/>
    <s v="OKs"/>
    <s v="1-100-F001"/>
    <s v="1-100-F001"/>
    <s v="1-100-F001"/>
    <s v="OKs"/>
    <n v="1723"/>
    <n v="1723"/>
    <s v="OK"/>
    <n v="5442067"/>
    <n v="5442067"/>
    <s v="OK"/>
    <n v="1718"/>
    <n v="1718"/>
    <s v="OK"/>
    <n v="5442067"/>
    <n v="5442067"/>
    <s v=""/>
    <s v="OK"/>
    <n v="0"/>
    <s v="FIN"/>
    <n v="2991"/>
    <n v="2991"/>
    <s v="Contratado"/>
    <n v="0"/>
    <n v="0"/>
    <m/>
  </r>
  <r>
    <s v="912022_7711"/>
    <s v="176412991"/>
    <n v="7711"/>
    <s v="912022_7711"/>
    <n v="912022"/>
    <n v="7711"/>
    <n v="17641"/>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461, CUYO OBJETO CONSISTE EN &quot;PRESTAR SERVICIOS DE APOYO A LA GESTIÓN OPERATIVA TENDIENTES A LA PROTECCIÓN Y ATENCIÓN INTEGRAL DE LA FAUNA SILVESTRE ALOJADA EN EL CAVRFFS DE LA SDA.&quot;"/>
    <s v="CCE-16"/>
    <s v="CONTRATACIÓN DIRECTA"/>
    <n v="0"/>
    <s v="NO"/>
    <s v="80111600"/>
    <n v="3"/>
    <n v="3"/>
    <n v="3"/>
    <n v="1"/>
    <n v="6"/>
    <n v="5973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5"/>
    <n v="44631"/>
    <n v="5973000"/>
    <n v="1720"/>
    <n v="44638"/>
    <n v="5973000"/>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41"/>
    <n v="0"/>
    <s v="FORMULAR E IMPLEMENTAR 1 PROGRAMA PARA LA ATENCIÓN INTEGRAL Y ESPECIALIZADA DE LA FAUNA SILVESTRE"/>
    <s v="FORMULAR E IMPLEMENTAR 1 PROGRAMA PARA LA ATENCIÓN INTEGRAL Y ESPECIALIZADA DE LA FAUNA SILVESTRE"/>
    <s v="OK"/>
    <s v=""/>
    <s v="2021146"/>
    <s v="Por Cargar en SIPSE"/>
    <s v="N/A"/>
    <s v="BLANCA ISABEL GAITAN OROSCO"/>
    <s v="Validar"/>
    <s v="ADICION AL CONTRATO DE PRESTACION DE SERVICIOS DE APOYO A LA GESTION No SDA-CPS-20211461, CUYO OBJETO CONSISTE EN &quot;PRESTAR SERVICIOS DE APOYO A LA GESTION OPERATIVA TENDIENTES A LA PROTECCION Y ATENCION INTEGRAL DE LA FAUNA SILVESTRE ALOJADA EN EL CAVRFFS DE LA SDA&quot;"/>
    <s v="ADICION AL CONTRATO DE PRESTACION DE SERVICIOS DE APOYO A LA GESTION NO SDA-CPS-20211461, CUYO OBJETO CONSISTE EN &quot;PRESTAR SERVICIOS DE APOYO A LA GESTION OPERATIVA TENDIENTES A LA PROTECCION Y ATENCION INTEGRAL DE LA FAUNA SILVESTRE ALOJADA EN EL CAVRFFS DE LA SDA&quot;"/>
    <s v="ADICION AL CONTRATO DE PRESTACION DE SERVICIOS DE APOYO A LA GESTION NO SDA-CPS-20211461, CUYO OBJETO CONSISTE EN &quot;PRESTAR SERVICIOS DE APOYO A LA GESTION OPERATIVA TENDIENTES A LA PROTECCION Y ATENCION SILVESTRE ALOJADA EN EL CAVRFFS DE LA SDA&quot;"/>
    <s v="OK-PAA-SIPSE-Validar PREDIS"/>
    <s v="O232020200994900"/>
    <s v="O232020200994900"/>
    <s v="O232020200994900"/>
    <s v="OKs"/>
    <s v="1-100-F001"/>
    <s v="1-100-F001"/>
    <s v="1-100-F001"/>
    <s v="OKs"/>
    <n v="1725"/>
    <n v="1725"/>
    <s v="OK"/>
    <n v="5973000"/>
    <n v="5973000"/>
    <s v="OK"/>
    <n v="1720"/>
    <n v="1720"/>
    <s v="OK"/>
    <n v="5973000"/>
    <n v="5973000"/>
    <s v=""/>
    <s v="OK"/>
    <n v="0"/>
    <s v="FIN"/>
    <n v="2991"/>
    <n v="2991"/>
    <s v="Contratado"/>
    <n v="0"/>
    <n v="0"/>
    <m/>
  </r>
  <r>
    <s v="922022_7711"/>
    <s v="176232991"/>
    <n v="7711"/>
    <s v="922022_7711"/>
    <n v="922022"/>
    <n v="7711"/>
    <n v="17623"/>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473, CUYO OBJETO CONSISTE EN &quot;PRESTAR SERVICIOS DE APOYO A LA GESTIÓN OPERATIVA TENDIENTES A LA PROTECCIÓN Y ATENCIÓN INTEGRAL DE LA FAUNA SILVESTRE ALOJADA EN EL CAVRFFS DE LA SDA.&quot;"/>
    <s v="CCE-16"/>
    <s v="CONTRATACIÓN DIRECTA"/>
    <n v="0"/>
    <s v="NO"/>
    <s v="80111600"/>
    <n v="2"/>
    <n v="3"/>
    <n v="82"/>
    <n v="0"/>
    <n v="6"/>
    <n v="5442067"/>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5"/>
    <n v="44624"/>
    <n v="5442067"/>
    <n v="1693"/>
    <n v="44631"/>
    <n v="5442067"/>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23"/>
    <n v="0"/>
    <s v="FORMULAR E IMPLEMENTAR 1 PROGRAMA PARA LA ATENCIÓN INTEGRAL Y ESPECIALIZADA DE LA FAUNA SILVESTRE"/>
    <s v="FORMULAR E IMPLEMENTAR 1 PROGRAMA PARA LA ATENCIÓN INTEGRAL Y ESPECIALIZADA DE LA FAUNA SILVESTRE"/>
    <s v="OK"/>
    <s v=""/>
    <s v="20211473"/>
    <s v="Por Cargar en SIPSE"/>
    <s v="N/A"/>
    <s v="LUIS MIGUEL BOCANEGRA SERRANO"/>
    <s v="Validar"/>
    <s v="ADICION AL CONTRATO DE PRESTACION DE SERVICIOS DE APOYO A LA GESTION No SDA-CPS-20211473, CUYO OBJETO CONSISTE EN &quot;PRESTAR SERVICIOS DE APOYO A LA GESTION OPERATIVA TENDIENTES A LA PROTECCION Y ATENCION INTEGRAL DE LA FAUNA SILVESTRE ALOJADA EN EL CAVRFFS DE LA SDA&quot;"/>
    <s v="ADICION AL CONTRATO DE PRESTACION DE SERVICIOS DE APOYO A LA GESTION NO SDA-CPS-20211473, CUYO OBJETO CONSISTE EN &quot;PRESTAR SERVICIOS DE APOYO A LA GESTION OPERATIVA TENDIENTES A LA PROTECCION Y ATENCION INTEGRAL DE LA FAUNA SILVESTRE ALOJADA EN EL CAVRFFS DE LA SDA&quot;"/>
    <s v="ADICION AL CONTRATO DE PRESTACION DE SERVICIOS DE APOYO A LA GESTION NO SDA-CPS-20211473, CUYO OBJETO CONSISTE EN &quot;PRESTAR SERVICIOS DE APOYO A LA GESTION OPERATIVA TENDIENTES A LA PROTECCION Y ATENCION INTEGRAL DE LA FAUNA SILVESTRE ALOJADA EN EL CAVRFFS DE LA SDA&quot;"/>
    <s v="OKs"/>
    <s v="O232020200994900"/>
    <s v="O232020200994900"/>
    <s v="O232020200994900"/>
    <s v="OKs"/>
    <s v="1-100-F001"/>
    <s v="1-100-F001"/>
    <s v="1-100-F001"/>
    <s v="OKs"/>
    <n v="1715"/>
    <n v="1715"/>
    <s v="OK"/>
    <n v="5442067"/>
    <n v="5442067"/>
    <s v="OK"/>
    <n v="1693"/>
    <n v="1693"/>
    <s v="OK"/>
    <n v="5442067"/>
    <n v="5442067"/>
    <s v=""/>
    <s v="OK"/>
    <n v="0"/>
    <s v="FIN"/>
    <n v="2991"/>
    <n v="2991"/>
    <s v="Contratado"/>
    <n v="0"/>
    <n v="0"/>
    <m/>
  </r>
  <r>
    <s v="932022_7711"/>
    <s v="176322991"/>
    <n v="7711"/>
    <s v="932022_7711"/>
    <n v="932022"/>
    <n v="7711"/>
    <n v="17632"/>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488, CUYO OBJETO CONSISTE EN &quot;PRESTAR SERVICIOS DE APOYO A LA GESTIÓN OPERATIVA TENDIENTES A LA PROTECCIÓN Y ATENCIÓN INTEGRAL DE LA FAUNA SILVESTRE ALOJADA EN EL CAVRFFS DE LA SDA.&quot;"/>
    <s v="CCE-16"/>
    <s v="CONTRATACIÓN DIRECTA"/>
    <n v="0"/>
    <s v="NO"/>
    <s v="80111600"/>
    <n v="2"/>
    <n v="3"/>
    <n v="82"/>
    <n v="0"/>
    <n v="6"/>
    <n v="5442067"/>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6"/>
    <n v="44624"/>
    <n v="5442067"/>
    <n v="1695"/>
    <n v="44631"/>
    <n v="5442067"/>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2"/>
    <n v="0"/>
    <s v="FORMULAR E IMPLEMENTAR 1 PROGRAMA PARA LA ATENCIÓN INTEGRAL Y ESPECIALIZADA DE LA FAUNA SILVESTRE"/>
    <s v="FORMULAR E IMPLEMENTAR 1 PROGRAMA PARA LA ATENCIÓN INTEGRAL Y ESPECIALIZADA DE LA FAUNA SILVESTRE"/>
    <s v="OK"/>
    <s v=""/>
    <s v="20211488"/>
    <s v="Por Cargar en SIPSE"/>
    <s v="N/A"/>
    <s v="DUMAR IVAN BARRIOS VASQUEZ"/>
    <s v="Validar"/>
    <s v="ADICION AL CONTRATO DE PRESTACION DE SERVICIOS DE APOYO A LA GESTION No SDA-CPS-20211488, CUYO OBJETO CONSISTE EN &quot;PRESTAR SERVICIOS DE APOYO A LA GESTION OPERATIVA TENDIENTES A LA PROTECCION Y ATENCION INTEGRAL DE LA FAUNA SILVESTRE ALOJADA EN EL CAVRFFS DE LA SDA&quot;"/>
    <s v="ADICION AL CONTRATO DE PRESTACION DE SERVICIOS DE APOYO A LA GESTION NO SDA-CPS-20211488, CUYO OBJETO CONSISTE EN &quot;PRESTAR SERVICIOS DE APOYO A LA GESTION OPERATIVA TENDIENTES A LA PROTECCION Y ATENCION INTEGRAL DE LA FAUNA SILVESTRE ALOJADA EN EL CAVRFFS DE LA SDA&quot;"/>
    <s v="ADICION AL CONTRATO DE PRESTACION DE SERVICIOS DE APOYO A LA GESTION NOSDA-CPS-20211488 CUYO OBJETO CONSISTE EN &quot;PRESTAR SERVICIOS DE APOYO A GESTION OPERATIVA TENDIENTES A LA PROTECCION Y ATENCION INTEGRAL DE LA LA FAUNA SILVESTRE ALOJADA EN EL CAVRFFS DE LA SDA&quot;"/>
    <s v="OK-PAA-SIPSE-Validar PREDIS"/>
    <s v="O232020200994900"/>
    <s v="O232020200994900"/>
    <s v="O232020200994900"/>
    <s v="OKs"/>
    <s v="1-100-F001"/>
    <s v="1-100-F001"/>
    <s v="1-100-F001"/>
    <s v="OKs"/>
    <n v="1716"/>
    <n v="1716"/>
    <s v="OK"/>
    <n v="5442067"/>
    <n v="5442067"/>
    <s v="OK"/>
    <n v="1695"/>
    <n v="1695"/>
    <s v="OK"/>
    <n v="5442067"/>
    <n v="5442067"/>
    <s v=""/>
    <s v="OK"/>
    <n v="0"/>
    <s v="FIN"/>
    <n v="2991"/>
    <n v="2991"/>
    <s v="Contratado"/>
    <n v="0"/>
    <n v="0"/>
    <m/>
  </r>
  <r>
    <s v="942022_7711"/>
    <s v="176172991"/>
    <n v="7711"/>
    <s v="942022_7711"/>
    <n v="942022"/>
    <n v="7711"/>
    <n v="17617"/>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536, CUYO OBJETO CONSISTE EN &quot;PRESTAR SERVICIOS DE APOYO A LA GESTIÓN OPERATIVA TENDIENTES A LA PROTECCIÓN Y ATENCIÓN INTEGRAL DE LA FAUNA SILVESTRE ALOJADA EN EL CAVRFFS DE LA SDA.&quot;"/>
    <s v="CCE-16"/>
    <s v="CONTRATACIÓN DIRECTA"/>
    <n v="0"/>
    <s v="NO"/>
    <s v="80111600"/>
    <n v="2"/>
    <n v="3"/>
    <n v="2.5"/>
    <n v="1"/>
    <n v="5"/>
    <n v="49775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04"/>
    <n v="44622"/>
    <n v="4977500"/>
    <n v="1677"/>
    <n v="44627"/>
    <n v="4977500"/>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17"/>
    <n v="0"/>
    <s v="FORMULAR E IMPLEMENTAR 1 PROGRAMA PARA LA ATENCIÓN INTEGRAL Y ESPECIALIZADA DE LA FAUNA SILVESTRE"/>
    <s v="FORMULAR E IMPLEMENTAR 1 PROGRAMA PARA LA ATENCIÓN INTEGRAL Y ESPECIALIZADA DE LA FAUNA SILVESTRE"/>
    <s v="OK"/>
    <s v=""/>
    <s v="20211536"/>
    <s v="Por Cargar en SIPSE"/>
    <s v="N/A"/>
    <s v="RAUL HERNANDO SUAREZ VIDAL"/>
    <s v="Validar"/>
    <s v="ADICION AL CONTRATO DE PRESTACION DE SERVICIOS DE APOYO A LA GESTION No SDA-CPS-20211536, CUYO OBJETO CONSISTE EN &quot;PRESTAR SERVICIOS DE APOYO A LA GESTION OPERATIVA TENDIENTES A LA PROTECCION Y ATENCION INTEGRAL DE LA FAUNA SILVESTRE ALOJADA EN EL CAVRFFS DE LA SDA&quot;"/>
    <s v="ADICION AL CONTRATO DE PRESTACION DE SERVICIOS DE APOYO A LA GESTION NO SDA-CPS-20211536, CUYO OBJETO CONSISTE EN &quot;PRESTAR SERVICIOS DE APOYO A LA GESTION OPERATIVA TENDIENTES A LA PROTECCION Y ATENCION INTEGRAL DE LA FAUNA SILVESTRE ALOJADA EN EL CAVRFFS DE LA SDA&quot;"/>
    <s v="ADICION AL CONTRATO DE PRESTACION DE SERVICIOS DE APOYO A LA GESTION NO SDA-CPS-20211536, CUYO OBJETO CONSISTE EN &quot;PRESTAR SERVICIOS DE DE APOYO A LA GESTION OPERATIVA TENDIENTES A LA PROTECCION Y ATENCION INTEGRAL DE LA FAUNA SILVESTRE ALOJADA EN EL CAVRFFS DE LA SDA"/>
    <s v="OK-PAA-SIPSE-Validar PREDIS"/>
    <s v="O232020200994900"/>
    <s v="O232020200994900"/>
    <s v="O232020200994900"/>
    <s v="OKs"/>
    <s v="1-100-F001"/>
    <s v="1-100-F001"/>
    <s v="1-100-F001"/>
    <s v="OKs"/>
    <n v="1704"/>
    <n v="1704"/>
    <s v="OK"/>
    <n v="4977500"/>
    <n v="4977500"/>
    <s v="OK"/>
    <n v="1677"/>
    <n v="1677"/>
    <s v="OK"/>
    <n v="4977500"/>
    <n v="4977500"/>
    <s v=""/>
    <s v="OK"/>
    <n v="0"/>
    <s v="FIN"/>
    <n v="2991"/>
    <n v="2991"/>
    <s v="Contratado"/>
    <n v="0"/>
    <n v="0"/>
    <m/>
  </r>
  <r>
    <s v="952022_7711"/>
    <s v="176382991"/>
    <n v="7711"/>
    <s v="952022_7711"/>
    <n v="952022"/>
    <n v="7711"/>
    <n v="17638"/>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572, CUYO OBJETO CONSISTE EN &quot;PRESTAR SERVICIOS DE APOYO A LA GESTIÓN OPERATIVA TENDIENTES A LA PROTECCIÓN Y ATENCIÓN INTEGRAL DE LA FAUNA SILVESTRE ALOJADA EN EL CAVRFFS DE LA SDA.&quot;"/>
    <s v="CCE-16"/>
    <s v="CONTRATACIÓN DIRECTA"/>
    <n v="0"/>
    <s v="NO"/>
    <s v="80111600"/>
    <n v="3"/>
    <n v="3"/>
    <n v="2.5"/>
    <n v="1"/>
    <n v="6"/>
    <n v="49775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6"/>
    <n v="44630"/>
    <n v="4977500"/>
    <n v="1719"/>
    <n v="44638"/>
    <n v="4977500"/>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38"/>
    <n v="0"/>
    <s v="FORMULAR E IMPLEMENTAR 1 PROGRAMA PARA LA ATENCIÓN INTEGRAL Y ESPECIALIZADA DE LA FAUNA SILVESTRE"/>
    <s v="FORMULAR E IMPLEMENTAR 1 PROGRAMA PARA LA ATENCIÓN INTEGRAL Y ESPECIALIZADA DE LA FAUNA SILVESTRE"/>
    <s v="OK"/>
    <s v=""/>
    <s v="20211572"/>
    <s v="Por Cargar en SIPSE"/>
    <s v="N/A"/>
    <s v="YAHIR ELADIO CARRILLO LUQUE"/>
    <s v="Validar"/>
    <s v="ADICION AL CONTRATO DE PRESTACION DE SERVICIOS DE APOYO A LA GESTION No SDA-CPS-20211572, CUYO OBJETO CONSISTE EN &quot;PRESTAR SERVICIOS DE APOYO A LA GESTION OPERATIVA TENDIENTES A LA PROTECCION Y ATENCION INTEGRAL DE LA FAUNA SILVESTRE ALOJADA EN EL CAVRFFS DE LA SDA&quot;"/>
    <s v="ADICION AL CONTRATO DE PRESTACION DE SERVICIOS DE APOYO A LA GESTION NO SDA-CPS-20211572, CUYO OBJETO CONSISTE EN &quot;PRESTAR SERVICIOS DE APOYO A LA GESTION OPERATIVA TENDIENTES A LA PROTECCION Y ATENCION INTEGRAL DE LA FAUNA SILVESTRE ALOJADA EN EL CAVRFFS DE LA SDA&quot;"/>
    <s v="ADICION AL CONTRATO DE PRESTACION DE SERVICIOS DE APOYO A LA GESTION NO SDA-CPS-20211572, CUYO OBJETO CONSISTE EN &quot;PRESTAR SERVICIOS DEAPOYO A LA GESTION OPERATIVA TENDIENTES A LA PROTECCION Y ATENCIONINTEGRAL DE LA FAUNA SILVESTRE ALOJADA EN EL CAVRFFS DE LA SDA&quot;"/>
    <s v="OK-PAA-SIPSE-Validar PREDIS"/>
    <s v="O232020200994900"/>
    <s v="O232020200994900"/>
    <s v="O232020200994900"/>
    <s v="OKs"/>
    <s v="1-100-F001"/>
    <s v="1-100-F001"/>
    <s v="1-100-F001"/>
    <s v="OKs"/>
    <n v="1726"/>
    <n v="1726"/>
    <s v="OK"/>
    <n v="4977500"/>
    <n v="4977500"/>
    <s v="OK"/>
    <n v="1719"/>
    <n v="1719"/>
    <s v="OK"/>
    <n v="4977500"/>
    <n v="4977500"/>
    <s v=""/>
    <s v="OK"/>
    <n v="0"/>
    <s v="FIN"/>
    <n v="2991"/>
    <n v="2991"/>
    <s v="Contratado"/>
    <n v="0"/>
    <n v="0"/>
    <m/>
  </r>
  <r>
    <s v="962022_7711"/>
    <s v="176182991"/>
    <n v="7711"/>
    <s v="962022_7711"/>
    <n v="962022"/>
    <n v="7711"/>
    <n v="17618"/>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537, CUYO OBJETO CONSISTE EN &quot;PRESTAR SERVICIOS DE APOYO A LA GESTIÓN OPERATIVA TENDIENTES A LA PROTECCIÓN Y ATENCIÓN INTEGRAL DE LA FAUNA SILVESTRE ALOJADA EN EL CAVRFFS DE LA SDA.&quot;"/>
    <s v="CCE-16"/>
    <s v="CONTRATACIÓN DIRECTA"/>
    <n v="0"/>
    <s v="NO"/>
    <s v="80111600"/>
    <n v="2"/>
    <n v="3"/>
    <n v="2.5"/>
    <n v="1"/>
    <n v="5"/>
    <n v="49775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05"/>
    <n v="44622"/>
    <n v="4977500"/>
    <n v="1678"/>
    <n v="44627"/>
    <n v="4977500"/>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18"/>
    <n v="0"/>
    <s v="FORMULAR E IMPLEMENTAR 1 PROGRAMA PARA LA ATENCIÓN INTEGRAL Y ESPECIALIZADA DE LA FAUNA SILVESTRE"/>
    <s v="FORMULAR E IMPLEMENTAR 1 PROGRAMA PARA LA ATENCIÓN INTEGRAL Y ESPECIALIZADA DE LA FAUNA SILVESTRE"/>
    <s v="OK"/>
    <s v=""/>
    <s v="20211537"/>
    <s v="Por Cargar en SIPSE"/>
    <s v="N/A"/>
    <s v="YERSON JAVIER PEÑA BARRIOS"/>
    <s v="Validar"/>
    <s v="ADICION AL CONTRATO DE PRESTACION DE SERVICIOS DE APOYO A LA GESTION No SDA-CPS-20211537, CUYO OBJETO CONSISTE EN &quot;PRESTAR SERVICIOS DE APOYO A LA GESTION OPERATIVA TENDIENTES A LA PROTECCION Y ATENCION INTEGRAL DE LA FAUNA SILVESTRE ALOJADA EN EL CAVRFFS DE LA SDA&quot;"/>
    <s v="ADICION AL CONTRATO DE PRESTACION DE SERVICIOS DE APOYO A LA GESTION NO SDA-CPS-20211537, CUYO OBJETO CONSISTE EN &quot;PRESTAR SERVICIOS DE APOYO A LA GESTION OPERATIVA TENDIENTES A LA PROTECCION Y ATENCION INTEGRAL DE LA FAUNA SILVESTRE ALOJADA EN EL CAVRFFS DE LA SDA&quot;"/>
    <s v="ADICION AL CONTRATO DE PRESTACION DE SERVICIOS DE APOYO A LA GESTION NO SDA-CPS-20211537, CUYO OBJETO CONSISTE EN &quot;PRESTAR SERVICIOS DEAPOYO A LA GESTION OPERATIVA TENDIENTES A LA PROTECCION Y ATENCIONINTEGRAL DE LA FAUNA SILVESTRE ALOJADA EN EL CAVRFFS DE LA SDA&quot;"/>
    <s v="OK-PAA-SIPSE-Validar PREDIS"/>
    <s v="O232020200994900"/>
    <s v="O232020200994900"/>
    <s v="O232020200994900"/>
    <s v="OKs"/>
    <s v="1-100-F001"/>
    <s v="1-100-F001"/>
    <s v="1-100-F001"/>
    <s v="OKs"/>
    <n v="1705"/>
    <n v="1705"/>
    <s v="OK"/>
    <n v="4977500"/>
    <n v="4977500"/>
    <s v="OK"/>
    <n v="1678"/>
    <n v="1678"/>
    <s v="OK"/>
    <n v="4977500"/>
    <n v="4977500"/>
    <s v=""/>
    <s v="OK"/>
    <n v="0"/>
    <s v="FIN"/>
    <n v="2991"/>
    <n v="2991"/>
    <s v="Contratado"/>
    <n v="0"/>
    <n v="0"/>
    <m/>
  </r>
  <r>
    <s v="972022_7711"/>
    <s v="176262991"/>
    <n v="7711"/>
    <s v="972022_7711"/>
    <n v="972022"/>
    <n v="7711"/>
    <n v="17626"/>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471, CUYO OBJETO CONSISTE EN &quot;PRESTAR SERVICIOS DE APOYO A LA GESTIÓN OPERATIVA TENDIENTES A LA PROTECCIÓN Y ATENCIÓN INTEGRAL DE LA FAUNA SILVESTRE ALOJADA EN EL CAVRFFS DE LA SDA.&quot;"/>
    <s v="CCE-16"/>
    <s v="CONTRATACIÓN DIRECTA"/>
    <n v="0"/>
    <s v="NO"/>
    <s v="80111600"/>
    <n v="2"/>
    <n v="3"/>
    <n v="82"/>
    <n v="0"/>
    <n v="5"/>
    <n v="5442067"/>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14"/>
    <n v="44624"/>
    <n v="5442067"/>
    <n v="1688"/>
    <n v="44629"/>
    <n v="5442067"/>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26"/>
    <n v="0"/>
    <s v="FORMULAR E IMPLEMENTAR 1 PROGRAMA PARA LA ATENCIÓN INTEGRAL Y ESPECIALIZADA DE LA FAUNA SILVESTRE"/>
    <s v="FORMULAR E IMPLEMENTAR 1 PROGRAMA PARA LA ATENCIÓN INTEGRAL Y ESPECIALIZADA DE LA FAUNA SILVESTRE"/>
    <s v="OK"/>
    <s v=""/>
    <s v="20211471"/>
    <s v="Por Cargar en SIPSE"/>
    <s v="N/A"/>
    <s v="JESUS DAVID RIVERA CUEVAS"/>
    <s v="Validar"/>
    <s v="ADICION AL CONTRATO DE PRESTACION DE SERVICIOS DE APOYO A LA GESTION No SDA-CPS-20211471, CUYO OBJETO CONSISTE EN &quot;PRESTAR SERVICIOS DE APOYO A LA GESTION OPERATIVA TENDIENTES A LA PROTECCION Y ATENCION INTEGRAL DE LA FAUNA SILVESTRE ALOJADA EN EL CAVRFFS DE LA SDA&quot;"/>
    <s v="ADICION AL CONTRATO DE PRESTACION DE SERVICIOS DE APOYO A LA GESTION NO SDA-CPS-20211471, CUYO OBJETO CONSISTE EN &quot;PRESTAR SERVICIOS DE APOYO A LA GESTION OPERATIVA TENDIENTES A LA PROTECCION Y ATENCION INTEGRAL DE LA FAUNA SILVESTRE ALOJADA EN EL CAVRFFS DE LA SDA&quot;"/>
    <s v="ADICION AL CONTRATO DE PRESTACION DE SERVICIOS DE APOYO A LA GESTION NO SDA-CPS-20211471, CUYO OBJETO CONSISTE EN &quot;PRESTAR SERVICIOS DE APOYO A LA GESTION OPERATIVA TENDIENTES A LA PROTECCION Y ATENCION INTEGRAL DE LA FAUNA SILVESTRE ALOJADA EN EL CAVRFFS DE LA SDA&quot;"/>
    <s v="OKs"/>
    <s v="O232020200994900"/>
    <s v="O232020200994900"/>
    <s v="O232020200994900"/>
    <s v="OKs"/>
    <s v="1-100-F001"/>
    <s v="1-100-F001"/>
    <s v="1-100-F001"/>
    <s v="OKs"/>
    <n v="1714"/>
    <n v="1714"/>
    <s v="OK"/>
    <n v="5442067"/>
    <n v="5442067"/>
    <s v="OK"/>
    <n v="1688"/>
    <n v="1688"/>
    <s v="OK"/>
    <n v="5442067"/>
    <n v="5442067"/>
    <s v=""/>
    <s v="OK"/>
    <n v="0"/>
    <s v="FIN"/>
    <n v="2991"/>
    <n v="2991"/>
    <s v="Contratado"/>
    <n v="0"/>
    <n v="0"/>
    <m/>
  </r>
  <r>
    <s v="982022_7711"/>
    <s v="176252991"/>
    <n v="7711"/>
    <s v="982022_7711"/>
    <n v="982022"/>
    <n v="7711"/>
    <n v="17625"/>
    <n v="2991"/>
    <s v="FORMULAR E IMPLEMENTAR UN (1) PROGRAMA PARA LA ATENCIÓN INTEGRAL Y ESPECIALIZADA DE LA FAUNA SILVESTRE.  //  O232020200994900 - OTROS SERVICIOS DE PROTECCIÓN DEL MEDIO AMBIENTE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4900"/>
    <s v="OTROS SERVICIOS DE PROTECCIÓN DEL MEDIO AMBIENTE N.C.P."/>
    <s v="1-100-F001-VA-RECURSOS DISTRITO"/>
    <n v="0"/>
    <s v="ADICIÓN AL CONTRATO DE PRESTACIÓN DE SERVICIOS DE APOYO A LA GESTIÓN No. SDA-CPS-20211656, CUYO OBJETO CONSISTE EN &quot;PRESTAR SERVICIOS DE APOYO A LA GESTIÓN OPERATIVA TENDIENTES A LA PROTECCIÓN Y ATENCIÓN INTEGRAL DE LA FAUNA SILVESTRE ALOJADA EN EL CAVRFFS DE LA SDA.&quot;"/>
    <s v="CCE-16"/>
    <s v="CONTRATACIÓN DIRECTA"/>
    <n v="0"/>
    <s v="NO"/>
    <s v="80111600"/>
    <n v="2"/>
    <n v="3"/>
    <n v="2"/>
    <n v="1"/>
    <n v="5"/>
    <n v="3982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06"/>
    <n v="44624"/>
    <n v="3982000"/>
    <n v="1697"/>
    <n v="44631"/>
    <n v="3982000"/>
    <n v="0"/>
    <n v="199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25"/>
    <n v="0"/>
    <s v="FORMULAR E IMPLEMENTAR 1 PROGRAMA PARA LA ATENCIÓN INTEGRAL Y ESPECIALIZADA DE LA FAUNA SILVESTRE"/>
    <s v="FORMULAR E IMPLEMENTAR 1 PROGRAMA PARA LA ATENCIÓN INTEGRAL Y ESPECIALIZADA DE LA FAUNA SILVESTRE"/>
    <s v="OK"/>
    <s v=""/>
    <s v="20211656"/>
    <s v="Por Cargar en SIPSE"/>
    <s v="N/A"/>
    <s v="DIEGO FERNANDO CABALLERO"/>
    <s v="Validar"/>
    <s v="ADICION AL CONTRATO DE PRESTACION DE SERVICIOS DE APOYO A LA GESTION No SDA-CPS-20211656, CUYO OBJETO CONSISTE EN &quot;PRESTAR SERVICIOS DE APOYO A LA GESTION OPERATIVA TENDIENTES A LA PROTECCION Y ATENCION INTEGRAL DE LA FAUNA SILVESTRE ALOJADA EN EL CAVRFFS DE LA SDA&quot;"/>
    <s v="ADICION AL CONTRATO DE PRESTACION DE SERVICIOS DE APOYO A LA GESTION NO SDA-CPS-20211656, CUYO OBJETO CONSISTE EN &quot;PRESTAR SERVICIOS DE APOYO A LA GESTION OPERATIVA TENDIENTES A LA PROTECCION Y ATENCION INTEGRAL DE LA FAUNA SILVESTRE ALOJADA EN EL CAVRFFS DE LA SDA&quot;"/>
    <s v="ADICION AL CONTRATO DE PRESTACION DE SERVICIOS DE APOYO A LA GESTION NO SDA-CPS-20211656,CUYO OBJETO CONSISTE EN PRESTAR SERVICIOS DE APOYO A LA GESTION OPERATIVA TENDINENTES A LA PROTECCION Y ATENCION INTEGRAL DE LA FAUNA SILVESTRE ALOJADA EN EL CAVRFFS DE LA SDA"/>
    <s v="OK-PAA-SIPSE-Validar PREDIS"/>
    <s v="O232020200994900"/>
    <s v="O232020200994900"/>
    <s v="O232020200994900"/>
    <s v="OKs"/>
    <s v="1-100-F001"/>
    <s v="1-100-F001"/>
    <s v="1-100-F001"/>
    <s v="OKs"/>
    <n v="1706"/>
    <n v="1706"/>
    <s v="OK"/>
    <n v="3982000"/>
    <n v="3982000"/>
    <s v="OK"/>
    <n v="1697"/>
    <n v="1697"/>
    <s v="OK"/>
    <n v="3982000"/>
    <n v="3982000"/>
    <s v=""/>
    <s v="OK"/>
    <n v="0"/>
    <s v="FIN"/>
    <n v="2991"/>
    <n v="2991"/>
    <s v="Contratado"/>
    <n v="0"/>
    <n v="0"/>
    <m/>
  </r>
  <r>
    <s v="992022_7711"/>
    <s v="176432899"/>
    <n v="7711"/>
    <s v="992022_7711"/>
    <n v="992022"/>
    <n v="7711"/>
    <n v="17643"/>
    <n v="2899"/>
    <s v="FORMULAR E IMPLEMENTAR UN (1) PROGRAMA PARA LA ATENCIÓN INTEGRAL Y ESPECIALIZADA DE LA FAUNA SILVESTRE.  //  O232020200991122 - SERVICIOS DE LA ADMINISTRACIÓN PÚBLICA RELACIONADOS CON LA SALUD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200991122"/>
    <s v="SERVICIOS DE LA ADMINISTRACIÓN PÚBLICA RELACIONADOS CON LA SALUD"/>
    <s v="1-100-F001-VA-RECURSOS DISTRITO"/>
    <n v="0"/>
    <s v="ADICIÓN AL CONTRATO DE PRESTACIÓN DE SERVICIOS PROFESIONALES No. SDA-CPS-20211438, CUYO OBJETO CONSISTE EN &quot;PRESTAR SERVICIOS PROFESIONALES PARA APOYAR LAS ACTIVIDADES TÉCNICAS Y ADMINISTRATIVAS REQUERIDAS EN EL CAVRFFS DE LA SDA.&quot;"/>
    <s v="CCE-16"/>
    <s v="CONTRATACIÓN DIRECTA"/>
    <n v="0"/>
    <s v="NO"/>
    <s v="80111600"/>
    <n v="3"/>
    <n v="3"/>
    <n v="3"/>
    <n v="1"/>
    <n v="6"/>
    <n v="8853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n v="1721"/>
    <n v="44629"/>
    <n v="8853000"/>
    <n v="1713"/>
    <n v="44636"/>
    <n v="8853000"/>
    <n v="0"/>
    <n v="2951000"/>
    <s v="SUBDIRECCIÓN CONTRACTUAL"/>
    <s v="CO-DC-11001"/>
    <s v="CARMEN ROCÍO GONZÁLEZ CANTOR - Subdirectora de Silvicultura, Flora y Fauna Silvestre"/>
    <n v="3778917"/>
    <s v="carmen.gonzalez@ambientebogota.gov.co"/>
    <s v="Av Caracas No. 54 - 38"/>
    <s v="SI"/>
    <s v="NO"/>
    <s v="NO"/>
    <s v="Fauna silvestre"/>
    <s v="CD=Contratación Directa"/>
    <n v="4514168000"/>
    <s v=" "/>
    <n v="17643"/>
    <n v="0"/>
    <s v="FORMULAR E IMPLEMENTAR 1 PROGRAMA PARA LA ATENCIÓN INTEGRAL Y ESPECIALIZADA DE LA FAUNA SILVESTRE"/>
    <s v="FORMULAR E IMPLEMENTAR 1 PROGRAMA PARA LA ATENCIÓN INTEGRAL Y ESPECIALIZADA DE LA FAUNA SILVESTRE"/>
    <s v="OK"/>
    <s v=""/>
    <s v="20211438"/>
    <s v="Por Cargar en SIPSE"/>
    <s v="N/A"/>
    <s v="CAROLINA AGUILAR MEJIA"/>
    <s v="Validar"/>
    <s v="ADICION AL CONTRATO DE PRESTACION DE SERVICIOS PROFESIONALES No SDA-CPS-20211438, CUYO OBJETO CONSISTE EN &quot;PRESTAR SERVICIOS PROFESIONALES PARA APOYAR LAS ACTIVIDADES TECNICAS Y ADMINISTRATIVAS REQUERIDAS EN EL CAVRFFS DE LA SDA&quot;"/>
    <s v="ADICION AL CONTRATO DE PRESTACION DE SERVICIOS PROFESIONALES NO SDA-CPS-20211438, CUYO OBJETO CONSISTE EN &quot;PRESTAR SERVICIOS PROFESIONALES PARA APOYAR LAS ACTIVIDADES TECNICAS Y ADMINISTRATIVAS REQUERIDAS EN EL CAVRFFS DE LA SDA&quot;"/>
    <s v="ADICION AL CONTRATO DE PRESTACION DE SERVICIOS PROFESIONALES NO SDA-CPS-20211438, CUYO OBJETO CONSISTE EN &quot;PRESTAR SERVICIOS PROFESIONALES PARA APOYAR LAS ACTIVIDADES TECNICAS Y ADMINISTRATIVAS REQUERIDAS EN EL CAVRFFS DE LA SDA&quot;"/>
    <s v="OKs"/>
    <s v="O232020200991122"/>
    <s v="O232020200991122"/>
    <s v="O232020200991122"/>
    <s v="OKs"/>
    <s v="1-100-F001"/>
    <s v="1-100-F001"/>
    <s v="1-100-F001"/>
    <s v="OKs"/>
    <n v="1721"/>
    <n v="1721"/>
    <s v="OK"/>
    <n v="8853000"/>
    <n v="8853000"/>
    <s v="OK"/>
    <n v="1713"/>
    <n v="1713"/>
    <s v="OK"/>
    <n v="8853000"/>
    <n v="8853000"/>
    <s v=""/>
    <s v="OK"/>
    <n v="0"/>
    <s v="FIN"/>
    <n v="2899"/>
    <n v="2899"/>
    <s v="Contratado"/>
    <n v="0"/>
    <n v="0"/>
    <m/>
  </r>
  <r>
    <s v="1002022_7711"/>
    <s v="2999"/>
    <n v="7711"/>
    <s v="1002022_7711"/>
    <n v="1002022"/>
    <n v="7711"/>
    <s v=""/>
    <n v="2999"/>
    <s v="FORMULAR E IMPLEMENTAR UN (1) PROGRAMA PARA LA ATENCIÓN INTEGRAL Y ESPECIALIZADA DE LA FAUNA SILVESTRE.  //  O23202010000311001 - MADERA EN BRUTO DE CONÍFERA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10000311001"/>
    <s v="MADERA EN BRUTO DE CONÍFERAS"/>
    <s v="1-100-F001-VA-RECURSOS DISTRITO"/>
    <n v="0"/>
    <s v="ADQUIRIR INSUMOS PARA SUSTRATO Y AMBIENTACIÓN DE ESPACIOS PARA EL MANEJO DE LA FAUNA SILVESTRE QUE SE ENCUENTRE BAJO CUSTODIA DE LA SDA."/>
    <s v="CCE-10"/>
    <s v="MÍNIMA CUANTÍA"/>
    <n v="0"/>
    <s v="NO"/>
    <s v="11121600, 11121700, 14121901, 10121505"/>
    <n v="4"/>
    <n v="4"/>
    <n v="3"/>
    <n v="1"/>
    <n v="7"/>
    <n v="180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
    <s v=""/>
    <n v="0"/>
    <s v="FORMULAR E IMPLEMENTAR 1 PROGRAMA PARA LA ATENCIÓN INTEGRAL Y ESPECIALIZADA DE LA FAUNA SILVESTRE"/>
    <s v=""/>
    <s v=""/>
    <s v=""/>
    <s v=""/>
    <s v=""/>
    <s v=""/>
    <s v=""/>
    <s v=""/>
    <s v="ADQUIRIR INSUMOS PARA SUSTRATO Y AMBIENTACION DE ESPACIOS PARA EL MANEJO DE LA FAUNA SILVESTRE QUE SE ENCUENTRE BAJO CUSTODIA DE LA SDA"/>
    <s v=""/>
    <s v=""/>
    <s v=""/>
    <s v="O23202010000311001"/>
    <s v=""/>
    <s v=""/>
    <s v=""/>
    <s v="1-100-F001"/>
    <s v=""/>
    <s v=""/>
    <s v=""/>
    <s v=""/>
    <s v=""/>
    <s v="OK"/>
    <n v="0"/>
    <n v="0"/>
    <s v="OK"/>
    <n v="0"/>
    <n v="0"/>
    <s v=""/>
    <n v="0"/>
    <n v="0"/>
    <s v=""/>
    <s v=""/>
    <n v="0"/>
    <s v=""/>
    <n v="2999"/>
    <n v="0"/>
    <m/>
    <n v="18000000"/>
    <n v="0"/>
    <m/>
  </r>
  <r>
    <s v="1012022_7711"/>
    <s v="3001"/>
    <n v="7711"/>
    <s v="1012022_7711"/>
    <n v="1012022"/>
    <n v="7711"/>
    <s v=""/>
    <n v="3001"/>
    <s v="FORMULAR E IMPLEMENTAR UN (1) PROGRAMA PARA LA ATENCIÓN INTEGRAL Y ESPECIALIZADA DE LA FAUNA SILVESTRE.  //  O23202010011531202 - ARENAS Y GRAVAS SILÍCEAS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10011531202"/>
    <s v="ARENAS Y GRAVAS SILÍCEAS"/>
    <s v="1-100-F001-VA-RECURSOS DISTRITO"/>
    <n v="0"/>
    <s v="ADQUIRIR INSUMOS PARA SUSTRATO Y AMBIENTACIÓN DE ESPACIOS PARA EL MANEJO DE LA FAUNA SILVESTRE QUE SE ENCUENTRE BAJO CUSTODIA DE LA SDA."/>
    <s v="CCE-10"/>
    <s v="MÍNIMA CUANTÍA"/>
    <n v="0"/>
    <s v="NO"/>
    <s v="11121600, 11121700, 14121901, 10121505"/>
    <n v="4"/>
    <n v="4"/>
    <n v="3"/>
    <n v="1"/>
    <n v="7"/>
    <n v="56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
    <s v=""/>
    <n v="0"/>
    <s v="FORMULAR E IMPLEMENTAR 1 PROGRAMA PARA LA ATENCIÓN INTEGRAL Y ESPECIALIZADA DE LA FAUNA SILVESTRE"/>
    <s v=""/>
    <s v=""/>
    <s v=""/>
    <s v=""/>
    <s v=""/>
    <s v=""/>
    <s v=""/>
    <s v=""/>
    <s v="ADQUIRIR INSUMOS PARA SUSTRATO Y AMBIENTACION DE ESPACIOS PARA EL MANEJO DE LA FAUNA SILVESTRE QUE SE ENCUENTRE BAJO CUSTODIA DE LA SDA"/>
    <s v=""/>
    <s v=""/>
    <s v=""/>
    <s v="O23202010011531202"/>
    <s v=""/>
    <s v=""/>
    <s v=""/>
    <s v="1-100-F001"/>
    <s v=""/>
    <s v=""/>
    <s v=""/>
    <s v=""/>
    <s v=""/>
    <s v="OK"/>
    <n v="0"/>
    <n v="0"/>
    <s v="OK"/>
    <n v="0"/>
    <n v="0"/>
    <s v=""/>
    <n v="0"/>
    <n v="0"/>
    <s v=""/>
    <s v=""/>
    <n v="0"/>
    <s v=""/>
    <n v="3001"/>
    <n v="0"/>
    <m/>
    <n v="560000"/>
    <n v="0"/>
    <m/>
  </r>
  <r>
    <s v="1022022_7711"/>
    <s v="3003"/>
    <n v="7711"/>
    <s v="1022022_7711"/>
    <n v="1022022"/>
    <n v="7711"/>
    <s v=""/>
    <n v="3003"/>
    <s v="FORMULAR E IMPLEMENTAR UN (1) PROGRAMA PARA LA ATENCIÓN INTEGRAL Y ESPECIALIZADA DE LA FAUNA SILVESTRE.  //  O2320201003013110102 - MADERA DE CONIFERA ACEPILLADA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1003013110102"/>
    <s v="MADERA DE CONIFERA ACEPILLADA"/>
    <s v="1-100-F001-VA-RECURSOS DISTRITO"/>
    <n v="0"/>
    <s v="ADQUIRIR INSUMOS PARA SUSTRATO Y AMBIENTACIÓN DE ESPACIOS PARA EL MANEJO DE LA FAUNA SILVESTRE QUE SE ENCUENTRE BAJO CUSTODIA DE LA SDA."/>
    <s v="CCE-10"/>
    <s v="MÍNIMA CUANTÍA"/>
    <n v="0"/>
    <s v="NO"/>
    <s v="11121600, 11121700, 14121901, 10121505"/>
    <n v="4"/>
    <n v="4"/>
    <n v="3"/>
    <n v="1"/>
    <n v="7"/>
    <n v="16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
    <s v=""/>
    <n v="0"/>
    <s v="FORMULAR E IMPLEMENTAR 1 PROGRAMA PARA LA ATENCIÓN INTEGRAL Y ESPECIALIZADA DE LA FAUNA SILVESTRE"/>
    <s v=""/>
    <s v=""/>
    <s v=""/>
    <s v=""/>
    <s v=""/>
    <s v=""/>
    <s v=""/>
    <s v=""/>
    <s v="ADQUIRIR INSUMOS PARA SUSTRATO Y AMBIENTACION DE ESPACIOS PARA EL MANEJO DE LA FAUNA SILVESTRE QUE SE ENCUENTRE BAJO CUSTODIA DE LA SDA"/>
    <s v=""/>
    <s v=""/>
    <s v=""/>
    <s v="O2320201003013110102"/>
    <s v=""/>
    <s v=""/>
    <s v=""/>
    <s v="1-100-F001"/>
    <s v=""/>
    <s v=""/>
    <s v=""/>
    <s v=""/>
    <s v=""/>
    <s v="OK"/>
    <n v="0"/>
    <n v="0"/>
    <s v="OK"/>
    <n v="0"/>
    <n v="0"/>
    <s v=""/>
    <n v="0"/>
    <n v="0"/>
    <s v=""/>
    <s v=""/>
    <n v="0"/>
    <s v=""/>
    <n v="3003"/>
    <n v="0"/>
    <m/>
    <n v="1600000"/>
    <n v="0"/>
    <m/>
  </r>
  <r>
    <s v="1032022_7711"/>
    <s v="3005"/>
    <n v="7711"/>
    <s v="1032022_7711"/>
    <n v="1032022"/>
    <n v="7711"/>
    <s v=""/>
    <n v="3005"/>
    <s v="FORMULAR E IMPLEMENTAR UN (1) PROGRAMA PARA LA ATENCIÓN INTEGRAL Y ESPECIALIZADA DE LA FAUNA SILVESTRE.  //  O2320201003023212101 - PAPEL PERIÓDICO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1003023212101"/>
    <s v="PAPEL PERIÓDICO"/>
    <s v="1-100-F001-VA-RECURSOS DISTRITO"/>
    <n v="0"/>
    <s v="ADQUIRIR INSUMOS PARA SUSTRATO Y AMBIENTACIÓN DE ESPACIOS PARA EL MANEJO DE LA FAUNA SILVESTRE QUE SE ENCUENTRE BAJO CUSTODIA DE LA SDA."/>
    <s v="CCE-10"/>
    <s v="MÍNIMA CUANTÍA"/>
    <n v="0"/>
    <s v="NO"/>
    <s v="11121600, 11121700, 14121901, 10121505"/>
    <n v="4"/>
    <n v="4"/>
    <n v="3"/>
    <n v="1"/>
    <n v="7"/>
    <n v="96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
    <s v=""/>
    <n v="0"/>
    <s v="FORMULAR E IMPLEMENTAR 1 PROGRAMA PARA LA ATENCIÓN INTEGRAL Y ESPECIALIZADA DE LA FAUNA SILVESTRE"/>
    <s v=""/>
    <s v=""/>
    <s v=""/>
    <s v=""/>
    <s v=""/>
    <s v=""/>
    <s v=""/>
    <s v=""/>
    <s v="ADQUIRIR INSUMOS PARA SUSTRATO Y AMBIENTACION DE ESPACIOS PARA EL MANEJO DE LA FAUNA SILVESTRE QUE SE ENCUENTRE BAJO CUSTODIA DE LA SDA"/>
    <s v=""/>
    <s v=""/>
    <s v=""/>
    <s v="O2320201003023212101"/>
    <s v=""/>
    <s v=""/>
    <s v=""/>
    <s v="1-100-F001"/>
    <s v=""/>
    <s v=""/>
    <s v=""/>
    <s v=""/>
    <s v=""/>
    <s v="OK"/>
    <n v="0"/>
    <n v="0"/>
    <s v="OK"/>
    <n v="0"/>
    <n v="0"/>
    <s v=""/>
    <n v="0"/>
    <n v="0"/>
    <s v=""/>
    <s v=""/>
    <n v="0"/>
    <s v=""/>
    <n v="3005"/>
    <n v="0"/>
    <m/>
    <n v="9600000"/>
    <n v="0"/>
    <m/>
  </r>
  <r>
    <s v="1042022_7711"/>
    <s v="3007"/>
    <n v="7711"/>
    <s v="1042022_7711"/>
    <n v="1042022"/>
    <n v="7711"/>
    <s v=""/>
    <n v="3007"/>
    <s v="FORMULAR E IMPLEMENTAR UN (1) PROGRAMA PARA LA ATENCIÓN INTEGRAL Y ESPECIALIZADA DE LA FAUNA SILVESTRE.  //  O23202010000191999 - OTROS PRODUCTOS FORRAJEROS N.C.P.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10000191999"/>
    <s v="OTROS PRODUCTOS FORRAJEROS N.C.P"/>
    <s v="1-100-F001-VA-RECURSOS DISTRITO"/>
    <n v="0"/>
    <s v="ADQUIRIR INSUMOS PARA SUSTRATO Y AMBIENTACIÓN DE ESPACIOS PARA EL MANEJO DE LA FAUNA SILVESTRE QUE SE ENCUENTRE BAJO CUSTODIA DE LA SDA."/>
    <s v="CCE-10"/>
    <s v="MÍNIMA CUANTÍA"/>
    <n v="0"/>
    <s v="NO"/>
    <s v="11121600, 11121700, 14121901, 10121505"/>
    <n v="4"/>
    <n v="4"/>
    <n v="3"/>
    <n v="1"/>
    <n v="7"/>
    <n v="56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
    <s v=""/>
    <n v="0"/>
    <s v="FORMULAR E IMPLEMENTAR 1 PROGRAMA PARA LA ATENCIÓN INTEGRAL Y ESPECIALIZADA DE LA FAUNA SILVESTRE"/>
    <s v=""/>
    <s v=""/>
    <s v=""/>
    <s v=""/>
    <s v=""/>
    <s v=""/>
    <s v=""/>
    <s v=""/>
    <s v="ADQUIRIR INSUMOS PARA SUSTRATO Y AMBIENTACION DE ESPACIOS PARA EL MANEJO DE LA FAUNA SILVESTRE QUE SE ENCUENTRE BAJO CUSTODIA DE LA SDA"/>
    <s v=""/>
    <s v=""/>
    <s v=""/>
    <s v="O23202010000191999"/>
    <s v=""/>
    <s v=""/>
    <s v=""/>
    <s v="1-100-F001"/>
    <s v=""/>
    <s v=""/>
    <s v=""/>
    <s v=""/>
    <s v=""/>
    <s v="OK"/>
    <n v="0"/>
    <n v="0"/>
    <s v="OK"/>
    <n v="0"/>
    <n v="0"/>
    <s v=""/>
    <n v="0"/>
    <n v="0"/>
    <s v=""/>
    <s v=""/>
    <n v="0"/>
    <s v=""/>
    <n v="3007"/>
    <n v="0"/>
    <m/>
    <n v="5600000"/>
    <n v="0"/>
    <m/>
  </r>
  <r>
    <s v="1052022_7711"/>
    <s v="3009"/>
    <n v="7711"/>
    <s v="1052022_7711"/>
    <n v="1052022"/>
    <n v="7711"/>
    <s v=""/>
    <n v="3009"/>
    <s v="FORMULAR E IMPLEMENTAR UN (1) PROGRAMA PARA LA ATENCIÓN INTEGRAL Y ESPECIALIZADA DE LA FAUNA SILVESTRE.  //  O23202010030131220 - LANA DE MADERA; VIRUTA DE MADERA //  1-100-F001-VA-RECURSOS DISTRITO"/>
    <s v="O23011602340000007711"/>
    <s v="CONTROL A LOS FACTORES DE DETERIORO DEL RECURSO FAUNA SILVESTRE EN BOGOTÁ."/>
    <s v="FAUNA SILVESTRE"/>
    <s v="255 - IMPLEMENTAR UN (1) PROGRAMA PARA LA ATENCIÓN INTEGRAL Y ESPECIALIZADA DE LA FAUNA SILVESTRE"/>
    <s v="AUMENTAR EL CONTROL A LOS FACTORES DE DETERIORO DEL RECURSO FAUNA SILVESTRE EN BOGOTÁ D.C."/>
    <s v="IMPLEMENTAR UN PROGRAMA PARA LA ATENCIÓN INTEGRAL Y ESPECIALIZADA DE LA FAUNA SILVESTRE"/>
    <s v="CONSERVACIÓN DE LAS ESPECIES DE FAUNA SILVESTRE Y CONTROL DE SU TRÁFICO ILEGAL"/>
    <x v="2"/>
    <s v="O23202010030131220"/>
    <s v="LANA DE MADERA; VIRUTA DE MADERA"/>
    <s v="1-100-F001-VA-RECURSOS DISTRITO"/>
    <n v="0"/>
    <s v="ADQUIRIR INSUMOS PARA SUSTRATO Y AMBIENTACIÓN DE ESPACIOS PARA EL MANEJO DE LA FAUNA SILVESTRE QUE SE ENCUENTRE BAJO CUSTODIA DE LA SDA."/>
    <s v="CCE-10"/>
    <s v="MÍNIMA CUANTÍA"/>
    <n v="0"/>
    <s v="NO"/>
    <s v="11121600, 11121700, 14121901, 10121505"/>
    <n v="4"/>
    <n v="4"/>
    <n v="3"/>
    <n v="1"/>
    <n v="7"/>
    <n v="24400000"/>
    <n v="0"/>
    <n v="0"/>
    <n v="0"/>
    <s v="3202001_Documentos de lineamientos técnicos para la conservación de la biodiversidad y sus servicios eco sistémicos"/>
    <s v="DOCUMENTOS DE LINEAMIENTOS TÉCNICOS PARA LA CONSERVACIÓN DE LA BIODIVERSIDAD Y SUS SERVICIOS ECO SISTÉMICOS"/>
    <n v="0"/>
    <n v="0"/>
    <s v="SUBDIRECCIÓN DE SILVICULTURA, FLORA Y FAUNA SILVESTRE"/>
    <s v=""/>
    <s v=""/>
    <s v=""/>
    <s v=""/>
    <n v="0"/>
    <s v=""/>
    <s v=""/>
    <n v="0"/>
    <n v="0"/>
    <n v="0"/>
    <s v="SUBDIRECCIÓN CONTRACTUAL"/>
    <s v="CO-DC-11001"/>
    <s v="CARMEN ROCÍO GONZÁLEZ CANTOR - Subdirectora de Silvicultura, Flora y Fauna Silvestre"/>
    <n v="3778917"/>
    <s v="carmen.gonzalez@ambientebogota.gov.co"/>
    <s v="Av Caracas No. 54 - 38"/>
    <s v="NO"/>
    <s v="NO"/>
    <s v="NO"/>
    <s v="Fauna silvestre"/>
    <s v="Mínima cuantía"/>
    <n v="4514168000"/>
    <s v=""/>
    <s v=""/>
    <n v="0"/>
    <s v="FORMULAR E IMPLEMENTAR 1 PROGRAMA PARA LA ATENCIÓN INTEGRAL Y ESPECIALIZADA DE LA FAUNA SILVESTRE"/>
    <s v=""/>
    <s v=""/>
    <s v=""/>
    <s v=""/>
    <s v=""/>
    <s v=""/>
    <s v=""/>
    <s v=""/>
    <s v="ADQUIRIR INSUMOS PARA SUSTRATO Y AMBIENTACION DE ESPACIOS PARA EL MANEJO DE LA FAUNA SILVESTRE QUE SE ENCUENTRE BAJO CUSTODIA DE LA SDA"/>
    <s v=""/>
    <s v=""/>
    <s v=""/>
    <s v="O23202010030131220"/>
    <s v=""/>
    <s v=""/>
    <s v=""/>
    <s v="1-100-F001"/>
    <s v=""/>
    <s v=""/>
    <s v=""/>
    <s v=""/>
    <s v=""/>
    <s v="OK"/>
    <n v="0"/>
    <n v="0"/>
    <s v="OK"/>
    <n v="0"/>
    <n v="0"/>
    <s v=""/>
    <n v="0"/>
    <n v="0"/>
    <s v=""/>
    <s v=""/>
    <n v="0"/>
    <s v=""/>
    <n v="3009"/>
    <n v="0"/>
    <m/>
    <n v="2440000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E976DD-920B-4DC0-97DD-85CF820440B3}"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8:E12" firstHeaderRow="0" firstDataRow="1" firstDataCol="1"/>
  <pivotFields count="10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dataField="1" numFmtId="44" showAll="0"/>
    <pivotField showAll="0"/>
    <pivotField showAll="0"/>
    <pivotField dataField="1" numFmtId="44" showAll="0"/>
    <pivotField showAll="0"/>
    <pivotField showAll="0"/>
    <pivotField showAll="0"/>
    <pivotField showAll="0"/>
    <pivotField numFmtId="44" showAll="0"/>
    <pivotField numFmtId="44" showAll="0"/>
    <pivotField showAll="0"/>
  </pivotFields>
  <rowFields count="1">
    <field x="16"/>
  </rowFields>
  <rowItems count="4">
    <i>
      <x/>
    </i>
    <i>
      <x v="1"/>
    </i>
    <i>
      <x v="2"/>
    </i>
    <i t="grand">
      <x/>
    </i>
  </rowItems>
  <colFields count="1">
    <field x="-2"/>
  </colFields>
  <colItems count="4">
    <i>
      <x/>
    </i>
    <i i="1">
      <x v="1"/>
    </i>
    <i i="2">
      <x v="2"/>
    </i>
    <i i="3">
      <x v="3"/>
    </i>
  </colItems>
  <dataFields count="4">
    <dataField name="Suma de VALOR TOTAL ESTIMADO VIGENCIA ACTUAL" fld="32" baseField="0" baseItem="0"/>
    <dataField name="Suma de Valor CDP BD" fld="91" baseField="0" baseItem="0"/>
    <dataField name="Suma de Valor RP BD" fld="97" baseField="0" baseItem="0"/>
    <dataField name="Suma de Giros BD" fld="100" baseField="0" baseItem="0"/>
  </dataFields>
  <formats count="14">
    <format dxfId="13">
      <pivotArea outline="0" collapsedLevelsAreSubtotals="1" fieldPosition="0"/>
    </format>
    <format dxfId="12">
      <pivotArea dataOnly="0" labelOnly="1" outline="0" fieldPosition="0">
        <references count="1">
          <reference field="4294967294" count="4">
            <x v="0"/>
            <x v="1"/>
            <x v="2"/>
            <x v="3"/>
          </reference>
        </references>
      </pivotArea>
    </format>
    <format dxfId="11">
      <pivotArea type="all" dataOnly="0" outline="0" fieldPosition="0"/>
    </format>
    <format dxfId="10">
      <pivotArea outline="0" collapsedLevelsAreSubtotals="1" fieldPosition="0"/>
    </format>
    <format dxfId="9">
      <pivotArea field="16" type="button" dataOnly="0" labelOnly="1" outline="0" axis="axisRow" fieldPosition="0"/>
    </format>
    <format dxfId="8">
      <pivotArea dataOnly="0" labelOnly="1" fieldPosition="0">
        <references count="1">
          <reference field="16"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16" type="button" dataOnly="0" labelOnly="1" outline="0" axis="axisRow" fieldPosition="0"/>
    </format>
    <format dxfId="2">
      <pivotArea dataOnly="0" labelOnly="1" fieldPosition="0">
        <references count="1">
          <reference field="16"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FDC7B6-D725-45BA-9817-E0C1BAB926F1}" name="Tabla3" displayName="Tabla3" ref="A1:DD106" totalsRowShown="0" headerRowDxfId="123" dataDxfId="122">
  <autoFilter ref="A1:DD106" xr:uid="{9B531E6A-C90F-4EFF-B5B0-807484E312ED}"/>
  <tableColumns count="108">
    <tableColumn id="1" xr3:uid="{8663C4FA-FF64-41A6-B903-06C2416DBA03}" name="ID_Proyecto" dataDxfId="121"/>
    <tableColumn id="2" xr3:uid="{6D536C57-7CCA-4843-BD49-57B9BF55CE63}" name="ACT-SIPSE" dataDxfId="120"/>
    <tableColumn id="3" xr3:uid="{EAC08035-D90C-435B-8E2F-6475E613E685}" name="RUBRO" dataDxfId="119"/>
    <tableColumn id="4" xr3:uid="{0CC9A887-28D6-4233-B18F-B49BDFA1360A}" name="ID" dataDxfId="118"/>
    <tableColumn id="5" xr3:uid="{23E0386B-B2A9-4D2F-B7FC-D33F3B2AE9DC}" name=" ID PLAN" dataDxfId="117"/>
    <tableColumn id="6" xr3:uid="{C08DF573-2FA8-47CD-BA48-1DE9ACD4CF8A}" name="RUBRO PPTAL 2" dataDxfId="116"/>
    <tableColumn id="7" xr3:uid="{938BB1EA-FD80-4DC8-8B58-0211748FFFE1}" name="SOLICITUD PROCESO SIPSE" dataDxfId="115"/>
    <tableColumn id="8" xr3:uid="{1227DCE0-284A-4E98-830A-519488F6C4FB}" name=" ACTIVIDAD SIPSE (CÓDIGO)" dataDxfId="114"/>
    <tableColumn id="9" xr3:uid="{6916EFAF-5A09-4DE4-A1BB-CEA092DB7971}" name=" DESCRIPCIÓN ACTIVIDAD SIPSE" dataDxfId="113"/>
    <tableColumn id="10" xr3:uid="{3E9116A3-5160-4C21-88EB-77EB0ECA19DA}" name="RUBRO PPTAL 1" dataDxfId="112"/>
    <tableColumn id="11" xr3:uid="{073F65E0-661A-4CCD-825A-BBDC1F6D5429}" name="NOMBRE PROYECTO" dataDxfId="111"/>
    <tableColumn id="12" xr3:uid="{C9C8941F-864F-48B0-BF4B-25E7C7FE6A79}" name="ABREVIATURA NOMBRE PROYECTO " dataDxfId="110"/>
    <tableColumn id="13" xr3:uid="{8B37358D-B28B-4666-8D15-1A75CA89A1F0}" name=" META PDD" dataDxfId="109"/>
    <tableColumn id="14" xr3:uid="{55088E5F-55D4-4E6B-9566-281873B3615E}" name=" OBJETIVO GENERAL" dataDxfId="108"/>
    <tableColumn id="15" xr3:uid="{D0BEF5CB-FEEA-47AB-9557-B59D38530E87}" name="OBJETIVO ESPECIFICO" dataDxfId="107"/>
    <tableColumn id="16" xr3:uid="{13FEDC13-AC96-47EF-A241-4A1267716AF0}" name="LÍNEA" dataDxfId="106"/>
    <tableColumn id="17" xr3:uid="{79B3893C-2EFB-4D16-B6DE-31641ED529E1}" name="META PROYECTO" dataDxfId="105"/>
    <tableColumn id="18" xr3:uid="{76C08DCA-52FD-44EE-A076-F607ED7D6466}" name="CÓDIGO POSICIÓN PRESUPUESTARIA" dataDxfId="104"/>
    <tableColumn id="19" xr3:uid="{70B6C086-ED25-48CA-9D88-F0715573C2B3}" name="DESCRIPCIÓN POSICIÓN PRESUPUESTARIA" dataDxfId="103"/>
    <tableColumn id="20" xr3:uid="{1DA7BA53-5108-4C1D-ABC3-4607BDA784ED}" name=" FUENTE FINANCIACIÓN (CÓDIGO Y NOMBRE)" dataDxfId="102"/>
    <tableColumn id="21" xr3:uid="{417F6C39-B569-41C2-81F9-58B1721F0925}" name="CÓDIGO SECOP FUENTE DE LOS RECURSOS" dataDxfId="101"/>
    <tableColumn id="22" xr3:uid="{919C98F5-F149-4424-B8D8-383FB7006E5D}" name=" OBJETO" dataDxfId="100"/>
    <tableColumn id="23" xr3:uid="{7319EFFC-E2FA-4953-9CD2-412BB385A84A}" name="CÓDIGO SECOP MODALIDAD DE SELECCIÓN" dataDxfId="99"/>
    <tableColumn id="24" xr3:uid="{20111F8E-0E2B-4903-9B86-D00E8AF4EF0A}" name="MODALIDAD DE SELECCIÓN - NOMBRE" dataDxfId="98"/>
    <tableColumn id="25" xr3:uid="{0E8E3F67-6FC3-4E12-B6F8-4D5C1C4CE606}" name="TIPO DE COMPROMISO" dataDxfId="97"/>
    <tableColumn id="26" xr3:uid="{F5BDE8C2-C5C2-4219-A5DB-13E0B4D1471C}" name="CORRESPONDE A TALENTO HUMANO (SI/NO)" dataDxfId="96"/>
    <tableColumn id="27" xr3:uid="{7A4FA29C-F5DD-4DA7-B385-FA3E4A4EB2C7}" name="CÓDIGO UNSPSC" dataDxfId="95"/>
    <tableColumn id="28" xr3:uid="{CE7E6CCC-9BD6-4C54-BB0D-7469B02B5BC4}" name=" FECHA ESTIMADA DE PRESENTACIÓN DE PROCESO DE SELECCIÓN (MES)" dataDxfId="94"/>
    <tableColumn id="29" xr3:uid="{F03BBB73-B032-4EB0-803B-5CBB44F354B6}" name="FECHA ESTIMADA DE INICIO DE PROCESO DE SELECCIÓN (MES)" dataDxfId="93"/>
    <tableColumn id="30" xr3:uid="{180D0264-C161-48D8-A478-7A1937D956D6}" name="PLAZO DEL CONTRATO" dataDxfId="92"/>
    <tableColumn id="31" xr3:uid="{BF59CF79-412F-4554-9CC2-72CE0ED31016}" name="CÓDIGO SECOP DURACIÓN ESTIMADO DEL CONTRATO_x000a_(INTERVALO: &quot;0&quot; DÍAS, &quot;1&quot; MESES, &quot;2&quot; AÑOS)" dataDxfId="91"/>
    <tableColumn id="32" xr3:uid="{CEE743EC-D962-4BFC-9144-5DD6D21DC775}" name="FECHA TERMINACIÓN ESTIMADA" dataDxfId="90"/>
    <tableColumn id="33" xr3:uid="{9734CD14-D453-4E57-A009-3838F6E055D0}" name="VALOR TOTAL ESTIMADO VIGENCIA ACTUAL" dataDxfId="89"/>
    <tableColumn id="34" xr3:uid="{87C7C7B1-A9C6-43B5-8A2D-9003E7DF7A56}" name="CÓDIGO SECOP REQUIERE VIGENCIAS FUTURAS" dataDxfId="88"/>
    <tableColumn id="35" xr3:uid="{4C99D29F-5BA3-40E5-A260-3D7472CE98C6}" name="VALOR VIGENCIAS FUTURAS (AUTORIZADA)" dataDxfId="87"/>
    <tableColumn id="36" xr3:uid="{9CD10D42-27C8-4BBA-8185-5A5BDC6FB43B}" name="CÓDIGO SECOP ESTADO DE SOLICITUD DE VIGENCIAS FUTURAS" dataDxfId="86"/>
    <tableColumn id="37" xr3:uid="{C1775E31-FAEA-4475-9148-D9649B97B508}" name="CÓDIGO PRODUCTO MGA" dataDxfId="85"/>
    <tableColumn id="38" xr3:uid="{85D64100-6F0C-41E6-A063-39627B4614C4}" name="NOMBRE PRODUCTO MGA" dataDxfId="84"/>
    <tableColumn id="39" xr3:uid="{01765B29-D025-4A31-B38E-C67C2B95E9B7}" name="CÓDIGO PMR" dataDxfId="83"/>
    <tableColumn id="40" xr3:uid="{685B03FA-E1B3-4A5C-8012-ECECFB42DB38}" name="NOMBRE PMR" dataDxfId="82"/>
    <tableColumn id="41" xr3:uid="{E4209ED1-5BAC-43DE-8AA3-126077F0F5C7}" name="DEPENDENCIA (SUPERVISIÓN)" dataDxfId="81"/>
    <tableColumn id="42" xr3:uid="{A055D4E0-B53B-4438-8316-C6F900201534}" name="NOMBRE DEL CONTRATISTA" dataDxfId="80"/>
    <tableColumn id="43" xr3:uid="{35FA1121-18C1-4B24-8132-E97F48EAAC98}" name="NO DE CONTRATO" dataDxfId="79"/>
    <tableColumn id="44" xr3:uid="{2F300D2A-CA82-4F21-B824-5CF5DF07848D}" name="NUMERO CDP" dataDxfId="78"/>
    <tableColumn id="45" xr3:uid="{695D791D-4D01-4EC2-BCCE-A007FDD54A8C}" name="FECHA CDP" dataDxfId="77"/>
    <tableColumn id="46" xr3:uid="{6934B7C1-D61E-4F3F-B0EA-1768F2AA7960}" name="VALOR CDP" dataDxfId="76"/>
    <tableColumn id="47" xr3:uid="{22BBD29A-0357-45B3-9D0E-C9BACF7103E3}" name="NUMERO RP" dataDxfId="75"/>
    <tableColumn id="48" xr3:uid="{7A51BB4B-8A9A-42DB-B373-691BF9C9AF41}" name="FECHA RP" dataDxfId="74"/>
    <tableColumn id="49" xr3:uid="{C6AFE9A1-45C9-460F-B48B-31341E3B06D0}" name="VALOR DE RP" dataDxfId="73"/>
    <tableColumn id="50" xr3:uid="{3095E5D5-2C4C-4620-98FE-986B28F0E33D}" name="FECHA ACTA DE INICIO CONTRATO" dataDxfId="72"/>
    <tableColumn id="51" xr3:uid="{C59EAFD5-06FB-43E6-A0A2-AFEC9D4C82B4}" name="VALOR MENSUAL DEL CONTRATO" dataDxfId="71"/>
    <tableColumn id="52" xr3:uid="{A9947C36-0E41-4F09-9C5B-F9C5F520F93F}" name="UNIDAD DE CONTRATACIÓN (REFERENCIA)" dataDxfId="70"/>
    <tableColumn id="53" xr3:uid="{AF744CEE-82A5-43B6-BCA3-1C55510F1318}" name="UBICACIÓN" dataDxfId="69"/>
    <tableColumn id="54" xr3:uid="{08B6CB5F-DE49-476A-8E1D-D7F2ADA54F4B}" name="NOMBRE DEL RESPONSABLE" dataDxfId="68"/>
    <tableColumn id="55" xr3:uid="{26934823-594E-4809-A1CE-F2D0BE0CD6A7}" name="TELÉFONO DEL RESPONSABLE" dataDxfId="67"/>
    <tableColumn id="56" xr3:uid="{1D33D7ED-4031-4B7F-8475-91988BD5E59A}" name="CORREO ELECTRÓNICO DEL RESPONSABLE" dataDxfId="66"/>
    <tableColumn id="57" xr3:uid="{B71CBF97-B27D-4DBB-8141-2804698EF3F2}" name="DIRECCIÓN" dataDxfId="65"/>
    <tableColumn id="58" xr3:uid="{5E6051A3-43E6-4DCD-90FA-F3E504C336BB}" name="CORRESPONDE A ADICIÓN (SI/NO)" dataDxfId="64"/>
    <tableColumn id="59" xr3:uid="{1D41C7D8-A6AF-44C4-9C98-ECA4E5731E8A}" name="CORRESPONDE A BOLSAS (SI/NO) " dataDxfId="63"/>
    <tableColumn id="60" xr3:uid="{19E6AC1F-9F2F-43C7-B43B-7694A8DBE016}" name="PROGRAMACIÓN DE PASIVOS 2022 (SI/NO)" dataDxfId="62"/>
    <tableColumn id="61" xr3:uid="{B9231099-8375-4A12-B945-F08CD89A2145}" name="TEMA" dataDxfId="61"/>
    <tableColumn id="62" xr3:uid="{B468C247-22C2-4342-9709-25A7A873B06F}" name="MODALIDAD" dataDxfId="60"/>
    <tableColumn id="63" xr3:uid="{FC087134-01A2-4152-8956-C2ABE8D8E7BE}" name="PROGRAMADO META SIPSE" dataDxfId="59"/>
    <tableColumn id="64" xr3:uid="{0EC13BA5-7D7A-4B22-83FE-C74907A46846}" name="MODALIDAD SIPSE" dataDxfId="58"/>
    <tableColumn id="65" xr3:uid="{E71B0658-9173-4C3C-ADEC-3FE6660D7872}" name="Proceso SIPSE" dataDxfId="57"/>
    <tableColumn id="66" xr3:uid="{AFFA7C54-DAA9-4A5C-A806-643DD3E03352}" name="ValorenTrAmiteSIPSE" dataDxfId="56"/>
    <tableColumn id="67" xr3:uid="{A0587B5C-6F3A-44D8-B623-76936AFBE673}" name="MetaPAA" dataDxfId="55"/>
    <tableColumn id="68" xr3:uid="{076D2EB9-8CE7-463E-A674-C0B5FDAD95CB}" name="MetaSIPSE" dataDxfId="54"/>
    <tableColumn id="69" xr3:uid="{953E543F-66BB-40AD-BA8F-361C65876A55}" name="ValidaMETA" dataDxfId="53"/>
    <tableColumn id="70" xr3:uid="{AC4A2E8D-78D5-411D-A886-E1ADA20F0690}" name="# de Contrato SIPSE" dataDxfId="52"/>
    <tableColumn id="71" xr3:uid="{1A4D740C-9ED6-44E1-80A9-C3DDEAAB2100}" name="#Contrato BD" dataDxfId="51"/>
    <tableColumn id="72" xr3:uid="{22E7DEE7-C943-46D3-80CB-3E7B93ADB79D}" name="Valida CONTRATO" dataDxfId="50"/>
    <tableColumn id="73" xr3:uid="{DF756727-03B3-4849-8805-7EA66A8376B5}" name="Beneficiario SIPSE" dataDxfId="49"/>
    <tableColumn id="74" xr3:uid="{FB2D906A-71C8-44DC-B155-EDD495A463EC}" name="Beneficiario BD" dataDxfId="48"/>
    <tableColumn id="75" xr3:uid="{3EE41672-37E3-4F95-9B53-210D813635F6}" name="Valida Beneficiario" dataDxfId="47"/>
    <tableColumn id="76" xr3:uid="{2D82A6E7-2BD7-4A4B-AB09-116D59FF8C77}" name="Objeto PAA" dataDxfId="46"/>
    <tableColumn id="77" xr3:uid="{083277CB-9372-44D8-9074-29CA92CF999F}" name="Objeto SIPSE" dataDxfId="45"/>
    <tableColumn id="78" xr3:uid="{C11C4532-E47C-46A6-8E9F-FF9ECDA1B176}" name="Objeto BD" dataDxfId="44"/>
    <tableColumn id="79" xr3:uid="{64D2BB7E-8FEB-4B09-AF79-BA8E80AE8917}" name="Valida OBJETO" dataDxfId="43"/>
    <tableColumn id="80" xr3:uid="{BA14FD98-5FDC-4634-A36D-C7CC8894D813}" name="ConceptodeGastoPAA" dataDxfId="42"/>
    <tableColumn id="81" xr3:uid="{F82FC163-6B8F-4340-82C1-211CA816925D}" name="Concepto de Gasto SIPSE" dataDxfId="41"/>
    <tableColumn id="82" xr3:uid="{52985680-332F-476C-B4E8-1E7869D3B188}" name="Concepto de gasto BD" dataDxfId="40"/>
    <tableColumn id="83" xr3:uid="{E8DE2C46-7200-4977-9DD4-C6F706419451}" name="Valida CONCEPTO" dataDxfId="39"/>
    <tableColumn id="84" xr3:uid="{4E8C907E-CA3A-4537-8DAF-A44B58F01B38}" name="Fuente PAA" dataDxfId="38"/>
    <tableColumn id="85" xr3:uid="{DE2D7ECF-2820-420C-8BF6-D51CE1827848}" name="Fuente SIPSE" dataDxfId="37"/>
    <tableColumn id="86" xr3:uid="{875C7E8B-EF2D-4BCA-8339-76FA493BB924}" name="Fuente BD" dataDxfId="36"/>
    <tableColumn id="87" xr3:uid="{C7BDB330-B402-4572-BE2D-C664BBC68D2A}" name="Valida FUENTE" dataDxfId="35"/>
    <tableColumn id="88" xr3:uid="{A72EC516-5358-43F4-B931-966DDE48139A}" name="# de CDP SIPSE" dataDxfId="34"/>
    <tableColumn id="89" xr3:uid="{4B073493-5C85-4294-A27B-77393096CA0E}" name="# de CDP BD" dataDxfId="33"/>
    <tableColumn id="90" xr3:uid="{BA8D4FC7-2FB5-4ADE-BBFD-8AEBE212DF31}" name="Valida # de CDP" dataDxfId="32"/>
    <tableColumn id="91" xr3:uid="{D2C07A06-7482-4F06-A218-51DCA3AE048D}" name="Valor de CDP SIPSE" dataDxfId="31"/>
    <tableColumn id="92" xr3:uid="{27C0F8C6-9965-4255-992C-4C2EBF579BB6}" name="Valor CDP BD" dataDxfId="30"/>
    <tableColumn id="93" xr3:uid="{C58282FF-F1FE-43CD-9DAB-FBC36C314912}" name="Valida valor CDP" dataDxfId="29"/>
    <tableColumn id="94" xr3:uid="{C65A4A92-1CBD-44AF-9E0C-4040B1860297}" name="# RP SIPSE" dataDxfId="28"/>
    <tableColumn id="95" xr3:uid="{1BC2A912-C3A9-4165-BD29-107909498DE7}" name="# de RP BD" dataDxfId="27"/>
    <tableColumn id="96" xr3:uid="{9ABF5DB8-284A-4E4E-ADF7-7C9D75AFEC78}" name="Valida # de RP" dataDxfId="26"/>
    <tableColumn id="97" xr3:uid="{78F56897-73A9-480F-B80A-8F2E6B8DBCAD}" name="Valor RP SIPSE" dataDxfId="25"/>
    <tableColumn id="98" xr3:uid="{3C4B87B7-4E71-478C-95B3-481BDCC455F3}" name="Valor RP BD" dataDxfId="24"/>
    <tableColumn id="99" xr3:uid="{551BA6C5-C36C-4A36-A962-57B0881C6904}" name="Segunda validación" dataDxfId="23"/>
    <tableColumn id="100" xr3:uid="{018BFF94-125F-49DF-9A76-2851D797246E}" name="Valida Valor de RP" dataDxfId="22"/>
    <tableColumn id="101" xr3:uid="{621C7DBD-D025-4531-B6DC-1D5B1F6AA8B0}" name="Giros BD" dataDxfId="21"/>
    <tableColumn id="102" xr3:uid="{84C1CF79-D755-4AB8-B7D1-1C119780D3C0}" name="ESTACIÓN SIPSE" dataDxfId="20"/>
    <tableColumn id="103" xr3:uid="{00E709AB-8C89-4FD0-89B5-877786615FBD}" name="Actividad PAA" dataDxfId="19"/>
    <tableColumn id="104" xr3:uid="{D84C9805-4626-4205-BF53-FD3FD399E04A}" name="Actividad SIPSE" dataDxfId="18"/>
    <tableColumn id="107" xr3:uid="{533A62B4-B7A0-4EF6-A145-65D4BC15EA73}" name="Estado" dataDxfId="17"/>
    <tableColumn id="105" xr3:uid="{05C8E037-D9B8-4BFB-BA19-4EE40A642F7F}" name="VAR PAA vs CDP" dataDxfId="16">
      <calculatedColumnFormula>+Tabla3[[#This Row],[VALOR TOTAL ESTIMADO VIGENCIA ACTUAL]]-Tabla3[[#This Row],[Valor CDP BD]]</calculatedColumnFormula>
    </tableColumn>
    <tableColumn id="106" xr3:uid="{267717E0-5BE8-47FA-A929-11B8928EB7E8}" name="VAR CDP vs RP" dataDxfId="15">
      <calculatedColumnFormula>+Tabla3[[#This Row],[Valor CDP BD]]-Tabla3[[#This Row],[Valor RP BD]]</calculatedColumnFormula>
    </tableColumn>
    <tableColumn id="108" xr3:uid="{2BC437E8-AA29-4EB1-AFE5-EE258AFC527B}" name="Observación Lin" dataDxfId="1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5"/>
  <sheetViews>
    <sheetView showGridLines="0" tabSelected="1" zoomScale="60" zoomScaleNormal="60" zoomScaleSheetLayoutView="70" zoomScalePageLayoutView="60" workbookViewId="0">
      <selection activeCell="AC13" sqref="AC13"/>
    </sheetView>
  </sheetViews>
  <sheetFormatPr baseColWidth="10" defaultColWidth="10.85546875" defaultRowHeight="25.9" customHeight="1" x14ac:dyDescent="0.25"/>
  <cols>
    <col min="1" max="1" width="9.28515625" style="385" customWidth="1"/>
    <col min="2" max="2" width="10.85546875" style="385" customWidth="1"/>
    <col min="3" max="3" width="8.85546875" style="385" customWidth="1"/>
    <col min="4" max="4" width="41.85546875" style="385" customWidth="1"/>
    <col min="5" max="5" width="7.42578125" style="385" customWidth="1"/>
    <col min="6" max="6" width="25.7109375" style="385" hidden="1" customWidth="1"/>
    <col min="7" max="7" width="22.42578125" style="385" hidden="1" customWidth="1"/>
    <col min="8" max="8" width="23.42578125" style="385" hidden="1" customWidth="1"/>
    <col min="9" max="9" width="16.28515625" style="31" customWidth="1"/>
    <col min="10" max="10" width="19.7109375" style="31" hidden="1" customWidth="1"/>
    <col min="11" max="24" width="10.7109375" style="31" hidden="1" customWidth="1"/>
    <col min="25" max="25" width="15" style="31" hidden="1" customWidth="1"/>
    <col min="26" max="26" width="18.5703125" style="31" hidden="1" customWidth="1"/>
    <col min="27" max="27" width="17.28515625" style="31" hidden="1" customWidth="1"/>
    <col min="28" max="29" width="14.28515625" style="31" customWidth="1"/>
    <col min="30" max="30" width="15.7109375" style="31" hidden="1" customWidth="1"/>
    <col min="31" max="54" width="10.7109375" style="31" hidden="1" customWidth="1"/>
    <col min="55" max="55" width="18.85546875" style="31" hidden="1" customWidth="1"/>
    <col min="56" max="57" width="25.42578125" style="31" hidden="1" customWidth="1"/>
    <col min="58" max="59" width="15.85546875" style="31" customWidth="1"/>
    <col min="60" max="72" width="12.85546875" style="31" customWidth="1"/>
    <col min="73" max="82" width="14.42578125" style="31" hidden="1" customWidth="1"/>
    <col min="83" max="83" width="4.85546875" style="31" hidden="1" customWidth="1"/>
    <col min="84" max="84" width="9.7109375" style="31" customWidth="1"/>
    <col min="85" max="89" width="14.42578125" style="31" customWidth="1"/>
    <col min="90" max="90" width="15.28515625" style="31" customWidth="1"/>
    <col min="91" max="114" width="10.7109375" style="31" hidden="1" customWidth="1"/>
    <col min="115" max="115" width="15" style="31" hidden="1" customWidth="1"/>
    <col min="116" max="116" width="14.7109375" style="31" hidden="1" customWidth="1"/>
    <col min="117" max="117" width="15.42578125" style="31" hidden="1" customWidth="1"/>
    <col min="118" max="118" width="15" style="31" hidden="1" customWidth="1"/>
    <col min="119" max="119" width="15.42578125" style="31" hidden="1" customWidth="1"/>
    <col min="120" max="120" width="14.5703125" style="31" customWidth="1"/>
    <col min="121" max="129" width="10.7109375" style="31" hidden="1" customWidth="1"/>
    <col min="130" max="149" width="15.42578125" style="31" hidden="1" customWidth="1"/>
    <col min="150" max="150" width="13.85546875" style="385" customWidth="1"/>
    <col min="151" max="151" width="13.140625" style="385" customWidth="1"/>
    <col min="152" max="152" width="12.85546875" style="385" customWidth="1"/>
    <col min="153" max="153" width="14.28515625" style="385" customWidth="1"/>
    <col min="154" max="154" width="14.85546875" style="385" customWidth="1"/>
    <col min="155" max="155" width="59.28515625" style="385" customWidth="1"/>
    <col min="156" max="156" width="10.7109375" style="385" customWidth="1"/>
    <col min="157" max="157" width="9.42578125" style="385" customWidth="1"/>
    <col min="158" max="158" width="48.7109375" style="385" customWidth="1"/>
    <col min="159" max="159" width="30.140625" style="385" customWidth="1"/>
    <col min="160" max="160" width="10.85546875" style="31"/>
    <col min="161" max="16384" width="10.85546875" style="385"/>
  </cols>
  <sheetData>
    <row r="1" spans="1:162" ht="25.9" customHeight="1" thickBot="1" x14ac:dyDescent="0.3">
      <c r="C1" s="386"/>
      <c r="D1" s="386"/>
      <c r="E1" s="386"/>
      <c r="F1" s="386"/>
      <c r="G1" s="386"/>
      <c r="H1" s="386"/>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7"/>
      <c r="EO1" s="387"/>
      <c r="EP1" s="387"/>
      <c r="EQ1" s="387"/>
      <c r="ER1" s="387"/>
      <c r="ES1" s="387"/>
      <c r="ET1" s="386"/>
      <c r="EU1" s="386"/>
      <c r="EV1" s="386"/>
      <c r="EW1" s="386"/>
      <c r="EX1" s="386"/>
      <c r="EY1" s="386"/>
      <c r="EZ1" s="386"/>
      <c r="FA1" s="386"/>
      <c r="FB1" s="386"/>
      <c r="FC1" s="386"/>
    </row>
    <row r="2" spans="1:162" ht="25.9" customHeight="1" x14ac:dyDescent="0.25">
      <c r="A2" s="683"/>
      <c r="B2" s="684"/>
      <c r="C2" s="684"/>
      <c r="D2" s="684"/>
      <c r="E2" s="684"/>
      <c r="F2" s="685"/>
      <c r="G2" s="691" t="s">
        <v>39</v>
      </c>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ER2" s="692"/>
      <c r="ES2" s="692"/>
      <c r="ET2" s="692"/>
      <c r="EU2" s="692"/>
      <c r="EV2" s="692"/>
      <c r="EW2" s="692"/>
      <c r="EX2" s="692"/>
      <c r="EY2" s="692"/>
      <c r="EZ2" s="692"/>
      <c r="FA2" s="692"/>
      <c r="FB2" s="692"/>
      <c r="FC2" s="693"/>
    </row>
    <row r="3" spans="1:162" ht="25.9" customHeight="1" thickBot="1" x14ac:dyDescent="0.3">
      <c r="A3" s="686"/>
      <c r="B3" s="660"/>
      <c r="C3" s="660"/>
      <c r="D3" s="660"/>
      <c r="E3" s="660"/>
      <c r="F3" s="687"/>
      <c r="G3" s="694" t="s">
        <v>229</v>
      </c>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5"/>
      <c r="BX3" s="695"/>
      <c r="BY3" s="695"/>
      <c r="BZ3" s="695"/>
      <c r="CA3" s="695"/>
      <c r="CB3" s="695"/>
      <c r="CC3" s="695"/>
      <c r="CD3" s="695"/>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5"/>
      <c r="ED3" s="695"/>
      <c r="EE3" s="695"/>
      <c r="EF3" s="695"/>
      <c r="EG3" s="695"/>
      <c r="EH3" s="695"/>
      <c r="EI3" s="695"/>
      <c r="EJ3" s="695"/>
      <c r="EK3" s="695"/>
      <c r="EL3" s="695"/>
      <c r="EM3" s="695"/>
      <c r="EN3" s="695"/>
      <c r="EO3" s="695"/>
      <c r="EP3" s="695"/>
      <c r="EQ3" s="695"/>
      <c r="ER3" s="695"/>
      <c r="ES3" s="695"/>
      <c r="ET3" s="695"/>
      <c r="EU3" s="695"/>
      <c r="EV3" s="695"/>
      <c r="EW3" s="695"/>
      <c r="EX3" s="695"/>
      <c r="EY3" s="695"/>
      <c r="EZ3" s="695"/>
      <c r="FA3" s="695"/>
      <c r="FB3" s="695"/>
      <c r="FC3" s="695"/>
    </row>
    <row r="4" spans="1:162" ht="25.9" customHeight="1" thickBot="1" x14ac:dyDescent="0.3">
      <c r="A4" s="688"/>
      <c r="B4" s="689"/>
      <c r="C4" s="689"/>
      <c r="D4" s="689"/>
      <c r="E4" s="689"/>
      <c r="F4" s="690"/>
      <c r="G4" s="696" t="s">
        <v>48</v>
      </c>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c r="BA4" s="697"/>
      <c r="BB4" s="697"/>
      <c r="BC4" s="697"/>
      <c r="BD4" s="697"/>
      <c r="BE4" s="697"/>
      <c r="BF4" s="697"/>
      <c r="BG4" s="697"/>
      <c r="BH4" s="697"/>
      <c r="BI4" s="697"/>
      <c r="BJ4" s="697"/>
      <c r="BK4" s="697"/>
      <c r="BL4" s="697"/>
      <c r="BM4" s="697"/>
      <c r="BN4" s="697"/>
      <c r="BO4" s="697"/>
      <c r="BP4" s="697"/>
      <c r="BQ4" s="697"/>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7"/>
      <c r="ED4" s="697"/>
      <c r="EE4" s="697"/>
      <c r="EF4" s="697"/>
      <c r="EG4" s="697"/>
      <c r="EH4" s="697"/>
      <c r="EI4" s="697"/>
      <c r="EJ4" s="697"/>
      <c r="EK4" s="697"/>
      <c r="EL4" s="697"/>
      <c r="EM4" s="697"/>
      <c r="EN4" s="697"/>
      <c r="EO4" s="697"/>
      <c r="EP4" s="697"/>
      <c r="EQ4" s="697"/>
      <c r="ER4" s="697"/>
      <c r="ES4" s="698"/>
      <c r="ET4" s="699" t="s">
        <v>217</v>
      </c>
      <c r="EU4" s="700"/>
      <c r="EV4" s="700"/>
      <c r="EW4" s="700"/>
      <c r="EX4" s="700"/>
      <c r="EY4" s="700"/>
      <c r="EZ4" s="700"/>
      <c r="FA4" s="700"/>
      <c r="FB4" s="700"/>
      <c r="FC4" s="701"/>
    </row>
    <row r="5" spans="1:162" ht="25.9" customHeight="1" thickBot="1" x14ac:dyDescent="0.3">
      <c r="A5" s="675" t="s">
        <v>0</v>
      </c>
      <c r="B5" s="676"/>
      <c r="C5" s="676"/>
      <c r="D5" s="676"/>
      <c r="E5" s="676"/>
      <c r="F5" s="676"/>
      <c r="G5" s="677" t="s">
        <v>232</v>
      </c>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678"/>
      <c r="CN5" s="678"/>
      <c r="CO5" s="678"/>
      <c r="CP5" s="678"/>
      <c r="CQ5" s="678"/>
      <c r="CR5" s="678"/>
      <c r="CS5" s="678"/>
      <c r="CT5" s="678"/>
      <c r="CU5" s="678"/>
      <c r="CV5" s="678"/>
      <c r="CW5" s="678"/>
      <c r="CX5" s="678"/>
      <c r="CY5" s="678"/>
      <c r="CZ5" s="678"/>
      <c r="DA5" s="678"/>
      <c r="DB5" s="678"/>
      <c r="DC5" s="678"/>
      <c r="DD5" s="678"/>
      <c r="DE5" s="678"/>
      <c r="DF5" s="678"/>
      <c r="DG5" s="678"/>
      <c r="DH5" s="678"/>
      <c r="DI5" s="678"/>
      <c r="DJ5" s="678"/>
      <c r="DK5" s="678"/>
      <c r="DL5" s="678"/>
      <c r="DM5" s="678"/>
      <c r="DN5" s="678"/>
      <c r="DO5" s="678"/>
      <c r="DP5" s="678"/>
      <c r="DQ5" s="678"/>
      <c r="DR5" s="678"/>
      <c r="DS5" s="678"/>
      <c r="DT5" s="678"/>
      <c r="DU5" s="678"/>
      <c r="DV5" s="678"/>
      <c r="DW5" s="678"/>
      <c r="DX5" s="678"/>
      <c r="DY5" s="678"/>
      <c r="DZ5" s="678"/>
      <c r="EA5" s="678"/>
      <c r="EB5" s="678"/>
      <c r="EC5" s="678"/>
      <c r="ED5" s="678"/>
      <c r="EE5" s="678"/>
      <c r="EF5" s="678"/>
      <c r="EG5" s="678"/>
      <c r="EH5" s="678"/>
      <c r="EI5" s="678"/>
      <c r="EJ5" s="678"/>
      <c r="EK5" s="678"/>
      <c r="EL5" s="678"/>
      <c r="EM5" s="678"/>
      <c r="EN5" s="678"/>
      <c r="EO5" s="678"/>
      <c r="EP5" s="678"/>
      <c r="EQ5" s="678"/>
      <c r="ER5" s="678"/>
      <c r="ES5" s="678"/>
      <c r="ET5" s="678"/>
      <c r="EU5" s="678"/>
      <c r="EV5" s="678"/>
      <c r="EW5" s="678"/>
      <c r="EX5" s="678"/>
      <c r="EY5" s="678"/>
      <c r="EZ5" s="678"/>
      <c r="FA5" s="678"/>
      <c r="FB5" s="678"/>
      <c r="FC5" s="679"/>
    </row>
    <row r="6" spans="1:162" ht="25.9" customHeight="1" thickBot="1" x14ac:dyDescent="0.3">
      <c r="A6" s="675" t="s">
        <v>2</v>
      </c>
      <c r="B6" s="676"/>
      <c r="C6" s="676"/>
      <c r="D6" s="676"/>
      <c r="E6" s="676"/>
      <c r="F6" s="676"/>
      <c r="G6" s="677" t="s">
        <v>233</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8"/>
      <c r="CD6" s="678"/>
      <c r="CE6" s="678"/>
      <c r="CF6" s="678"/>
      <c r="CG6" s="678"/>
      <c r="CH6" s="678"/>
      <c r="CI6" s="678"/>
      <c r="CJ6" s="678"/>
      <c r="CK6" s="678"/>
      <c r="CL6" s="678"/>
      <c r="CM6" s="678"/>
      <c r="CN6" s="678"/>
      <c r="CO6" s="678"/>
      <c r="CP6" s="678"/>
      <c r="CQ6" s="678"/>
      <c r="CR6" s="678"/>
      <c r="CS6" s="678"/>
      <c r="CT6" s="678"/>
      <c r="CU6" s="678"/>
      <c r="CV6" s="678"/>
      <c r="CW6" s="678"/>
      <c r="CX6" s="678"/>
      <c r="CY6" s="678"/>
      <c r="CZ6" s="678"/>
      <c r="DA6" s="678"/>
      <c r="DB6" s="678"/>
      <c r="DC6" s="678"/>
      <c r="DD6" s="678"/>
      <c r="DE6" s="678"/>
      <c r="DF6" s="678"/>
      <c r="DG6" s="678"/>
      <c r="DH6" s="678"/>
      <c r="DI6" s="678"/>
      <c r="DJ6" s="678"/>
      <c r="DK6" s="678"/>
      <c r="DL6" s="678"/>
      <c r="DM6" s="678"/>
      <c r="DN6" s="678"/>
      <c r="DO6" s="678"/>
      <c r="DP6" s="678"/>
      <c r="DQ6" s="678"/>
      <c r="DR6" s="678"/>
      <c r="DS6" s="678"/>
      <c r="DT6" s="678"/>
      <c r="DU6" s="678"/>
      <c r="DV6" s="678"/>
      <c r="DW6" s="678"/>
      <c r="DX6" s="678"/>
      <c r="DY6" s="678"/>
      <c r="DZ6" s="678"/>
      <c r="EA6" s="678"/>
      <c r="EB6" s="678"/>
      <c r="EC6" s="678"/>
      <c r="ED6" s="678"/>
      <c r="EE6" s="678"/>
      <c r="EF6" s="678"/>
      <c r="EG6" s="678"/>
      <c r="EH6" s="678"/>
      <c r="EI6" s="678"/>
      <c r="EJ6" s="678"/>
      <c r="EK6" s="678"/>
      <c r="EL6" s="678"/>
      <c r="EM6" s="678"/>
      <c r="EN6" s="678"/>
      <c r="EO6" s="678"/>
      <c r="EP6" s="678"/>
      <c r="EQ6" s="678"/>
      <c r="ER6" s="678"/>
      <c r="ES6" s="678"/>
      <c r="ET6" s="678"/>
      <c r="EU6" s="678"/>
      <c r="EV6" s="678"/>
      <c r="EW6" s="678"/>
      <c r="EX6" s="678"/>
      <c r="EY6" s="678"/>
      <c r="EZ6" s="678"/>
      <c r="FA6" s="678"/>
      <c r="FB6" s="678"/>
      <c r="FC6" s="679"/>
    </row>
    <row r="7" spans="1:162" ht="25.9" customHeight="1" thickBot="1" x14ac:dyDescent="0.3">
      <c r="A7" s="675" t="s">
        <v>51</v>
      </c>
      <c r="B7" s="676"/>
      <c r="C7" s="676"/>
      <c r="D7" s="676"/>
      <c r="E7" s="676"/>
      <c r="F7" s="676"/>
      <c r="G7" s="677" t="s">
        <v>234</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c r="CA7" s="678"/>
      <c r="CB7" s="678"/>
      <c r="CC7" s="678"/>
      <c r="CD7" s="678"/>
      <c r="CE7" s="678"/>
      <c r="CF7" s="678"/>
      <c r="CG7" s="678"/>
      <c r="CH7" s="678"/>
      <c r="CI7" s="678"/>
      <c r="CJ7" s="678"/>
      <c r="CK7" s="678"/>
      <c r="CL7" s="678"/>
      <c r="CM7" s="678"/>
      <c r="CN7" s="678"/>
      <c r="CO7" s="678"/>
      <c r="CP7" s="678"/>
      <c r="CQ7" s="678"/>
      <c r="CR7" s="678"/>
      <c r="CS7" s="678"/>
      <c r="CT7" s="678"/>
      <c r="CU7" s="678"/>
      <c r="CV7" s="678"/>
      <c r="CW7" s="678"/>
      <c r="CX7" s="678"/>
      <c r="CY7" s="678"/>
      <c r="CZ7" s="678"/>
      <c r="DA7" s="678"/>
      <c r="DB7" s="678"/>
      <c r="DC7" s="678"/>
      <c r="DD7" s="678"/>
      <c r="DE7" s="678"/>
      <c r="DF7" s="678"/>
      <c r="DG7" s="678"/>
      <c r="DH7" s="678"/>
      <c r="DI7" s="678"/>
      <c r="DJ7" s="678"/>
      <c r="DK7" s="678"/>
      <c r="DL7" s="678"/>
      <c r="DM7" s="678"/>
      <c r="DN7" s="678"/>
      <c r="DO7" s="678"/>
      <c r="DP7" s="678"/>
      <c r="DQ7" s="678"/>
      <c r="DR7" s="678"/>
      <c r="DS7" s="678"/>
      <c r="DT7" s="678"/>
      <c r="DU7" s="678"/>
      <c r="DV7" s="678"/>
      <c r="DW7" s="678"/>
      <c r="DX7" s="678"/>
      <c r="DY7" s="678"/>
      <c r="DZ7" s="678"/>
      <c r="EA7" s="678"/>
      <c r="EB7" s="678"/>
      <c r="EC7" s="678"/>
      <c r="ED7" s="678"/>
      <c r="EE7" s="678"/>
      <c r="EF7" s="678"/>
      <c r="EG7" s="678"/>
      <c r="EH7" s="678"/>
      <c r="EI7" s="678"/>
      <c r="EJ7" s="678"/>
      <c r="EK7" s="678"/>
      <c r="EL7" s="678"/>
      <c r="EM7" s="678"/>
      <c r="EN7" s="678"/>
      <c r="EO7" s="678"/>
      <c r="EP7" s="678"/>
      <c r="EQ7" s="678"/>
      <c r="ER7" s="678"/>
      <c r="ES7" s="678"/>
      <c r="ET7" s="678"/>
      <c r="EU7" s="678"/>
      <c r="EV7" s="678"/>
      <c r="EW7" s="678"/>
      <c r="EX7" s="678"/>
      <c r="EY7" s="678"/>
      <c r="EZ7" s="678"/>
      <c r="FA7" s="678"/>
      <c r="FB7" s="678"/>
      <c r="FC7" s="679"/>
    </row>
    <row r="8" spans="1:162" ht="25.9" customHeight="1" thickBot="1" x14ac:dyDescent="0.3">
      <c r="A8" s="675" t="s">
        <v>1</v>
      </c>
      <c r="B8" s="676"/>
      <c r="C8" s="676"/>
      <c r="D8" s="676"/>
      <c r="E8" s="676"/>
      <c r="F8" s="676"/>
      <c r="G8" s="677" t="s">
        <v>235</v>
      </c>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A8" s="678"/>
      <c r="CB8" s="678"/>
      <c r="CC8" s="678"/>
      <c r="CD8" s="678"/>
      <c r="CE8" s="678"/>
      <c r="CF8" s="678"/>
      <c r="CG8" s="678"/>
      <c r="CH8" s="678"/>
      <c r="CI8" s="678"/>
      <c r="CJ8" s="678"/>
      <c r="CK8" s="678"/>
      <c r="CL8" s="678"/>
      <c r="CM8" s="678"/>
      <c r="CN8" s="678"/>
      <c r="CO8" s="678"/>
      <c r="CP8" s="678"/>
      <c r="CQ8" s="678"/>
      <c r="CR8" s="678"/>
      <c r="CS8" s="678"/>
      <c r="CT8" s="678"/>
      <c r="CU8" s="678"/>
      <c r="CV8" s="678"/>
      <c r="CW8" s="678"/>
      <c r="CX8" s="678"/>
      <c r="CY8" s="678"/>
      <c r="CZ8" s="678"/>
      <c r="DA8" s="678"/>
      <c r="DB8" s="678"/>
      <c r="DC8" s="678"/>
      <c r="DD8" s="678"/>
      <c r="DE8" s="678"/>
      <c r="DF8" s="678"/>
      <c r="DG8" s="678"/>
      <c r="DH8" s="678"/>
      <c r="DI8" s="678"/>
      <c r="DJ8" s="678"/>
      <c r="DK8" s="678"/>
      <c r="DL8" s="678"/>
      <c r="DM8" s="678"/>
      <c r="DN8" s="678"/>
      <c r="DO8" s="678"/>
      <c r="DP8" s="678"/>
      <c r="DQ8" s="678"/>
      <c r="DR8" s="678"/>
      <c r="DS8" s="678"/>
      <c r="DT8" s="678"/>
      <c r="DU8" s="678"/>
      <c r="DV8" s="678"/>
      <c r="DW8" s="678"/>
      <c r="DX8" s="678"/>
      <c r="DY8" s="678"/>
      <c r="DZ8" s="678"/>
      <c r="EA8" s="678"/>
      <c r="EB8" s="678"/>
      <c r="EC8" s="678"/>
      <c r="ED8" s="678"/>
      <c r="EE8" s="678"/>
      <c r="EF8" s="678"/>
      <c r="EG8" s="678"/>
      <c r="EH8" s="678"/>
      <c r="EI8" s="678"/>
      <c r="EJ8" s="678"/>
      <c r="EK8" s="678"/>
      <c r="EL8" s="678"/>
      <c r="EM8" s="678"/>
      <c r="EN8" s="678"/>
      <c r="EO8" s="678"/>
      <c r="EP8" s="678"/>
      <c r="EQ8" s="678"/>
      <c r="ER8" s="678"/>
      <c r="ES8" s="678"/>
      <c r="ET8" s="678"/>
      <c r="EU8" s="678"/>
      <c r="EV8" s="678"/>
      <c r="EW8" s="678"/>
      <c r="EX8" s="678"/>
      <c r="EY8" s="678"/>
      <c r="EZ8" s="678"/>
      <c r="FA8" s="678"/>
      <c r="FB8" s="678"/>
      <c r="FC8" s="679"/>
    </row>
    <row r="9" spans="1:162" ht="25.9" customHeight="1" thickBot="1" x14ac:dyDescent="0.3">
      <c r="A9" s="388"/>
      <c r="B9" s="389"/>
      <c r="C9" s="389"/>
      <c r="D9" s="389"/>
      <c r="E9" s="389"/>
      <c r="F9" s="389"/>
      <c r="G9" s="390"/>
      <c r="H9" s="390"/>
      <c r="I9" s="390"/>
      <c r="J9" s="390"/>
      <c r="K9" s="390"/>
      <c r="L9" s="390"/>
      <c r="M9" s="390"/>
      <c r="N9" s="390"/>
      <c r="O9" s="390"/>
      <c r="P9" s="390"/>
      <c r="Q9" s="390"/>
      <c r="R9" s="390"/>
      <c r="S9" s="390"/>
      <c r="T9" s="390"/>
      <c r="U9" s="391"/>
      <c r="V9" s="390"/>
      <c r="W9" s="390"/>
      <c r="X9" s="390"/>
      <c r="Y9" s="391"/>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c r="EL9" s="389"/>
      <c r="EM9" s="389"/>
      <c r="EN9" s="389"/>
      <c r="EO9" s="389"/>
      <c r="EP9" s="389"/>
      <c r="EQ9" s="389"/>
      <c r="ER9" s="389"/>
      <c r="ES9" s="389"/>
      <c r="ET9" s="389"/>
      <c r="EU9" s="389"/>
      <c r="EV9" s="389"/>
      <c r="EW9" s="389"/>
      <c r="EX9" s="389"/>
      <c r="EY9" s="389"/>
      <c r="EZ9" s="389"/>
      <c r="FA9" s="389"/>
      <c r="FB9" s="389"/>
      <c r="FC9" s="389"/>
    </row>
    <row r="10" spans="1:162" s="393" customFormat="1" ht="25.9" customHeight="1" thickBot="1" x14ac:dyDescent="0.3">
      <c r="A10" s="672" t="s">
        <v>60</v>
      </c>
      <c r="B10" s="673"/>
      <c r="C10" s="673"/>
      <c r="D10" s="673"/>
      <c r="E10" s="673"/>
      <c r="F10" s="673"/>
      <c r="G10" s="673"/>
      <c r="H10" s="673"/>
      <c r="I10" s="674"/>
      <c r="J10" s="673" t="s">
        <v>211</v>
      </c>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c r="CA10" s="673"/>
      <c r="CB10" s="673"/>
      <c r="CC10" s="673"/>
      <c r="CD10" s="673"/>
      <c r="CE10" s="673"/>
      <c r="CF10" s="673"/>
      <c r="CG10" s="673"/>
      <c r="CH10" s="673"/>
      <c r="CI10" s="673"/>
      <c r="CJ10" s="673"/>
      <c r="CK10" s="673"/>
      <c r="CL10" s="673"/>
      <c r="CM10" s="673"/>
      <c r="CN10" s="673"/>
      <c r="CO10" s="673"/>
      <c r="CP10" s="673"/>
      <c r="CQ10" s="673"/>
      <c r="CR10" s="673"/>
      <c r="CS10" s="673"/>
      <c r="CT10" s="673"/>
      <c r="CU10" s="673"/>
      <c r="CV10" s="673"/>
      <c r="CW10" s="673"/>
      <c r="CX10" s="673"/>
      <c r="CY10" s="673"/>
      <c r="CZ10" s="673"/>
      <c r="DA10" s="673"/>
      <c r="DB10" s="673"/>
      <c r="DC10" s="673"/>
      <c r="DD10" s="673"/>
      <c r="DE10" s="673"/>
      <c r="DF10" s="673"/>
      <c r="DG10" s="673"/>
      <c r="DH10" s="673"/>
      <c r="DI10" s="673"/>
      <c r="DJ10" s="673"/>
      <c r="DK10" s="673"/>
      <c r="DL10" s="673"/>
      <c r="DM10" s="673"/>
      <c r="DN10" s="673"/>
      <c r="DO10" s="673"/>
      <c r="DP10" s="673"/>
      <c r="DQ10" s="673"/>
      <c r="DR10" s="673"/>
      <c r="DS10" s="673"/>
      <c r="DT10" s="673"/>
      <c r="DU10" s="673"/>
      <c r="DV10" s="673"/>
      <c r="DW10" s="673"/>
      <c r="DX10" s="673"/>
      <c r="DY10" s="673"/>
      <c r="DZ10" s="673"/>
      <c r="EA10" s="673"/>
      <c r="EB10" s="673"/>
      <c r="EC10" s="673"/>
      <c r="ED10" s="673"/>
      <c r="EE10" s="673"/>
      <c r="EF10" s="673"/>
      <c r="EG10" s="673"/>
      <c r="EH10" s="673"/>
      <c r="EI10" s="673"/>
      <c r="EJ10" s="673"/>
      <c r="EK10" s="673"/>
      <c r="EL10" s="673"/>
      <c r="EM10" s="673"/>
      <c r="EN10" s="673"/>
      <c r="EO10" s="673"/>
      <c r="EP10" s="673"/>
      <c r="EQ10" s="673"/>
      <c r="ER10" s="673"/>
      <c r="ES10" s="674"/>
      <c r="ET10" s="665" t="s">
        <v>205</v>
      </c>
      <c r="EU10" s="665" t="s">
        <v>206</v>
      </c>
      <c r="EV10" s="656" t="s">
        <v>207</v>
      </c>
      <c r="EW10" s="669" t="s">
        <v>324</v>
      </c>
      <c r="EX10" s="656" t="s">
        <v>221</v>
      </c>
      <c r="EY10" s="705" t="s">
        <v>222</v>
      </c>
      <c r="EZ10" s="680" t="s">
        <v>223</v>
      </c>
      <c r="FA10" s="680" t="s">
        <v>224</v>
      </c>
      <c r="FB10" s="680" t="s">
        <v>226</v>
      </c>
      <c r="FC10" s="702" t="s">
        <v>225</v>
      </c>
      <c r="FD10" s="392"/>
      <c r="FF10" s="394"/>
    </row>
    <row r="11" spans="1:162" s="393" customFormat="1" ht="25.9" customHeight="1" thickBot="1" x14ac:dyDescent="0.3">
      <c r="A11" s="672" t="s">
        <v>70</v>
      </c>
      <c r="B11" s="673"/>
      <c r="C11" s="673"/>
      <c r="D11" s="673"/>
      <c r="E11" s="673"/>
      <c r="F11" s="673"/>
      <c r="G11" s="673"/>
      <c r="H11" s="673"/>
      <c r="I11" s="674"/>
      <c r="J11" s="663" t="s">
        <v>49</v>
      </c>
      <c r="K11" s="664"/>
      <c r="L11" s="664"/>
      <c r="M11" s="664"/>
      <c r="N11" s="664"/>
      <c r="O11" s="664"/>
      <c r="P11" s="664"/>
      <c r="Q11" s="664"/>
      <c r="R11" s="664"/>
      <c r="S11" s="664"/>
      <c r="T11" s="664"/>
      <c r="U11" s="664"/>
      <c r="V11" s="664"/>
      <c r="W11" s="664"/>
      <c r="X11" s="664"/>
      <c r="Y11" s="664"/>
      <c r="Z11" s="664"/>
      <c r="AA11" s="664"/>
      <c r="AB11" s="664"/>
      <c r="AC11" s="668"/>
      <c r="AD11" s="663" t="s">
        <v>50</v>
      </c>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8"/>
      <c r="BH11" s="663" t="s">
        <v>52</v>
      </c>
      <c r="BI11" s="664"/>
      <c r="BJ11" s="664"/>
      <c r="BK11" s="664"/>
      <c r="BL11" s="664"/>
      <c r="BM11" s="664"/>
      <c r="BN11" s="664"/>
      <c r="BO11" s="664"/>
      <c r="BP11" s="664"/>
      <c r="BQ11" s="664"/>
      <c r="BR11" s="664"/>
      <c r="BS11" s="664"/>
      <c r="BT11" s="664"/>
      <c r="BU11" s="664"/>
      <c r="BV11" s="664"/>
      <c r="BW11" s="664"/>
      <c r="BX11" s="664"/>
      <c r="BY11" s="664"/>
      <c r="BZ11" s="664"/>
      <c r="CA11" s="664"/>
      <c r="CB11" s="664"/>
      <c r="CC11" s="664"/>
      <c r="CD11" s="664"/>
      <c r="CE11" s="664"/>
      <c r="CF11" s="664"/>
      <c r="CG11" s="664"/>
      <c r="CH11" s="664"/>
      <c r="CI11" s="664"/>
      <c r="CJ11" s="664"/>
      <c r="CK11" s="668"/>
      <c r="CL11" s="664" t="s">
        <v>53</v>
      </c>
      <c r="CM11" s="664"/>
      <c r="CN11" s="664"/>
      <c r="CO11" s="664"/>
      <c r="CP11" s="664"/>
      <c r="CQ11" s="664"/>
      <c r="CR11" s="664"/>
      <c r="CS11" s="664"/>
      <c r="CT11" s="664"/>
      <c r="CU11" s="664"/>
      <c r="CV11" s="664"/>
      <c r="CW11" s="664"/>
      <c r="CX11" s="664"/>
      <c r="CY11" s="664"/>
      <c r="CZ11" s="664"/>
      <c r="DA11" s="664"/>
      <c r="DB11" s="664"/>
      <c r="DC11" s="664"/>
      <c r="DD11" s="664"/>
      <c r="DE11" s="664"/>
      <c r="DF11" s="664"/>
      <c r="DG11" s="664"/>
      <c r="DH11" s="664"/>
      <c r="DI11" s="664"/>
      <c r="DJ11" s="664"/>
      <c r="DK11" s="664"/>
      <c r="DL11" s="664"/>
      <c r="DM11" s="664"/>
      <c r="DN11" s="664"/>
      <c r="DO11" s="664"/>
      <c r="DP11" s="663" t="s">
        <v>54</v>
      </c>
      <c r="DQ11" s="664"/>
      <c r="DR11" s="664"/>
      <c r="DS11" s="664"/>
      <c r="DT11" s="664"/>
      <c r="DU11" s="664"/>
      <c r="DV11" s="664"/>
      <c r="DW11" s="664"/>
      <c r="DX11" s="664"/>
      <c r="DY11" s="664"/>
      <c r="DZ11" s="664"/>
      <c r="EA11" s="664"/>
      <c r="EB11" s="664"/>
      <c r="EC11" s="664"/>
      <c r="ED11" s="664"/>
      <c r="EE11" s="664"/>
      <c r="EF11" s="664"/>
      <c r="EG11" s="664"/>
      <c r="EH11" s="664"/>
      <c r="EI11" s="664"/>
      <c r="EJ11" s="664"/>
      <c r="EK11" s="664"/>
      <c r="EL11" s="664"/>
      <c r="EM11" s="664"/>
      <c r="EN11" s="664"/>
      <c r="EO11" s="664"/>
      <c r="EP11" s="664"/>
      <c r="EQ11" s="664"/>
      <c r="ER11" s="664"/>
      <c r="ES11" s="664"/>
      <c r="ET11" s="666"/>
      <c r="EU11" s="666"/>
      <c r="EV11" s="657"/>
      <c r="EW11" s="670"/>
      <c r="EX11" s="657"/>
      <c r="EY11" s="706"/>
      <c r="EZ11" s="681"/>
      <c r="FA11" s="681"/>
      <c r="FB11" s="681"/>
      <c r="FC11" s="703"/>
      <c r="FD11" s="392"/>
      <c r="FF11" s="395"/>
    </row>
    <row r="12" spans="1:162" s="393" customFormat="1" ht="78" customHeight="1" thickBot="1" x14ac:dyDescent="0.3">
      <c r="A12" s="396" t="s">
        <v>61</v>
      </c>
      <c r="B12" s="396" t="s">
        <v>62</v>
      </c>
      <c r="C12" s="397" t="s">
        <v>63</v>
      </c>
      <c r="D12" s="398" t="s">
        <v>64</v>
      </c>
      <c r="E12" s="398" t="s">
        <v>65</v>
      </c>
      <c r="F12" s="398" t="s">
        <v>66</v>
      </c>
      <c r="G12" s="398" t="s">
        <v>67</v>
      </c>
      <c r="H12" s="398" t="s">
        <v>68</v>
      </c>
      <c r="I12" s="399" t="s">
        <v>69</v>
      </c>
      <c r="J12" s="400" t="s">
        <v>1524</v>
      </c>
      <c r="K12" s="401" t="s">
        <v>1525</v>
      </c>
      <c r="L12" s="397" t="s">
        <v>1526</v>
      </c>
      <c r="M12" s="401" t="s">
        <v>1527</v>
      </c>
      <c r="N12" s="397" t="s">
        <v>1528</v>
      </c>
      <c r="O12" s="401" t="s">
        <v>1529</v>
      </c>
      <c r="P12" s="397" t="s">
        <v>1530</v>
      </c>
      <c r="Q12" s="401" t="s">
        <v>1531</v>
      </c>
      <c r="R12" s="397" t="s">
        <v>1532</v>
      </c>
      <c r="S12" s="401" t="s">
        <v>1533</v>
      </c>
      <c r="T12" s="397" t="s">
        <v>1534</v>
      </c>
      <c r="U12" s="401" t="s">
        <v>1535</v>
      </c>
      <c r="V12" s="397" t="s">
        <v>1536</v>
      </c>
      <c r="W12" s="401" t="s">
        <v>1537</v>
      </c>
      <c r="X12" s="402" t="s">
        <v>1538</v>
      </c>
      <c r="Y12" s="403" t="s">
        <v>204</v>
      </c>
      <c r="Z12" s="404" t="s">
        <v>227</v>
      </c>
      <c r="AA12" s="29" t="s">
        <v>247</v>
      </c>
      <c r="AB12" s="405" t="s">
        <v>228</v>
      </c>
      <c r="AC12" s="29" t="s">
        <v>248</v>
      </c>
      <c r="AD12" s="400" t="s">
        <v>1524</v>
      </c>
      <c r="AE12" s="401" t="s">
        <v>1539</v>
      </c>
      <c r="AF12" s="397" t="s">
        <v>1540</v>
      </c>
      <c r="AG12" s="401" t="s">
        <v>1541</v>
      </c>
      <c r="AH12" s="397" t="s">
        <v>1542</v>
      </c>
      <c r="AI12" s="401" t="s">
        <v>1543</v>
      </c>
      <c r="AJ12" s="397" t="s">
        <v>1544</v>
      </c>
      <c r="AK12" s="401" t="s">
        <v>1545</v>
      </c>
      <c r="AL12" s="397" t="s">
        <v>1546</v>
      </c>
      <c r="AM12" s="401" t="s">
        <v>1547</v>
      </c>
      <c r="AN12" s="397" t="s">
        <v>1548</v>
      </c>
      <c r="AO12" s="401" t="s">
        <v>1525</v>
      </c>
      <c r="AP12" s="397" t="s">
        <v>1526</v>
      </c>
      <c r="AQ12" s="401" t="s">
        <v>1527</v>
      </c>
      <c r="AR12" s="397" t="s">
        <v>1528</v>
      </c>
      <c r="AS12" s="401" t="s">
        <v>1529</v>
      </c>
      <c r="AT12" s="397" t="s">
        <v>1530</v>
      </c>
      <c r="AU12" s="401" t="s">
        <v>1531</v>
      </c>
      <c r="AV12" s="397" t="s">
        <v>1549</v>
      </c>
      <c r="AW12" s="401" t="s">
        <v>1533</v>
      </c>
      <c r="AX12" s="397" t="s">
        <v>1534</v>
      </c>
      <c r="AY12" s="401" t="s">
        <v>1535</v>
      </c>
      <c r="AZ12" s="397" t="s">
        <v>1536</v>
      </c>
      <c r="BA12" s="401" t="s">
        <v>1537</v>
      </c>
      <c r="BB12" s="397" t="s">
        <v>1538</v>
      </c>
      <c r="BC12" s="403" t="s">
        <v>204</v>
      </c>
      <c r="BD12" s="406" t="s">
        <v>219</v>
      </c>
      <c r="BE12" s="29" t="s">
        <v>249</v>
      </c>
      <c r="BF12" s="405" t="s">
        <v>218</v>
      </c>
      <c r="BG12" s="29" t="s">
        <v>250</v>
      </c>
      <c r="BH12" s="400" t="s">
        <v>1524</v>
      </c>
      <c r="BI12" s="401" t="s">
        <v>1539</v>
      </c>
      <c r="BJ12" s="397" t="s">
        <v>1540</v>
      </c>
      <c r="BK12" s="401" t="s">
        <v>1541</v>
      </c>
      <c r="BL12" s="397" t="s">
        <v>1542</v>
      </c>
      <c r="BM12" s="401" t="s">
        <v>1543</v>
      </c>
      <c r="BN12" s="397" t="s">
        <v>1544</v>
      </c>
      <c r="BO12" s="401" t="s">
        <v>1545</v>
      </c>
      <c r="BP12" s="397" t="s">
        <v>1546</v>
      </c>
      <c r="BQ12" s="401" t="s">
        <v>1547</v>
      </c>
      <c r="BR12" s="397" t="s">
        <v>1548</v>
      </c>
      <c r="BS12" s="401" t="s">
        <v>1525</v>
      </c>
      <c r="BT12" s="397" t="s">
        <v>1526</v>
      </c>
      <c r="BU12" s="401" t="s">
        <v>1527</v>
      </c>
      <c r="BV12" s="397" t="s">
        <v>1528</v>
      </c>
      <c r="BW12" s="401" t="s">
        <v>1529</v>
      </c>
      <c r="BX12" s="397" t="s">
        <v>1530</v>
      </c>
      <c r="BY12" s="401" t="s">
        <v>1531</v>
      </c>
      <c r="BZ12" s="397" t="s">
        <v>1532</v>
      </c>
      <c r="CA12" s="401" t="s">
        <v>1533</v>
      </c>
      <c r="CB12" s="397" t="s">
        <v>1534</v>
      </c>
      <c r="CC12" s="401" t="s">
        <v>1535</v>
      </c>
      <c r="CD12" s="397" t="s">
        <v>1536</v>
      </c>
      <c r="CE12" s="401" t="s">
        <v>1537</v>
      </c>
      <c r="CF12" s="402" t="s">
        <v>1538</v>
      </c>
      <c r="CG12" s="403" t="s">
        <v>204</v>
      </c>
      <c r="CH12" s="406" t="s">
        <v>208</v>
      </c>
      <c r="CI12" s="29" t="s">
        <v>251</v>
      </c>
      <c r="CJ12" s="405" t="s">
        <v>209</v>
      </c>
      <c r="CK12" s="29" t="s">
        <v>252</v>
      </c>
      <c r="CL12" s="400" t="s">
        <v>1524</v>
      </c>
      <c r="CM12" s="401" t="s">
        <v>1539</v>
      </c>
      <c r="CN12" s="397" t="s">
        <v>1540</v>
      </c>
      <c r="CO12" s="401" t="s">
        <v>1541</v>
      </c>
      <c r="CP12" s="397" t="s">
        <v>1542</v>
      </c>
      <c r="CQ12" s="401" t="s">
        <v>1543</v>
      </c>
      <c r="CR12" s="397" t="s">
        <v>1544</v>
      </c>
      <c r="CS12" s="401" t="s">
        <v>1545</v>
      </c>
      <c r="CT12" s="397" t="s">
        <v>1546</v>
      </c>
      <c r="CU12" s="401" t="s">
        <v>1547</v>
      </c>
      <c r="CV12" s="397" t="s">
        <v>1548</v>
      </c>
      <c r="CW12" s="401" t="s">
        <v>1525</v>
      </c>
      <c r="CX12" s="397" t="s">
        <v>1526</v>
      </c>
      <c r="CY12" s="401" t="s">
        <v>1527</v>
      </c>
      <c r="CZ12" s="397" t="s">
        <v>1528</v>
      </c>
      <c r="DA12" s="401" t="s">
        <v>1529</v>
      </c>
      <c r="DB12" s="397" t="s">
        <v>1530</v>
      </c>
      <c r="DC12" s="401" t="s">
        <v>1531</v>
      </c>
      <c r="DD12" s="397" t="s">
        <v>1532</v>
      </c>
      <c r="DE12" s="401" t="s">
        <v>1533</v>
      </c>
      <c r="DF12" s="397" t="s">
        <v>1534</v>
      </c>
      <c r="DG12" s="401" t="s">
        <v>1535</v>
      </c>
      <c r="DH12" s="397" t="s">
        <v>1536</v>
      </c>
      <c r="DI12" s="401" t="s">
        <v>1537</v>
      </c>
      <c r="DJ12" s="402" t="s">
        <v>1538</v>
      </c>
      <c r="DK12" s="403" t="s">
        <v>204</v>
      </c>
      <c r="DL12" s="406" t="s">
        <v>212</v>
      </c>
      <c r="DM12" s="29" t="s">
        <v>253</v>
      </c>
      <c r="DN12" s="405" t="s">
        <v>213</v>
      </c>
      <c r="DO12" s="29" t="s">
        <v>254</v>
      </c>
      <c r="DP12" s="400" t="s">
        <v>1524</v>
      </c>
      <c r="DQ12" s="401" t="s">
        <v>1539</v>
      </c>
      <c r="DR12" s="397" t="s">
        <v>1540</v>
      </c>
      <c r="DS12" s="401" t="s">
        <v>1541</v>
      </c>
      <c r="DT12" s="397" t="s">
        <v>1542</v>
      </c>
      <c r="DU12" s="401" t="s">
        <v>1543</v>
      </c>
      <c r="DV12" s="397" t="s">
        <v>1544</v>
      </c>
      <c r="DW12" s="401" t="s">
        <v>1545</v>
      </c>
      <c r="DX12" s="397" t="s">
        <v>1546</v>
      </c>
      <c r="DY12" s="401" t="s">
        <v>1547</v>
      </c>
      <c r="DZ12" s="397" t="s">
        <v>1548</v>
      </c>
      <c r="EA12" s="401" t="s">
        <v>1525</v>
      </c>
      <c r="EB12" s="397" t="s">
        <v>1526</v>
      </c>
      <c r="EC12" s="401" t="s">
        <v>1527</v>
      </c>
      <c r="ED12" s="397" t="s">
        <v>1528</v>
      </c>
      <c r="EE12" s="401" t="s">
        <v>1529</v>
      </c>
      <c r="EF12" s="397" t="s">
        <v>1530</v>
      </c>
      <c r="EG12" s="401" t="s">
        <v>1531</v>
      </c>
      <c r="EH12" s="397" t="s">
        <v>1532</v>
      </c>
      <c r="EI12" s="401" t="s">
        <v>1533</v>
      </c>
      <c r="EJ12" s="397" t="s">
        <v>1534</v>
      </c>
      <c r="EK12" s="401" t="s">
        <v>1535</v>
      </c>
      <c r="EL12" s="397" t="s">
        <v>1536</v>
      </c>
      <c r="EM12" s="401" t="s">
        <v>1537</v>
      </c>
      <c r="EN12" s="402" t="s">
        <v>1538</v>
      </c>
      <c r="EO12" s="403" t="s">
        <v>204</v>
      </c>
      <c r="EP12" s="406" t="s">
        <v>214</v>
      </c>
      <c r="EQ12" s="29" t="s">
        <v>255</v>
      </c>
      <c r="ER12" s="405" t="s">
        <v>215</v>
      </c>
      <c r="ES12" s="29" t="s">
        <v>256</v>
      </c>
      <c r="ET12" s="667"/>
      <c r="EU12" s="667"/>
      <c r="EV12" s="658"/>
      <c r="EW12" s="671"/>
      <c r="EX12" s="658"/>
      <c r="EY12" s="707"/>
      <c r="EZ12" s="682"/>
      <c r="FA12" s="682"/>
      <c r="FB12" s="682"/>
      <c r="FC12" s="704"/>
      <c r="FD12" s="392"/>
    </row>
    <row r="13" spans="1:162" s="393" customFormat="1" ht="168.75" customHeight="1" thickBot="1" x14ac:dyDescent="0.3">
      <c r="A13" s="407">
        <v>2</v>
      </c>
      <c r="B13" s="408">
        <v>34</v>
      </c>
      <c r="C13" s="407">
        <v>256</v>
      </c>
      <c r="D13" s="484" t="s">
        <v>236</v>
      </c>
      <c r="E13" s="485">
        <v>273</v>
      </c>
      <c r="F13" s="486" t="s">
        <v>237</v>
      </c>
      <c r="G13" s="485" t="s">
        <v>238</v>
      </c>
      <c r="H13" s="485" t="s">
        <v>239</v>
      </c>
      <c r="I13" s="409">
        <f>+AB13+BF13+BH13+CL13+DP13</f>
        <v>0.14749999999999999</v>
      </c>
      <c r="J13" s="410">
        <v>1.4E-2</v>
      </c>
      <c r="K13" s="410">
        <v>0</v>
      </c>
      <c r="L13" s="410">
        <v>0</v>
      </c>
      <c r="M13" s="410">
        <v>1.4E-2</v>
      </c>
      <c r="N13" s="410">
        <v>2.3E-3</v>
      </c>
      <c r="O13" s="410">
        <v>1.4E-2</v>
      </c>
      <c r="P13" s="410">
        <v>4.5999999999999999E-3</v>
      </c>
      <c r="Q13" s="410">
        <v>1.4E-2</v>
      </c>
      <c r="R13" s="410">
        <v>7.1000000000000004E-3</v>
      </c>
      <c r="S13" s="410">
        <v>1.4E-2</v>
      </c>
      <c r="T13" s="411">
        <v>1.03E-2</v>
      </c>
      <c r="U13" s="410">
        <v>1.4E-2</v>
      </c>
      <c r="V13" s="411">
        <v>1.37E-2</v>
      </c>
      <c r="W13" s="411">
        <v>1.6E-2</v>
      </c>
      <c r="X13" s="411">
        <v>1.7899999999999999E-2</v>
      </c>
      <c r="Y13" s="412">
        <f>+W13</f>
        <v>1.6E-2</v>
      </c>
      <c r="Z13" s="413">
        <f>+Y13</f>
        <v>1.6E-2</v>
      </c>
      <c r="AA13" s="413">
        <f>+X13</f>
        <v>1.7899999999999999E-2</v>
      </c>
      <c r="AB13" s="413">
        <f>+Z13</f>
        <v>1.6E-2</v>
      </c>
      <c r="AC13" s="413">
        <f>+AA13</f>
        <v>1.7899999999999999E-2</v>
      </c>
      <c r="AD13" s="414">
        <v>2.7E-2</v>
      </c>
      <c r="AE13" s="410">
        <v>0</v>
      </c>
      <c r="AF13" s="410">
        <v>0</v>
      </c>
      <c r="AG13" s="411">
        <v>5.7999999999999996E-3</v>
      </c>
      <c r="AH13" s="411">
        <v>5.7999999999999996E-3</v>
      </c>
      <c r="AI13" s="411">
        <v>5.3000000000000009E-3</v>
      </c>
      <c r="AJ13" s="411">
        <v>5.3000000000000009E-3</v>
      </c>
      <c r="AK13" s="411">
        <v>8.0999999999999978E-3</v>
      </c>
      <c r="AL13" s="411">
        <v>8.0999999999999978E-3</v>
      </c>
      <c r="AM13" s="411">
        <v>2.8E-3</v>
      </c>
      <c r="AN13" s="411">
        <f>+AM13</f>
        <v>2.8E-3</v>
      </c>
      <c r="AO13" s="411">
        <v>2.2000000000000001E-3</v>
      </c>
      <c r="AP13" s="411">
        <v>3.7999999999999978E-3</v>
      </c>
      <c r="AQ13" s="411">
        <v>5.0000000000000001E-4</v>
      </c>
      <c r="AR13" s="411">
        <v>8.9999999999999998E-4</v>
      </c>
      <c r="AS13" s="411">
        <v>8.0000000000000004E-4</v>
      </c>
      <c r="AT13" s="411">
        <v>2.3E-3</v>
      </c>
      <c r="AU13" s="411">
        <v>8.6999999999999994E-3</v>
      </c>
      <c r="AV13" s="411">
        <v>6.1000000000000004E-3</v>
      </c>
      <c r="AW13" s="411">
        <v>2.8999999999999998E-3</v>
      </c>
      <c r="AX13" s="411">
        <v>3.0999999999999999E-3</v>
      </c>
      <c r="AY13" s="411">
        <v>3.8E-3</v>
      </c>
      <c r="AZ13" s="411">
        <v>3.9999999999999966E-3</v>
      </c>
      <c r="BA13" s="411">
        <v>3.8E-3</v>
      </c>
      <c r="BB13" s="411">
        <v>5.0000000000000001E-3</v>
      </c>
      <c r="BC13" s="412">
        <f>+AE13+AG13+AI13+AK13+AM13+AO13+AQ13+AS13+AU13+AW13+AY13+BA13</f>
        <v>4.469999999999999E-2</v>
      </c>
      <c r="BD13" s="411">
        <f>+AE13+AG13+AI13+AK13+AM13+AO13+AQ13+AS13+AU13+AW13+AY13+BA13</f>
        <v>4.469999999999999E-2</v>
      </c>
      <c r="BE13" s="411">
        <f>+AF13+AH13+AJ13+AL13+AN13+AP13+AR13+AT13+AV13+AX13+AZ13+BB13</f>
        <v>4.7199999999999992E-2</v>
      </c>
      <c r="BF13" s="411">
        <f>AE13+AG13+AI13+AK13+AM13+AO13+AQ13+AS13+AU13+AW13+AY13+BA13</f>
        <v>4.469999999999999E-2</v>
      </c>
      <c r="BG13" s="412">
        <f>AF13+AH13+AJ13+AL13+AN13+AP13+AR13+AT13+AV13+AX13+AZ13+BB13</f>
        <v>4.7199999999999992E-2</v>
      </c>
      <c r="BH13" s="411">
        <v>3.8199999999999998E-2</v>
      </c>
      <c r="BI13" s="411">
        <v>2.5000000000000001E-3</v>
      </c>
      <c r="BJ13" s="411">
        <v>2.5000000000000001E-3</v>
      </c>
      <c r="BK13" s="411">
        <v>2.7000000000000001E-3</v>
      </c>
      <c r="BL13" s="411">
        <v>3.8999999999999998E-3</v>
      </c>
      <c r="BM13" s="411">
        <v>3.0000000000000001E-3</v>
      </c>
      <c r="BN13" s="411">
        <v>3.5000000000000001E-3</v>
      </c>
      <c r="BO13" s="411">
        <v>3.3E-3</v>
      </c>
      <c r="BP13" s="411">
        <v>3.5000000000000001E-3</v>
      </c>
      <c r="BQ13" s="411">
        <v>3.3E-3</v>
      </c>
      <c r="BR13" s="411">
        <v>3.2000000000000002E-3</v>
      </c>
      <c r="BS13" s="411">
        <v>3.3E-3</v>
      </c>
      <c r="BT13" s="411">
        <v>3.5000000000000001E-3</v>
      </c>
      <c r="BU13" s="411">
        <v>2.7000000000000001E-3</v>
      </c>
      <c r="BV13" s="411"/>
      <c r="BW13" s="411">
        <v>2.7000000000000001E-3</v>
      </c>
      <c r="BX13" s="411"/>
      <c r="BY13" s="411">
        <v>4.4000000000000003E-3</v>
      </c>
      <c r="BZ13" s="411"/>
      <c r="CA13" s="411">
        <v>2.7000000000000001E-3</v>
      </c>
      <c r="CB13" s="411"/>
      <c r="CC13" s="411">
        <v>3.3E-3</v>
      </c>
      <c r="CD13" s="411"/>
      <c r="CE13" s="411">
        <v>4.3E-3</v>
      </c>
      <c r="CF13" s="411"/>
      <c r="CG13" s="412">
        <f>+BI13+BK13+BM13+BO13+BQ13+BS13+BU13+BW13+BY13+CA13+CC13+CE13</f>
        <v>3.8200000000000005E-2</v>
      </c>
      <c r="CH13" s="411">
        <f>+BI13+BK13+BM13+BO13+BQ13+BS13</f>
        <v>1.8100000000000002E-2</v>
      </c>
      <c r="CI13" s="411">
        <f>+BJ13+BL13+BN13+BP13+BR13+BT13+BV13+BX13+BZ13+CB13+CD13+CF13</f>
        <v>2.01E-2</v>
      </c>
      <c r="CJ13" s="411">
        <f>+BI13+BK13+BM13+BO13+BQ13+BS13+BU13+BW13+BY13+CA13+CC13+CE13</f>
        <v>3.8200000000000005E-2</v>
      </c>
      <c r="CK13" s="412">
        <f>+BJ13+BL13+BN13+BP13+BR13+BT13+BV13+BX13+BZ13+CB13+CD13+CF13</f>
        <v>2.01E-2</v>
      </c>
      <c r="CL13" s="411">
        <v>3.8199999999999998E-2</v>
      </c>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2"/>
      <c r="DL13" s="411"/>
      <c r="DM13" s="411"/>
      <c r="DN13" s="411"/>
      <c r="DO13" s="412"/>
      <c r="DP13" s="411">
        <v>1.04E-2</v>
      </c>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2"/>
      <c r="EP13" s="411"/>
      <c r="EQ13" s="411"/>
      <c r="ER13" s="411"/>
      <c r="ES13" s="412"/>
      <c r="ET13" s="412">
        <f>+BT13/BS13</f>
        <v>1.0606060606060606</v>
      </c>
      <c r="EU13" s="412">
        <f>+CI13/CH13</f>
        <v>1.1104972375690607</v>
      </c>
      <c r="EV13" s="412">
        <f>+CK13/CJ13</f>
        <v>0.52617801047120416</v>
      </c>
      <c r="EW13" s="412">
        <f>+((CI13+BG13+AC13)/(AB13+BF13+CH13))</f>
        <v>1.0812182741116751</v>
      </c>
      <c r="EX13" s="412">
        <f>+(CK13+BG13+AC13)/I13</f>
        <v>0.57762711864406779</v>
      </c>
      <c r="EY13" s="487" t="s">
        <v>1592</v>
      </c>
      <c r="EZ13" s="488" t="s">
        <v>59</v>
      </c>
      <c r="FA13" s="488" t="s">
        <v>59</v>
      </c>
      <c r="FB13" s="489" t="s">
        <v>1589</v>
      </c>
      <c r="FC13" s="490" t="s">
        <v>242</v>
      </c>
      <c r="FD13" s="392"/>
    </row>
    <row r="14" spans="1:162" s="393" customFormat="1" ht="165" customHeight="1" thickBot="1" x14ac:dyDescent="0.3">
      <c r="A14" s="407">
        <v>2</v>
      </c>
      <c r="B14" s="408">
        <v>34</v>
      </c>
      <c r="C14" s="407">
        <v>255</v>
      </c>
      <c r="D14" s="484" t="s">
        <v>240</v>
      </c>
      <c r="E14" s="485">
        <v>272</v>
      </c>
      <c r="F14" s="486" t="s">
        <v>241</v>
      </c>
      <c r="G14" s="485" t="s">
        <v>238</v>
      </c>
      <c r="H14" s="485" t="s">
        <v>239</v>
      </c>
      <c r="I14" s="409">
        <f>+AC14+BG14+BH14+CL14+DP14</f>
        <v>1</v>
      </c>
      <c r="J14" s="410">
        <v>0</v>
      </c>
      <c r="K14" s="410">
        <v>0</v>
      </c>
      <c r="L14" s="410">
        <v>0</v>
      </c>
      <c r="M14" s="410">
        <v>0</v>
      </c>
      <c r="N14" s="410"/>
      <c r="O14" s="410">
        <v>0</v>
      </c>
      <c r="P14" s="410"/>
      <c r="Q14" s="410">
        <v>0</v>
      </c>
      <c r="R14" s="410"/>
      <c r="S14" s="410">
        <v>0</v>
      </c>
      <c r="T14" s="410"/>
      <c r="U14" s="410">
        <v>0</v>
      </c>
      <c r="V14" s="410"/>
      <c r="W14" s="410">
        <v>0</v>
      </c>
      <c r="X14" s="410"/>
      <c r="Y14" s="412">
        <f>+W14</f>
        <v>0</v>
      </c>
      <c r="Z14" s="413">
        <f>+Y14</f>
        <v>0</v>
      </c>
      <c r="AA14" s="413">
        <f>+X14</f>
        <v>0</v>
      </c>
      <c r="AB14" s="413">
        <f>+Z14</f>
        <v>0</v>
      </c>
      <c r="AC14" s="413">
        <f>+AB14</f>
        <v>0</v>
      </c>
      <c r="AD14" s="414">
        <v>0.2</v>
      </c>
      <c r="AE14" s="410">
        <v>0</v>
      </c>
      <c r="AF14" s="410">
        <v>0</v>
      </c>
      <c r="AG14" s="410">
        <v>0.01</v>
      </c>
      <c r="AH14" s="410">
        <v>0.01</v>
      </c>
      <c r="AI14" s="410">
        <v>0.01</v>
      </c>
      <c r="AJ14" s="410">
        <v>0.01</v>
      </c>
      <c r="AK14" s="410">
        <v>0.01</v>
      </c>
      <c r="AL14" s="410">
        <v>0.01</v>
      </c>
      <c r="AM14" s="415">
        <v>0.01</v>
      </c>
      <c r="AN14" s="415">
        <v>0.01</v>
      </c>
      <c r="AO14" s="415">
        <v>0.01</v>
      </c>
      <c r="AP14" s="415">
        <v>0.01</v>
      </c>
      <c r="AQ14" s="415">
        <v>0.02</v>
      </c>
      <c r="AR14" s="415">
        <v>0.02</v>
      </c>
      <c r="AS14" s="415">
        <v>0.03</v>
      </c>
      <c r="AT14" s="415">
        <v>0.03</v>
      </c>
      <c r="AU14" s="415">
        <v>0.03</v>
      </c>
      <c r="AV14" s="415">
        <v>0.03</v>
      </c>
      <c r="AW14" s="415">
        <v>0.02</v>
      </c>
      <c r="AX14" s="415">
        <v>0.02</v>
      </c>
      <c r="AY14" s="415">
        <v>0.02</v>
      </c>
      <c r="AZ14" s="415">
        <v>0.02</v>
      </c>
      <c r="BA14" s="415">
        <v>0.03</v>
      </c>
      <c r="BB14" s="415">
        <v>0.01</v>
      </c>
      <c r="BC14" s="412">
        <f>+AE14+AG14+AI14+AK14+AM14+AO14+AQ14+AS14+AU14+AW14+AY14+BA14</f>
        <v>0.19999999999999998</v>
      </c>
      <c r="BD14" s="411">
        <f>+AE14+AG14+AI14+AK14+AM14+AO14+AQ14+AS14+AU14+AW14+AY14+BA14</f>
        <v>0.19999999999999998</v>
      </c>
      <c r="BE14" s="411">
        <f>+AF14+AH14+AJ14+AL14+AN14+AP14+AR14+AT14+AV14+AX14+AZ14+BB14</f>
        <v>0.18</v>
      </c>
      <c r="BF14" s="411">
        <f>AE14+AG14+AI14+AK14+AM14+AO14+AQ14+AS14+AU14+AW14+AY14+BA14</f>
        <v>0.19999999999999998</v>
      </c>
      <c r="BG14" s="412">
        <f>AF14+AH14+AJ14+AL14+AN14+AP14+AR14+AT14+AV14+AX14+AZ14+BB14</f>
        <v>0.18</v>
      </c>
      <c r="BH14" s="411">
        <v>0.37</v>
      </c>
      <c r="BI14" s="411">
        <v>0.01</v>
      </c>
      <c r="BJ14" s="411">
        <v>0.01</v>
      </c>
      <c r="BK14" s="411">
        <v>0.02</v>
      </c>
      <c r="BL14" s="411">
        <v>0.02</v>
      </c>
      <c r="BM14" s="411">
        <v>0.02</v>
      </c>
      <c r="BN14" s="411">
        <v>0.02</v>
      </c>
      <c r="BO14" s="411">
        <v>0.03</v>
      </c>
      <c r="BP14" s="411">
        <v>0.03</v>
      </c>
      <c r="BQ14" s="411">
        <v>0.03</v>
      </c>
      <c r="BR14" s="411">
        <v>0.03</v>
      </c>
      <c r="BS14" s="411">
        <v>0.03</v>
      </c>
      <c r="BT14" s="411">
        <v>0.03</v>
      </c>
      <c r="BU14" s="411">
        <v>0.03</v>
      </c>
      <c r="BV14" s="411"/>
      <c r="BW14" s="411">
        <v>0.04</v>
      </c>
      <c r="BX14" s="411"/>
      <c r="BY14" s="411">
        <v>0.04</v>
      </c>
      <c r="BZ14" s="411"/>
      <c r="CA14" s="411">
        <v>0.04</v>
      </c>
      <c r="CB14" s="411"/>
      <c r="CC14" s="411">
        <v>0.04</v>
      </c>
      <c r="CD14" s="411"/>
      <c r="CE14" s="411">
        <v>0.04</v>
      </c>
      <c r="CF14" s="411"/>
      <c r="CG14" s="412">
        <f>+BI14+BK14+BM14+BO14+BQ14+BS14+BU14+BW14+BY14+CA14+CC14+CE14</f>
        <v>0.36999999999999994</v>
      </c>
      <c r="CH14" s="411">
        <f>+BI14+BK14+BM14+BO14+BQ14+BS14</f>
        <v>0.14000000000000001</v>
      </c>
      <c r="CI14" s="411">
        <f>+BJ14+BL14+BN14+BP14+BR14+BT14+BV14+BX14+BZ14+CB14+CD14+CF14</f>
        <v>0.14000000000000001</v>
      </c>
      <c r="CJ14" s="411">
        <f>+BI14+BK14+BM14+BO14+BQ14+BS14+BU14+BW14+BY14+CA14+CC14+CE14</f>
        <v>0.36999999999999994</v>
      </c>
      <c r="CK14" s="412">
        <f>+BJ14+BL14+BN14+BP14+BR14+BT14+BV14+BX14+BZ14+CB14+CD14+CF14</f>
        <v>0.14000000000000001</v>
      </c>
      <c r="CL14" s="411">
        <v>0.35</v>
      </c>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2"/>
      <c r="DL14" s="411"/>
      <c r="DM14" s="411"/>
      <c r="DN14" s="411"/>
      <c r="DO14" s="412"/>
      <c r="DP14" s="411">
        <v>0.1</v>
      </c>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2"/>
      <c r="EP14" s="411"/>
      <c r="EQ14" s="411"/>
      <c r="ER14" s="411"/>
      <c r="ES14" s="412"/>
      <c r="ET14" s="412">
        <f>+BT14/BS14</f>
        <v>1</v>
      </c>
      <c r="EU14" s="412">
        <f>+CI14/CH14</f>
        <v>1</v>
      </c>
      <c r="EV14" s="412">
        <f>+CK14/CJ14</f>
        <v>0.37837837837837845</v>
      </c>
      <c r="EW14" s="412">
        <f>+((CI14+BG14+AC14)/(AB14+BF14+CH14))</f>
        <v>0.94117647058823539</v>
      </c>
      <c r="EX14" s="412">
        <f>+(CK14+BG14+AC14)/I14</f>
        <v>0.32</v>
      </c>
      <c r="EY14" s="487" t="s">
        <v>1596</v>
      </c>
      <c r="EZ14" s="491" t="s">
        <v>59</v>
      </c>
      <c r="FA14" s="491" t="s">
        <v>59</v>
      </c>
      <c r="FB14" s="492" t="s">
        <v>1586</v>
      </c>
      <c r="FC14" s="493" t="s">
        <v>336</v>
      </c>
      <c r="FD14" s="392"/>
    </row>
    <row r="15" spans="1:162" s="393" customFormat="1" ht="25.9" customHeight="1" x14ac:dyDescent="0.25">
      <c r="A15" s="416"/>
      <c r="B15" s="416"/>
      <c r="C15" s="392"/>
      <c r="D15" s="417"/>
      <c r="F15" s="418"/>
      <c r="G15" s="419"/>
      <c r="H15" s="420"/>
      <c r="I15" s="392"/>
      <c r="J15" s="392"/>
      <c r="K15" s="392"/>
      <c r="L15" s="392"/>
      <c r="M15" s="392"/>
      <c r="N15" s="392"/>
      <c r="O15" s="392"/>
      <c r="P15" s="392"/>
      <c r="Q15" s="392"/>
      <c r="R15" s="392"/>
      <c r="S15" s="392"/>
      <c r="T15" s="392"/>
      <c r="U15" s="392"/>
      <c r="V15" s="421"/>
      <c r="W15" s="392"/>
      <c r="X15" s="421"/>
      <c r="Y15" s="392"/>
      <c r="Z15" s="392"/>
      <c r="AA15" s="392"/>
      <c r="AB15" s="392"/>
      <c r="AC15" s="421"/>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422"/>
      <c r="BD15" s="422"/>
      <c r="BE15" s="422"/>
      <c r="BF15" s="422"/>
      <c r="BG15" s="421"/>
      <c r="BH15" s="423"/>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40"/>
      <c r="CJ15" s="421"/>
      <c r="CK15" s="421"/>
      <c r="CL15" s="392"/>
      <c r="CM15" s="392"/>
      <c r="CN15" s="392"/>
      <c r="CO15" s="392"/>
      <c r="CP15" s="392"/>
      <c r="CQ15" s="392"/>
      <c r="CR15" s="392"/>
      <c r="CS15" s="392"/>
      <c r="CT15" s="392"/>
      <c r="CU15" s="392"/>
      <c r="CV15" s="392"/>
      <c r="CW15" s="392"/>
      <c r="CX15" s="392"/>
      <c r="CY15" s="392"/>
      <c r="CZ15" s="392"/>
      <c r="DA15" s="392"/>
      <c r="DB15" s="392"/>
      <c r="DC15" s="392"/>
      <c r="DD15" s="392"/>
      <c r="DE15" s="392"/>
      <c r="DF15" s="392"/>
      <c r="DG15" s="392"/>
      <c r="DH15" s="392"/>
      <c r="DI15" s="392"/>
      <c r="DJ15" s="392"/>
      <c r="DK15" s="392"/>
      <c r="DL15" s="392"/>
      <c r="DM15" s="392"/>
      <c r="DN15" s="392"/>
      <c r="DO15" s="392"/>
      <c r="DP15" s="392"/>
      <c r="DQ15" s="392"/>
      <c r="DR15" s="392"/>
      <c r="DS15" s="392"/>
      <c r="DT15" s="392"/>
      <c r="DU15" s="392"/>
      <c r="DV15" s="392"/>
      <c r="DW15" s="392"/>
      <c r="DX15" s="392"/>
      <c r="DY15" s="392"/>
      <c r="DZ15" s="392"/>
      <c r="EA15" s="392"/>
      <c r="EB15" s="392"/>
      <c r="EC15" s="392"/>
      <c r="ED15" s="392"/>
      <c r="EE15" s="392"/>
      <c r="EF15" s="392"/>
      <c r="EG15" s="392"/>
      <c r="EH15" s="392"/>
      <c r="EI15" s="392"/>
      <c r="EJ15" s="392"/>
      <c r="EK15" s="392"/>
      <c r="EL15" s="392"/>
      <c r="EM15" s="392"/>
      <c r="EN15" s="392"/>
      <c r="EO15" s="392"/>
      <c r="EP15" s="392"/>
      <c r="EQ15" s="392"/>
      <c r="ER15" s="392"/>
      <c r="ES15" s="392"/>
      <c r="ET15" s="424"/>
      <c r="EU15" s="424"/>
      <c r="EV15" s="425"/>
      <c r="EW15" s="425"/>
      <c r="EX15" s="425"/>
      <c r="EY15" s="426"/>
      <c r="EZ15" s="427"/>
      <c r="FA15" s="427"/>
      <c r="FB15" s="428"/>
      <c r="FC15" s="429"/>
      <c r="FD15" s="392"/>
    </row>
    <row r="16" spans="1:162" ht="25.9" customHeight="1" x14ac:dyDescent="0.25">
      <c r="D16" s="430" t="s">
        <v>35</v>
      </c>
      <c r="Y16" s="431"/>
      <c r="Z16" s="432"/>
      <c r="AA16" s="433"/>
      <c r="AC16" s="432"/>
      <c r="AV16" s="434"/>
      <c r="AW16" s="434"/>
      <c r="AX16" s="434"/>
      <c r="AY16" s="434"/>
      <c r="AZ16" s="434"/>
      <c r="BA16" s="434"/>
      <c r="BB16" s="434"/>
      <c r="BC16" s="434"/>
      <c r="BD16" s="434"/>
      <c r="BE16" s="434"/>
      <c r="BF16" s="434"/>
      <c r="BG16" s="434"/>
      <c r="CI16" s="452"/>
    </row>
    <row r="17" spans="4:155" ht="25.9" customHeight="1" x14ac:dyDescent="0.25">
      <c r="D17" s="435" t="s">
        <v>36</v>
      </c>
      <c r="E17" s="661" t="s">
        <v>37</v>
      </c>
      <c r="F17" s="661"/>
      <c r="G17" s="661"/>
      <c r="H17" s="661"/>
      <c r="I17" s="661"/>
      <c r="J17" s="661"/>
      <c r="K17" s="662" t="s">
        <v>38</v>
      </c>
      <c r="L17" s="662"/>
      <c r="M17" s="662"/>
      <c r="N17" s="662"/>
      <c r="O17" s="662"/>
      <c r="P17" s="662"/>
      <c r="Q17" s="662"/>
      <c r="R17" s="662"/>
      <c r="S17" s="662"/>
      <c r="Z17" s="432"/>
      <c r="EY17" s="438"/>
    </row>
    <row r="18" spans="4:155" ht="25.9" customHeight="1" x14ac:dyDescent="0.25">
      <c r="D18" s="436">
        <v>13</v>
      </c>
      <c r="E18" s="654" t="s">
        <v>71</v>
      </c>
      <c r="F18" s="654"/>
      <c r="G18" s="654"/>
      <c r="H18" s="654"/>
      <c r="I18" s="654"/>
      <c r="J18" s="654"/>
      <c r="K18" s="655" t="s">
        <v>72</v>
      </c>
      <c r="L18" s="655"/>
      <c r="M18" s="655"/>
      <c r="N18" s="655"/>
      <c r="O18" s="655"/>
      <c r="P18" s="655"/>
      <c r="Q18" s="655"/>
      <c r="R18" s="655"/>
      <c r="S18" s="655"/>
      <c r="Y18" s="659"/>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EY18" s="439"/>
    </row>
    <row r="19" spans="4:155" ht="25.9" customHeight="1" x14ac:dyDescent="0.25">
      <c r="D19" s="436">
        <v>14</v>
      </c>
      <c r="E19" s="654" t="s">
        <v>333</v>
      </c>
      <c r="F19" s="654"/>
      <c r="G19" s="654"/>
      <c r="H19" s="654"/>
      <c r="I19" s="654"/>
      <c r="J19" s="654"/>
      <c r="K19" s="655" t="s">
        <v>326</v>
      </c>
      <c r="L19" s="655"/>
      <c r="M19" s="655"/>
      <c r="N19" s="655"/>
      <c r="O19" s="655"/>
      <c r="P19" s="655"/>
      <c r="Q19" s="655"/>
      <c r="R19" s="655"/>
      <c r="S19" s="655"/>
    </row>
    <row r="21" spans="4:155" ht="25.9" customHeight="1" x14ac:dyDescent="0.25">
      <c r="AV21" s="432"/>
      <c r="AW21" s="432"/>
      <c r="AX21" s="432"/>
      <c r="AY21" s="432"/>
      <c r="AZ21" s="432"/>
      <c r="BA21" s="432"/>
      <c r="BB21" s="432"/>
      <c r="BC21" s="432"/>
      <c r="BD21" s="432"/>
      <c r="BE21" s="432"/>
      <c r="BF21" s="432"/>
      <c r="BG21" s="432"/>
    </row>
    <row r="25" spans="4:155" ht="25.9" customHeight="1" x14ac:dyDescent="0.25">
      <c r="AC25" s="434"/>
      <c r="EU25" s="437"/>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s>
  <phoneticPr fontId="6" type="noConversion"/>
  <dataValidations disablePrompts="1" count="1">
    <dataValidation type="list" allowBlank="1" showInputMessage="1" showErrorMessage="1" sqref="H13:H14" xr:uid="{C5455F1B-8A22-4C74-BAD7-92BBE6EB003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46"/>
  <sheetViews>
    <sheetView showGridLines="0" zoomScale="64" zoomScaleNormal="64" zoomScaleSheetLayoutView="40" zoomScalePageLayoutView="73" workbookViewId="0">
      <selection activeCell="E10" sqref="E10:E16"/>
    </sheetView>
  </sheetViews>
  <sheetFormatPr baseColWidth="10" defaultColWidth="10.85546875" defaultRowHeight="20.45" customHeight="1" x14ac:dyDescent="0.2"/>
  <cols>
    <col min="1" max="1" width="12.28515625" style="252" customWidth="1"/>
    <col min="2" max="2" width="11.5703125" style="252" customWidth="1"/>
    <col min="3" max="3" width="29.140625" style="252" customWidth="1"/>
    <col min="4" max="6" width="15.140625" style="325" customWidth="1"/>
    <col min="7" max="7" width="20.7109375" style="326" customWidth="1"/>
    <col min="8" max="8" width="17.85546875" style="326" hidden="1" customWidth="1"/>
    <col min="9" max="22" width="19.7109375" style="326" hidden="1" customWidth="1"/>
    <col min="23" max="23" width="19.28515625" style="326" hidden="1" customWidth="1"/>
    <col min="24" max="24" width="22.140625" style="326" hidden="1" customWidth="1"/>
    <col min="25" max="25" width="19.140625" style="326" hidden="1" customWidth="1"/>
    <col min="26" max="27" width="20.7109375" style="326" customWidth="1"/>
    <col min="28" max="28" width="21.85546875" style="326" hidden="1" customWidth="1"/>
    <col min="29" max="52" width="19.7109375" style="326" hidden="1" customWidth="1"/>
    <col min="53" max="53" width="20.28515625" style="326" hidden="1" customWidth="1"/>
    <col min="54" max="54" width="20.85546875" style="326" hidden="1" customWidth="1"/>
    <col min="55" max="55" width="20.7109375" style="326" hidden="1" customWidth="1"/>
    <col min="56" max="58" width="20.7109375" style="326" customWidth="1"/>
    <col min="59" max="59" width="18.28515625" style="326" customWidth="1"/>
    <col min="60" max="60" width="18" style="326" customWidth="1"/>
    <col min="61" max="70" width="20.7109375" style="326" customWidth="1"/>
    <col min="71" max="82" width="20.7109375" style="326" hidden="1" customWidth="1"/>
    <col min="83" max="85" width="20.7109375" style="326" customWidth="1"/>
    <col min="86" max="86" width="19.140625" style="326" customWidth="1"/>
    <col min="87" max="87" width="18.28515625" style="326" customWidth="1"/>
    <col min="88" max="88" width="22.85546875" style="326" customWidth="1"/>
    <col min="89" max="117" width="15.7109375" style="326" hidden="1" customWidth="1"/>
    <col min="118" max="118" width="21.85546875" style="326" customWidth="1"/>
    <col min="119" max="147" width="15.7109375" style="326" hidden="1" customWidth="1"/>
    <col min="148" max="149" width="18.140625" style="329" customWidth="1"/>
    <col min="150" max="151" width="18.140625" style="252" customWidth="1"/>
    <col min="152" max="152" width="21.42578125" style="252" customWidth="1"/>
    <col min="153" max="153" width="58" style="252" customWidth="1"/>
    <col min="154" max="154" width="12.7109375" style="252" customWidth="1"/>
    <col min="155" max="155" width="12.5703125" style="252" customWidth="1"/>
    <col min="156" max="156" width="47.140625" style="252" customWidth="1"/>
    <col min="157" max="157" width="29.42578125" style="252" customWidth="1"/>
    <col min="158" max="158" width="6" style="252" bestFit="1" customWidth="1"/>
    <col min="159" max="160" width="10.85546875" style="252" customWidth="1"/>
    <col min="161" max="16384" width="10.85546875" style="252"/>
  </cols>
  <sheetData>
    <row r="1" spans="1:158" ht="38.25" customHeight="1" x14ac:dyDescent="0.2">
      <c r="A1" s="764"/>
      <c r="B1" s="765"/>
      <c r="C1" s="765"/>
      <c r="D1" s="765"/>
      <c r="E1" s="766"/>
      <c r="F1" s="782" t="s">
        <v>39</v>
      </c>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c r="BO1" s="783"/>
      <c r="BP1" s="783"/>
      <c r="BQ1" s="783"/>
      <c r="BR1" s="783"/>
      <c r="BS1" s="783"/>
      <c r="BT1" s="783"/>
      <c r="BU1" s="783"/>
      <c r="BV1" s="783"/>
      <c r="BW1" s="783"/>
      <c r="BX1" s="783"/>
      <c r="BY1" s="783"/>
      <c r="BZ1" s="783"/>
      <c r="CA1" s="783"/>
      <c r="CB1" s="783"/>
      <c r="CC1" s="783"/>
      <c r="CD1" s="783"/>
      <c r="CE1" s="783"/>
      <c r="CF1" s="783"/>
      <c r="CG1" s="783"/>
      <c r="CH1" s="783"/>
      <c r="CI1" s="783"/>
      <c r="CJ1" s="783"/>
      <c r="CK1" s="783"/>
      <c r="CL1" s="783"/>
      <c r="CM1" s="783"/>
      <c r="CN1" s="783"/>
      <c r="CO1" s="783"/>
      <c r="CP1" s="783"/>
      <c r="CQ1" s="783"/>
      <c r="CR1" s="783"/>
      <c r="CS1" s="783"/>
      <c r="CT1" s="783"/>
      <c r="CU1" s="783"/>
      <c r="CV1" s="783"/>
      <c r="CW1" s="783"/>
      <c r="CX1" s="783"/>
      <c r="CY1" s="783"/>
      <c r="CZ1" s="783"/>
      <c r="DA1" s="783"/>
      <c r="DB1" s="783"/>
      <c r="DC1" s="783"/>
      <c r="DD1" s="783"/>
      <c r="DE1" s="783"/>
      <c r="DF1" s="783"/>
      <c r="DG1" s="783"/>
      <c r="DH1" s="783"/>
      <c r="DI1" s="783"/>
      <c r="DJ1" s="783"/>
      <c r="DK1" s="783"/>
      <c r="DL1" s="783"/>
      <c r="DM1" s="783"/>
      <c r="DN1" s="783"/>
      <c r="DO1" s="783"/>
      <c r="DP1" s="783"/>
      <c r="DQ1" s="783"/>
      <c r="DR1" s="783"/>
      <c r="DS1" s="783"/>
      <c r="DT1" s="783"/>
      <c r="DU1" s="783"/>
      <c r="DV1" s="783"/>
      <c r="DW1" s="783"/>
      <c r="DX1" s="783"/>
      <c r="DY1" s="783"/>
      <c r="DZ1" s="783"/>
      <c r="EA1" s="783"/>
      <c r="EB1" s="783"/>
      <c r="EC1" s="783"/>
      <c r="ED1" s="783"/>
      <c r="EE1" s="783"/>
      <c r="EF1" s="783"/>
      <c r="EG1" s="783"/>
      <c r="EH1" s="783"/>
      <c r="EI1" s="783"/>
      <c r="EJ1" s="783"/>
      <c r="EK1" s="783"/>
      <c r="EL1" s="783"/>
      <c r="EM1" s="783"/>
      <c r="EN1" s="783"/>
      <c r="EO1" s="783"/>
      <c r="EP1" s="783"/>
      <c r="EQ1" s="783"/>
      <c r="ER1" s="783"/>
      <c r="ES1" s="783"/>
      <c r="ET1" s="783"/>
      <c r="EU1" s="783"/>
      <c r="EV1" s="783"/>
      <c r="EW1" s="783"/>
      <c r="EX1" s="783"/>
      <c r="EY1" s="783"/>
      <c r="EZ1" s="783"/>
      <c r="FA1" s="784"/>
    </row>
    <row r="2" spans="1:158" ht="42" customHeight="1" thickBot="1" x14ac:dyDescent="0.25">
      <c r="A2" s="767"/>
      <c r="B2" s="768"/>
      <c r="C2" s="768"/>
      <c r="D2" s="768"/>
      <c r="E2" s="769"/>
      <c r="F2" s="785" t="s">
        <v>230</v>
      </c>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786"/>
      <c r="BK2" s="786"/>
      <c r="BL2" s="786"/>
      <c r="BM2" s="786"/>
      <c r="BN2" s="786"/>
      <c r="BO2" s="786"/>
      <c r="BP2" s="786"/>
      <c r="BQ2" s="786"/>
      <c r="BR2" s="786"/>
      <c r="BS2" s="786"/>
      <c r="BT2" s="786"/>
      <c r="BU2" s="786"/>
      <c r="BV2" s="786"/>
      <c r="BW2" s="786"/>
      <c r="BX2" s="786"/>
      <c r="BY2" s="786"/>
      <c r="BZ2" s="786"/>
      <c r="CA2" s="786"/>
      <c r="CB2" s="786"/>
      <c r="CC2" s="786"/>
      <c r="CD2" s="786"/>
      <c r="CE2" s="786"/>
      <c r="CF2" s="786"/>
      <c r="CG2" s="786"/>
      <c r="CH2" s="786"/>
      <c r="CI2" s="786"/>
      <c r="CJ2" s="786"/>
      <c r="CK2" s="786"/>
      <c r="CL2" s="786"/>
      <c r="CM2" s="786"/>
      <c r="CN2" s="786"/>
      <c r="CO2" s="786"/>
      <c r="CP2" s="786"/>
      <c r="CQ2" s="786"/>
      <c r="CR2" s="786"/>
      <c r="CS2" s="786"/>
      <c r="CT2" s="786"/>
      <c r="CU2" s="786"/>
      <c r="CV2" s="786"/>
      <c r="CW2" s="786"/>
      <c r="CX2" s="786"/>
      <c r="CY2" s="786"/>
      <c r="CZ2" s="786"/>
      <c r="DA2" s="786"/>
      <c r="DB2" s="786"/>
      <c r="DC2" s="786"/>
      <c r="DD2" s="786"/>
      <c r="DE2" s="786"/>
      <c r="DF2" s="786"/>
      <c r="DG2" s="786"/>
      <c r="DH2" s="786"/>
      <c r="DI2" s="786"/>
      <c r="DJ2" s="786"/>
      <c r="DK2" s="786"/>
      <c r="DL2" s="786"/>
      <c r="DM2" s="786"/>
      <c r="DN2" s="786"/>
      <c r="DO2" s="786"/>
      <c r="DP2" s="786"/>
      <c r="DQ2" s="786"/>
      <c r="DR2" s="786"/>
      <c r="DS2" s="786"/>
      <c r="DT2" s="786"/>
      <c r="DU2" s="786"/>
      <c r="DV2" s="786"/>
      <c r="DW2" s="786"/>
      <c r="DX2" s="786"/>
      <c r="DY2" s="786"/>
      <c r="DZ2" s="786"/>
      <c r="EA2" s="786"/>
      <c r="EB2" s="786"/>
      <c r="EC2" s="786"/>
      <c r="ED2" s="786"/>
      <c r="EE2" s="786"/>
      <c r="EF2" s="786"/>
      <c r="EG2" s="786"/>
      <c r="EH2" s="786"/>
      <c r="EI2" s="786"/>
      <c r="EJ2" s="786"/>
      <c r="EK2" s="786"/>
      <c r="EL2" s="786"/>
      <c r="EM2" s="786"/>
      <c r="EN2" s="786"/>
      <c r="EO2" s="786"/>
      <c r="EP2" s="786"/>
      <c r="EQ2" s="786"/>
      <c r="ER2" s="786"/>
      <c r="ES2" s="786"/>
      <c r="ET2" s="786"/>
      <c r="EU2" s="786"/>
      <c r="EV2" s="786"/>
      <c r="EW2" s="786"/>
      <c r="EX2" s="786"/>
      <c r="EY2" s="786"/>
      <c r="EZ2" s="786"/>
      <c r="FA2" s="787"/>
    </row>
    <row r="3" spans="1:158" ht="20.45" customHeight="1" thickBot="1" x14ac:dyDescent="0.25">
      <c r="A3" s="770"/>
      <c r="B3" s="771"/>
      <c r="C3" s="771"/>
      <c r="D3" s="771"/>
      <c r="E3" s="772"/>
      <c r="F3" s="788" t="s">
        <v>48</v>
      </c>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89"/>
      <c r="BI3" s="789"/>
      <c r="BJ3" s="789"/>
      <c r="BK3" s="789"/>
      <c r="BL3" s="789"/>
      <c r="BM3" s="789"/>
      <c r="BN3" s="789"/>
      <c r="BO3" s="789"/>
      <c r="BP3" s="789"/>
      <c r="BQ3" s="789"/>
      <c r="BR3" s="789"/>
      <c r="BS3" s="789"/>
      <c r="BT3" s="789"/>
      <c r="BU3" s="789"/>
      <c r="BV3" s="789"/>
      <c r="BW3" s="789"/>
      <c r="BX3" s="789"/>
      <c r="BY3" s="789"/>
      <c r="BZ3" s="789"/>
      <c r="CA3" s="789"/>
      <c r="CB3" s="789"/>
      <c r="CC3" s="789"/>
      <c r="CD3" s="789"/>
      <c r="CE3" s="789"/>
      <c r="CF3" s="789"/>
      <c r="CG3" s="789"/>
      <c r="CH3" s="789"/>
      <c r="CI3" s="789"/>
      <c r="CJ3" s="789"/>
      <c r="CK3" s="789"/>
      <c r="CL3" s="789"/>
      <c r="CM3" s="789"/>
      <c r="CN3" s="789"/>
      <c r="CO3" s="789"/>
      <c r="CP3" s="789"/>
      <c r="CQ3" s="789"/>
      <c r="CR3" s="789"/>
      <c r="CS3" s="789"/>
      <c r="CT3" s="789"/>
      <c r="CU3" s="789"/>
      <c r="CV3" s="789"/>
      <c r="CW3" s="789"/>
      <c r="CX3" s="789"/>
      <c r="CY3" s="789"/>
      <c r="CZ3" s="789"/>
      <c r="DA3" s="789"/>
      <c r="DB3" s="789"/>
      <c r="DC3" s="789"/>
      <c r="DD3" s="789"/>
      <c r="DE3" s="789"/>
      <c r="DF3" s="789"/>
      <c r="DG3" s="789"/>
      <c r="DH3" s="789"/>
      <c r="DI3" s="789"/>
      <c r="DJ3" s="789"/>
      <c r="DK3" s="789"/>
      <c r="DL3" s="789"/>
      <c r="DM3" s="789"/>
      <c r="DN3" s="789"/>
      <c r="DO3" s="789"/>
      <c r="DP3" s="789"/>
      <c r="DQ3" s="789"/>
      <c r="DR3" s="789"/>
      <c r="DS3" s="789"/>
      <c r="DT3" s="789"/>
      <c r="DU3" s="789"/>
      <c r="DV3" s="789"/>
      <c r="DW3" s="789"/>
      <c r="DX3" s="789"/>
      <c r="DY3" s="789"/>
      <c r="DZ3" s="789"/>
      <c r="EA3" s="789"/>
      <c r="EB3" s="789"/>
      <c r="EC3" s="789"/>
      <c r="ED3" s="789"/>
      <c r="EE3" s="789"/>
      <c r="EF3" s="789"/>
      <c r="EG3" s="789"/>
      <c r="EH3" s="789"/>
      <c r="EI3" s="789"/>
      <c r="EJ3" s="789"/>
      <c r="EK3" s="789"/>
      <c r="EL3" s="789"/>
      <c r="EM3" s="789"/>
      <c r="EN3" s="789"/>
      <c r="EO3" s="789"/>
      <c r="EP3" s="789"/>
      <c r="EQ3" s="789"/>
      <c r="ER3" s="789" t="s">
        <v>216</v>
      </c>
      <c r="ES3" s="789"/>
      <c r="ET3" s="789"/>
      <c r="EU3" s="789"/>
      <c r="EV3" s="789"/>
      <c r="EW3" s="789"/>
      <c r="EX3" s="789"/>
      <c r="EY3" s="789"/>
      <c r="EZ3" s="789"/>
      <c r="FA3" s="795"/>
    </row>
    <row r="4" spans="1:158" ht="20.45" customHeight="1" thickBot="1" x14ac:dyDescent="0.25">
      <c r="A4" s="773" t="s">
        <v>0</v>
      </c>
      <c r="B4" s="774"/>
      <c r="C4" s="774"/>
      <c r="D4" s="774"/>
      <c r="E4" s="775"/>
      <c r="F4" s="718" t="s">
        <v>232</v>
      </c>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19"/>
      <c r="ED4" s="719"/>
      <c r="EE4" s="719"/>
      <c r="EF4" s="719"/>
      <c r="EG4" s="719"/>
      <c r="EH4" s="719"/>
      <c r="EI4" s="719"/>
      <c r="EJ4" s="719"/>
      <c r="EK4" s="719"/>
      <c r="EL4" s="719"/>
      <c r="EM4" s="719"/>
      <c r="EN4" s="719"/>
      <c r="EO4" s="719"/>
      <c r="EP4" s="719"/>
      <c r="EQ4" s="719"/>
      <c r="ER4" s="719"/>
      <c r="ES4" s="719"/>
      <c r="ET4" s="719"/>
      <c r="EU4" s="719"/>
      <c r="EV4" s="719"/>
      <c r="EW4" s="719"/>
      <c r="EX4" s="719"/>
      <c r="EY4" s="719"/>
      <c r="EZ4" s="719"/>
      <c r="FA4" s="720"/>
    </row>
    <row r="5" spans="1:158" ht="20.45" customHeight="1" thickBot="1" x14ac:dyDescent="0.25">
      <c r="A5" s="773" t="s">
        <v>2</v>
      </c>
      <c r="B5" s="774"/>
      <c r="C5" s="774"/>
      <c r="D5" s="774"/>
      <c r="E5" s="775"/>
      <c r="F5" s="718" t="s">
        <v>233</v>
      </c>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19"/>
      <c r="AZ5" s="719"/>
      <c r="BA5" s="719"/>
      <c r="BB5" s="719"/>
      <c r="BC5" s="719"/>
      <c r="BD5" s="719"/>
      <c r="BE5" s="719"/>
      <c r="BF5" s="719"/>
      <c r="BG5" s="719"/>
      <c r="BH5" s="719"/>
      <c r="BI5" s="719"/>
      <c r="BJ5" s="719"/>
      <c r="BK5" s="719"/>
      <c r="BL5" s="719"/>
      <c r="BM5" s="719"/>
      <c r="BN5" s="719"/>
      <c r="BO5" s="719"/>
      <c r="BP5" s="719"/>
      <c r="BQ5" s="719"/>
      <c r="BR5" s="719"/>
      <c r="BS5" s="719"/>
      <c r="BT5" s="719"/>
      <c r="BU5" s="719"/>
      <c r="BV5" s="719"/>
      <c r="BW5" s="719"/>
      <c r="BX5" s="719"/>
      <c r="BY5" s="719"/>
      <c r="BZ5" s="719"/>
      <c r="CA5" s="719"/>
      <c r="CB5" s="719"/>
      <c r="CC5" s="719"/>
      <c r="CD5" s="719"/>
      <c r="CE5" s="719"/>
      <c r="CF5" s="719"/>
      <c r="CG5" s="719"/>
      <c r="CH5" s="719"/>
      <c r="CI5" s="719"/>
      <c r="CJ5" s="719"/>
      <c r="CK5" s="719"/>
      <c r="CL5" s="719"/>
      <c r="CM5" s="719"/>
      <c r="CN5" s="719"/>
      <c r="CO5" s="719"/>
      <c r="CP5" s="719"/>
      <c r="CQ5" s="719"/>
      <c r="CR5" s="719"/>
      <c r="CS5" s="719"/>
      <c r="CT5" s="719"/>
      <c r="CU5" s="719"/>
      <c r="CV5" s="719"/>
      <c r="CW5" s="719"/>
      <c r="CX5" s="719"/>
      <c r="CY5" s="719"/>
      <c r="CZ5" s="719"/>
      <c r="DA5" s="719"/>
      <c r="DB5" s="719"/>
      <c r="DC5" s="719"/>
      <c r="DD5" s="719"/>
      <c r="DE5" s="719"/>
      <c r="DF5" s="719"/>
      <c r="DG5" s="719"/>
      <c r="DH5" s="719"/>
      <c r="DI5" s="719"/>
      <c r="DJ5" s="719"/>
      <c r="DK5" s="719"/>
      <c r="DL5" s="719"/>
      <c r="DM5" s="719"/>
      <c r="DN5" s="719"/>
      <c r="DO5" s="719"/>
      <c r="DP5" s="719"/>
      <c r="DQ5" s="719"/>
      <c r="DR5" s="719"/>
      <c r="DS5" s="719"/>
      <c r="DT5" s="719"/>
      <c r="DU5" s="719"/>
      <c r="DV5" s="719"/>
      <c r="DW5" s="719"/>
      <c r="DX5" s="719"/>
      <c r="DY5" s="719"/>
      <c r="DZ5" s="719"/>
      <c r="EA5" s="719"/>
      <c r="EB5" s="719"/>
      <c r="EC5" s="719"/>
      <c r="ED5" s="719"/>
      <c r="EE5" s="719"/>
      <c r="EF5" s="719"/>
      <c r="EG5" s="719"/>
      <c r="EH5" s="719"/>
      <c r="EI5" s="719"/>
      <c r="EJ5" s="719"/>
      <c r="EK5" s="719"/>
      <c r="EL5" s="719"/>
      <c r="EM5" s="719"/>
      <c r="EN5" s="719"/>
      <c r="EO5" s="719"/>
      <c r="EP5" s="719"/>
      <c r="EQ5" s="719"/>
      <c r="ER5" s="719"/>
      <c r="ES5" s="719"/>
      <c r="ET5" s="719"/>
      <c r="EU5" s="719"/>
      <c r="EV5" s="719"/>
      <c r="EW5" s="719"/>
      <c r="EX5" s="719"/>
      <c r="EY5" s="719"/>
      <c r="EZ5" s="719"/>
      <c r="FA5" s="720"/>
    </row>
    <row r="6" spans="1:158" ht="20.45" customHeight="1" thickBot="1" x14ac:dyDescent="0.25">
      <c r="A6" s="253"/>
      <c r="B6" s="253"/>
      <c r="C6" s="253"/>
      <c r="D6" s="254"/>
      <c r="E6" s="254"/>
      <c r="F6" s="254"/>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6"/>
      <c r="ES6" s="256"/>
      <c r="ET6" s="253"/>
      <c r="EU6" s="253"/>
      <c r="EV6" s="253"/>
      <c r="EW6" s="253"/>
      <c r="EX6" s="253"/>
      <c r="EY6" s="253"/>
      <c r="EZ6" s="253"/>
      <c r="FA6" s="253"/>
    </row>
    <row r="7" spans="1:158" s="257" customFormat="1" ht="20.45" customHeight="1" thickBot="1" x14ac:dyDescent="0.3">
      <c r="A7" s="776" t="s">
        <v>80</v>
      </c>
      <c r="B7" s="777"/>
      <c r="C7" s="777"/>
      <c r="D7" s="777"/>
      <c r="E7" s="777"/>
      <c r="F7" s="777"/>
      <c r="G7" s="778"/>
      <c r="H7" s="790" t="s">
        <v>210</v>
      </c>
      <c r="I7" s="790"/>
      <c r="J7" s="790"/>
      <c r="K7" s="790"/>
      <c r="L7" s="790"/>
      <c r="M7" s="790"/>
      <c r="N7" s="790"/>
      <c r="O7" s="790"/>
      <c r="P7" s="790"/>
      <c r="Q7" s="790"/>
      <c r="R7" s="790"/>
      <c r="S7" s="790"/>
      <c r="T7" s="790"/>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c r="BJ7" s="791"/>
      <c r="BK7" s="791"/>
      <c r="BL7" s="791"/>
      <c r="BM7" s="791"/>
      <c r="BN7" s="791"/>
      <c r="BO7" s="791"/>
      <c r="BP7" s="791"/>
      <c r="BQ7" s="791"/>
      <c r="BR7" s="791"/>
      <c r="BS7" s="791"/>
      <c r="BT7" s="791"/>
      <c r="BU7" s="791"/>
      <c r="BV7" s="791"/>
      <c r="BW7" s="791"/>
      <c r="BX7" s="791"/>
      <c r="BY7" s="791"/>
      <c r="BZ7" s="791"/>
      <c r="CA7" s="791"/>
      <c r="CB7" s="791"/>
      <c r="CC7" s="791"/>
      <c r="CD7" s="791"/>
      <c r="CE7" s="791"/>
      <c r="CF7" s="791"/>
      <c r="CG7" s="791"/>
      <c r="CH7" s="791"/>
      <c r="CI7" s="791"/>
      <c r="CJ7" s="791"/>
      <c r="CK7" s="791"/>
      <c r="CL7" s="791"/>
      <c r="CM7" s="791"/>
      <c r="CN7" s="791"/>
      <c r="CO7" s="791"/>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1"/>
      <c r="DY7" s="791"/>
      <c r="DZ7" s="791"/>
      <c r="EA7" s="791"/>
      <c r="EB7" s="791"/>
      <c r="EC7" s="791"/>
      <c r="ED7" s="791"/>
      <c r="EE7" s="791"/>
      <c r="EF7" s="791"/>
      <c r="EG7" s="791"/>
      <c r="EH7" s="791"/>
      <c r="EI7" s="791"/>
      <c r="EJ7" s="791"/>
      <c r="EK7" s="791"/>
      <c r="EL7" s="791"/>
      <c r="EM7" s="791"/>
      <c r="EN7" s="791"/>
      <c r="EO7" s="791"/>
      <c r="EP7" s="791"/>
      <c r="EQ7" s="791"/>
      <c r="ER7" s="730" t="s">
        <v>205</v>
      </c>
      <c r="ES7" s="730" t="s">
        <v>206</v>
      </c>
      <c r="ET7" s="727" t="s">
        <v>207</v>
      </c>
      <c r="EU7" s="724" t="s">
        <v>220</v>
      </c>
      <c r="EV7" s="798" t="s">
        <v>221</v>
      </c>
      <c r="EW7" s="801" t="s">
        <v>222</v>
      </c>
      <c r="EX7" s="721" t="s">
        <v>223</v>
      </c>
      <c r="EY7" s="721" t="s">
        <v>224</v>
      </c>
      <c r="EZ7" s="721" t="s">
        <v>226</v>
      </c>
      <c r="FA7" s="761" t="s">
        <v>225</v>
      </c>
    </row>
    <row r="8" spans="1:158" s="257" customFormat="1" ht="20.45" customHeight="1" thickBot="1" x14ac:dyDescent="0.3">
      <c r="A8" s="779"/>
      <c r="B8" s="780"/>
      <c r="C8" s="780"/>
      <c r="D8" s="780"/>
      <c r="E8" s="780"/>
      <c r="F8" s="780"/>
      <c r="G8" s="781"/>
      <c r="H8" s="792" t="s">
        <v>55</v>
      </c>
      <c r="I8" s="792"/>
      <c r="J8" s="792"/>
      <c r="K8" s="792"/>
      <c r="L8" s="792"/>
      <c r="M8" s="792"/>
      <c r="N8" s="792"/>
      <c r="O8" s="792"/>
      <c r="P8" s="792"/>
      <c r="Q8" s="792"/>
      <c r="R8" s="792"/>
      <c r="S8" s="792"/>
      <c r="T8" s="792"/>
      <c r="U8" s="792"/>
      <c r="V8" s="792"/>
      <c r="W8" s="792"/>
      <c r="X8" s="792"/>
      <c r="Y8" s="792"/>
      <c r="Z8" s="792"/>
      <c r="AA8" s="793"/>
      <c r="AB8" s="794" t="s">
        <v>231</v>
      </c>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792"/>
      <c r="BA8" s="792"/>
      <c r="BB8" s="792"/>
      <c r="BC8" s="792"/>
      <c r="BD8" s="792"/>
      <c r="BE8" s="793"/>
      <c r="BF8" s="794" t="s">
        <v>52</v>
      </c>
      <c r="BG8" s="792"/>
      <c r="BH8" s="792"/>
      <c r="BI8" s="792"/>
      <c r="BJ8" s="792"/>
      <c r="BK8" s="792"/>
      <c r="BL8" s="792"/>
      <c r="BM8" s="792"/>
      <c r="BN8" s="792"/>
      <c r="BO8" s="792"/>
      <c r="BP8" s="792"/>
      <c r="BQ8" s="792"/>
      <c r="BR8" s="792"/>
      <c r="BS8" s="792"/>
      <c r="BT8" s="792"/>
      <c r="BU8" s="792"/>
      <c r="BV8" s="792"/>
      <c r="BW8" s="792"/>
      <c r="BX8" s="792"/>
      <c r="BY8" s="792"/>
      <c r="BZ8" s="792"/>
      <c r="CA8" s="792"/>
      <c r="CB8" s="792"/>
      <c r="CC8" s="792"/>
      <c r="CD8" s="792"/>
      <c r="CE8" s="792"/>
      <c r="CF8" s="792"/>
      <c r="CG8" s="792"/>
      <c r="CH8" s="792"/>
      <c r="CI8" s="793"/>
      <c r="CJ8" s="796" t="s">
        <v>53</v>
      </c>
      <c r="CK8" s="797"/>
      <c r="CL8" s="797"/>
      <c r="CM8" s="797"/>
      <c r="CN8" s="797"/>
      <c r="CO8" s="797"/>
      <c r="CP8" s="797"/>
      <c r="CQ8" s="797"/>
      <c r="CR8" s="797"/>
      <c r="CS8" s="797"/>
      <c r="CT8" s="797"/>
      <c r="CU8" s="797"/>
      <c r="CV8" s="797"/>
      <c r="CW8" s="797"/>
      <c r="CX8" s="797"/>
      <c r="CY8" s="797"/>
      <c r="CZ8" s="797"/>
      <c r="DA8" s="797"/>
      <c r="DB8" s="797"/>
      <c r="DC8" s="797"/>
      <c r="DD8" s="797"/>
      <c r="DE8" s="797"/>
      <c r="DF8" s="797"/>
      <c r="DG8" s="797"/>
      <c r="DH8" s="797"/>
      <c r="DI8" s="797"/>
      <c r="DJ8" s="797"/>
      <c r="DK8" s="797"/>
      <c r="DL8" s="797"/>
      <c r="DM8" s="797"/>
      <c r="DN8" s="736" t="s">
        <v>54</v>
      </c>
      <c r="DO8" s="737"/>
      <c r="DP8" s="737"/>
      <c r="DQ8" s="737"/>
      <c r="DR8" s="737"/>
      <c r="DS8" s="737"/>
      <c r="DT8" s="737"/>
      <c r="DU8" s="737"/>
      <c r="DV8" s="737"/>
      <c r="DW8" s="737"/>
      <c r="DX8" s="737"/>
      <c r="DY8" s="737"/>
      <c r="DZ8" s="737"/>
      <c r="EA8" s="737"/>
      <c r="EB8" s="737"/>
      <c r="EC8" s="737"/>
      <c r="ED8" s="737"/>
      <c r="EE8" s="737"/>
      <c r="EF8" s="737"/>
      <c r="EG8" s="738"/>
      <c r="EH8" s="738"/>
      <c r="EI8" s="738"/>
      <c r="EJ8" s="738"/>
      <c r="EK8" s="738"/>
      <c r="EL8" s="738"/>
      <c r="EM8" s="738"/>
      <c r="EN8" s="738"/>
      <c r="EO8" s="738"/>
      <c r="EP8" s="738"/>
      <c r="EQ8" s="738"/>
      <c r="ER8" s="731"/>
      <c r="ES8" s="731"/>
      <c r="ET8" s="728"/>
      <c r="EU8" s="725"/>
      <c r="EV8" s="799"/>
      <c r="EW8" s="802"/>
      <c r="EX8" s="722"/>
      <c r="EY8" s="722"/>
      <c r="EZ8" s="722"/>
      <c r="FA8" s="762"/>
    </row>
    <row r="9" spans="1:158" s="257" customFormat="1" ht="100.5" customHeight="1" thickBot="1" x14ac:dyDescent="0.3">
      <c r="A9" s="258" t="s">
        <v>73</v>
      </c>
      <c r="B9" s="259" t="s">
        <v>74</v>
      </c>
      <c r="C9" s="260" t="s">
        <v>75</v>
      </c>
      <c r="D9" s="260" t="s">
        <v>76</v>
      </c>
      <c r="E9" s="260" t="s">
        <v>77</v>
      </c>
      <c r="F9" s="260" t="s">
        <v>78</v>
      </c>
      <c r="G9" s="261" t="s">
        <v>79</v>
      </c>
      <c r="H9" s="262" t="s">
        <v>1550</v>
      </c>
      <c r="I9" s="263" t="s">
        <v>1551</v>
      </c>
      <c r="J9" s="264" t="s">
        <v>1552</v>
      </c>
      <c r="K9" s="263" t="s">
        <v>1553</v>
      </c>
      <c r="L9" s="264" t="s">
        <v>1554</v>
      </c>
      <c r="M9" s="263" t="s">
        <v>1555</v>
      </c>
      <c r="N9" s="264" t="s">
        <v>1556</v>
      </c>
      <c r="O9" s="263" t="s">
        <v>1557</v>
      </c>
      <c r="P9" s="264" t="s">
        <v>1558</v>
      </c>
      <c r="Q9" s="263" t="s">
        <v>1559</v>
      </c>
      <c r="R9" s="264" t="s">
        <v>1560</v>
      </c>
      <c r="S9" s="263" t="s">
        <v>1561</v>
      </c>
      <c r="T9" s="264" t="s">
        <v>1562</v>
      </c>
      <c r="U9" s="263" t="s">
        <v>1563</v>
      </c>
      <c r="V9" s="265" t="s">
        <v>1564</v>
      </c>
      <c r="W9" s="266" t="s">
        <v>204</v>
      </c>
      <c r="X9" s="267" t="s">
        <v>227</v>
      </c>
      <c r="Y9" s="268" t="s">
        <v>247</v>
      </c>
      <c r="Z9" s="269" t="s">
        <v>228</v>
      </c>
      <c r="AA9" s="268" t="s">
        <v>248</v>
      </c>
      <c r="AB9" s="262" t="s">
        <v>1550</v>
      </c>
      <c r="AC9" s="263" t="s">
        <v>1565</v>
      </c>
      <c r="AD9" s="264" t="s">
        <v>1566</v>
      </c>
      <c r="AE9" s="263" t="s">
        <v>1567</v>
      </c>
      <c r="AF9" s="264" t="s">
        <v>1568</v>
      </c>
      <c r="AG9" s="263" t="s">
        <v>1569</v>
      </c>
      <c r="AH9" s="264" t="s">
        <v>1570</v>
      </c>
      <c r="AI9" s="263" t="s">
        <v>1571</v>
      </c>
      <c r="AJ9" s="264" t="s">
        <v>1572</v>
      </c>
      <c r="AK9" s="263" t="s">
        <v>1573</v>
      </c>
      <c r="AL9" s="264" t="s">
        <v>1574</v>
      </c>
      <c r="AM9" s="263" t="s">
        <v>1551</v>
      </c>
      <c r="AN9" s="264" t="s">
        <v>1552</v>
      </c>
      <c r="AO9" s="263" t="s">
        <v>1553</v>
      </c>
      <c r="AP9" s="264" t="s">
        <v>1554</v>
      </c>
      <c r="AQ9" s="263" t="s">
        <v>1555</v>
      </c>
      <c r="AR9" s="264" t="s">
        <v>1556</v>
      </c>
      <c r="AS9" s="263" t="s">
        <v>1557</v>
      </c>
      <c r="AT9" s="264" t="s">
        <v>1558</v>
      </c>
      <c r="AU9" s="263" t="s">
        <v>1559</v>
      </c>
      <c r="AV9" s="264" t="s">
        <v>1560</v>
      </c>
      <c r="AW9" s="263" t="s">
        <v>1561</v>
      </c>
      <c r="AX9" s="264" t="s">
        <v>1562</v>
      </c>
      <c r="AY9" s="263" t="s">
        <v>1563</v>
      </c>
      <c r="AZ9" s="265" t="s">
        <v>1564</v>
      </c>
      <c r="BA9" s="269" t="s">
        <v>204</v>
      </c>
      <c r="BB9" s="268" t="s">
        <v>219</v>
      </c>
      <c r="BC9" s="269" t="s">
        <v>249</v>
      </c>
      <c r="BD9" s="268" t="s">
        <v>218</v>
      </c>
      <c r="BE9" s="269" t="s">
        <v>250</v>
      </c>
      <c r="BF9" s="262" t="s">
        <v>1550</v>
      </c>
      <c r="BG9" s="263" t="s">
        <v>1565</v>
      </c>
      <c r="BH9" s="264" t="s">
        <v>1566</v>
      </c>
      <c r="BI9" s="263" t="s">
        <v>1567</v>
      </c>
      <c r="BJ9" s="264" t="s">
        <v>1568</v>
      </c>
      <c r="BK9" s="263" t="s">
        <v>1569</v>
      </c>
      <c r="BL9" s="264" t="s">
        <v>1570</v>
      </c>
      <c r="BM9" s="263" t="s">
        <v>1575</v>
      </c>
      <c r="BN9" s="264" t="s">
        <v>1572</v>
      </c>
      <c r="BO9" s="263" t="s">
        <v>1573</v>
      </c>
      <c r="BP9" s="264" t="s">
        <v>1574</v>
      </c>
      <c r="BQ9" s="263" t="s">
        <v>1551</v>
      </c>
      <c r="BR9" s="264" t="s">
        <v>1552</v>
      </c>
      <c r="BS9" s="263" t="s">
        <v>1553</v>
      </c>
      <c r="BT9" s="264" t="s">
        <v>1554</v>
      </c>
      <c r="BU9" s="263" t="s">
        <v>1555</v>
      </c>
      <c r="BV9" s="264" t="s">
        <v>1556</v>
      </c>
      <c r="BW9" s="263" t="s">
        <v>1557</v>
      </c>
      <c r="BX9" s="264" t="s">
        <v>1558</v>
      </c>
      <c r="BY9" s="263" t="s">
        <v>1559</v>
      </c>
      <c r="BZ9" s="264" t="s">
        <v>1560</v>
      </c>
      <c r="CA9" s="263" t="s">
        <v>1561</v>
      </c>
      <c r="CB9" s="264" t="s">
        <v>1562</v>
      </c>
      <c r="CC9" s="263" t="s">
        <v>1563</v>
      </c>
      <c r="CD9" s="265" t="s">
        <v>1564</v>
      </c>
      <c r="CE9" s="266" t="s">
        <v>204</v>
      </c>
      <c r="CF9" s="270" t="s">
        <v>208</v>
      </c>
      <c r="CG9" s="271" t="s">
        <v>251</v>
      </c>
      <c r="CH9" s="272" t="s">
        <v>209</v>
      </c>
      <c r="CI9" s="271" t="s">
        <v>252</v>
      </c>
      <c r="CJ9" s="262" t="s">
        <v>1550</v>
      </c>
      <c r="CK9" s="263" t="s">
        <v>1565</v>
      </c>
      <c r="CL9" s="264" t="s">
        <v>1566</v>
      </c>
      <c r="CM9" s="263" t="s">
        <v>1567</v>
      </c>
      <c r="CN9" s="264" t="s">
        <v>1568</v>
      </c>
      <c r="CO9" s="263" t="s">
        <v>1569</v>
      </c>
      <c r="CP9" s="264" t="s">
        <v>1570</v>
      </c>
      <c r="CQ9" s="263" t="s">
        <v>1571</v>
      </c>
      <c r="CR9" s="264" t="s">
        <v>1572</v>
      </c>
      <c r="CS9" s="263" t="s">
        <v>1573</v>
      </c>
      <c r="CT9" s="264" t="s">
        <v>1574</v>
      </c>
      <c r="CU9" s="263" t="s">
        <v>1551</v>
      </c>
      <c r="CV9" s="264" t="s">
        <v>1552</v>
      </c>
      <c r="CW9" s="263" t="s">
        <v>1553</v>
      </c>
      <c r="CX9" s="264" t="s">
        <v>1554</v>
      </c>
      <c r="CY9" s="263" t="s">
        <v>1555</v>
      </c>
      <c r="CZ9" s="264" t="s">
        <v>1556</v>
      </c>
      <c r="DA9" s="263" t="s">
        <v>1557</v>
      </c>
      <c r="DB9" s="264" t="s">
        <v>1558</v>
      </c>
      <c r="DC9" s="263" t="s">
        <v>1559</v>
      </c>
      <c r="DD9" s="264" t="s">
        <v>1560</v>
      </c>
      <c r="DE9" s="263" t="s">
        <v>1561</v>
      </c>
      <c r="DF9" s="264" t="s">
        <v>1562</v>
      </c>
      <c r="DG9" s="263" t="s">
        <v>1563</v>
      </c>
      <c r="DH9" s="264" t="s">
        <v>1564</v>
      </c>
      <c r="DI9" s="273" t="s">
        <v>204</v>
      </c>
      <c r="DJ9" s="274" t="s">
        <v>212</v>
      </c>
      <c r="DK9" s="275" t="s">
        <v>253</v>
      </c>
      <c r="DL9" s="276" t="s">
        <v>213</v>
      </c>
      <c r="DM9" s="275" t="s">
        <v>254</v>
      </c>
      <c r="DN9" s="262" t="s">
        <v>1550</v>
      </c>
      <c r="DO9" s="263" t="s">
        <v>1565</v>
      </c>
      <c r="DP9" s="264" t="s">
        <v>1566</v>
      </c>
      <c r="DQ9" s="263" t="s">
        <v>1567</v>
      </c>
      <c r="DR9" s="264" t="s">
        <v>1568</v>
      </c>
      <c r="DS9" s="263" t="s">
        <v>1569</v>
      </c>
      <c r="DT9" s="264" t="s">
        <v>1570</v>
      </c>
      <c r="DU9" s="263" t="s">
        <v>1571</v>
      </c>
      <c r="DV9" s="264" t="s">
        <v>1572</v>
      </c>
      <c r="DW9" s="263" t="s">
        <v>1573</v>
      </c>
      <c r="DX9" s="264" t="s">
        <v>1574</v>
      </c>
      <c r="DY9" s="263" t="s">
        <v>1551</v>
      </c>
      <c r="DZ9" s="264" t="s">
        <v>1552</v>
      </c>
      <c r="EA9" s="263" t="s">
        <v>1553</v>
      </c>
      <c r="EB9" s="264" t="s">
        <v>1554</v>
      </c>
      <c r="EC9" s="263" t="s">
        <v>1555</v>
      </c>
      <c r="ED9" s="264" t="s">
        <v>1556</v>
      </c>
      <c r="EE9" s="263" t="s">
        <v>1557</v>
      </c>
      <c r="EF9" s="264" t="s">
        <v>1558</v>
      </c>
      <c r="EG9" s="263" t="s">
        <v>1559</v>
      </c>
      <c r="EH9" s="264" t="s">
        <v>1560</v>
      </c>
      <c r="EI9" s="263" t="s">
        <v>1561</v>
      </c>
      <c r="EJ9" s="264" t="s">
        <v>1562</v>
      </c>
      <c r="EK9" s="263" t="s">
        <v>1563</v>
      </c>
      <c r="EL9" s="264" t="s">
        <v>1564</v>
      </c>
      <c r="EM9" s="273" t="s">
        <v>204</v>
      </c>
      <c r="EN9" s="274" t="s">
        <v>214</v>
      </c>
      <c r="EO9" s="275" t="s">
        <v>255</v>
      </c>
      <c r="EP9" s="276" t="s">
        <v>215</v>
      </c>
      <c r="EQ9" s="275" t="s">
        <v>256</v>
      </c>
      <c r="ER9" s="732"/>
      <c r="ES9" s="732"/>
      <c r="ET9" s="729"/>
      <c r="EU9" s="726"/>
      <c r="EV9" s="800"/>
      <c r="EW9" s="803"/>
      <c r="EX9" s="723"/>
      <c r="EY9" s="723"/>
      <c r="EZ9" s="723"/>
      <c r="FA9" s="763"/>
    </row>
    <row r="10" spans="1:158" s="257" customFormat="1" ht="20.45" customHeight="1" x14ac:dyDescent="0.25">
      <c r="A10" s="743" t="s">
        <v>246</v>
      </c>
      <c r="B10" s="755">
        <v>1</v>
      </c>
      <c r="C10" s="758" t="s">
        <v>245</v>
      </c>
      <c r="D10" s="708" t="s">
        <v>239</v>
      </c>
      <c r="E10" s="752">
        <v>256</v>
      </c>
      <c r="F10" s="343" t="s">
        <v>41</v>
      </c>
      <c r="G10" s="494">
        <f>+Z10+BE10+BF10+CJ10+DN10</f>
        <v>27500</v>
      </c>
      <c r="H10" s="500">
        <v>2500</v>
      </c>
      <c r="I10" s="501"/>
      <c r="J10" s="501"/>
      <c r="K10" s="277">
        <v>2500</v>
      </c>
      <c r="L10" s="277">
        <v>411</v>
      </c>
      <c r="M10" s="277">
        <v>2500</v>
      </c>
      <c r="N10" s="277">
        <v>828</v>
      </c>
      <c r="O10" s="277">
        <v>2500</v>
      </c>
      <c r="P10" s="277">
        <v>1260</v>
      </c>
      <c r="Q10" s="277">
        <v>2500</v>
      </c>
      <c r="R10" s="277">
        <v>1796</v>
      </c>
      <c r="S10" s="277">
        <v>2500</v>
      </c>
      <c r="T10" s="277">
        <v>2401</v>
      </c>
      <c r="U10" s="277">
        <v>3000</v>
      </c>
      <c r="V10" s="502">
        <v>3316</v>
      </c>
      <c r="W10" s="278">
        <f>+U10</f>
        <v>3000</v>
      </c>
      <c r="X10" s="278">
        <f>+U10</f>
        <v>3000</v>
      </c>
      <c r="Y10" s="278">
        <f>+V10</f>
        <v>3316</v>
      </c>
      <c r="Z10" s="278">
        <f>+X10</f>
        <v>3000</v>
      </c>
      <c r="AA10" s="278">
        <f>+Y10</f>
        <v>3316</v>
      </c>
      <c r="AB10" s="277">
        <v>5000</v>
      </c>
      <c r="AC10" s="277">
        <v>0</v>
      </c>
      <c r="AD10" s="277">
        <v>0</v>
      </c>
      <c r="AE10" s="277">
        <v>1032</v>
      </c>
      <c r="AF10" s="277">
        <v>1032</v>
      </c>
      <c r="AG10" s="277">
        <v>1002</v>
      </c>
      <c r="AH10" s="277">
        <v>1002</v>
      </c>
      <c r="AI10" s="277">
        <f>3536-AF10-AH10</f>
        <v>1502</v>
      </c>
      <c r="AJ10" s="277">
        <v>1502</v>
      </c>
      <c r="AK10" s="277">
        <v>478</v>
      </c>
      <c r="AL10" s="277">
        <v>478</v>
      </c>
      <c r="AM10" s="277">
        <v>415</v>
      </c>
      <c r="AN10" s="277">
        <v>633</v>
      </c>
      <c r="AO10" s="277">
        <v>100</v>
      </c>
      <c r="AP10" s="277">
        <v>210</v>
      </c>
      <c r="AQ10" s="277">
        <v>200</v>
      </c>
      <c r="AR10" s="277">
        <v>358</v>
      </c>
      <c r="AS10" s="277">
        <v>1536</v>
      </c>
      <c r="AT10" s="277">
        <v>1050</v>
      </c>
      <c r="AU10" s="277">
        <v>535</v>
      </c>
      <c r="AV10" s="277">
        <v>536</v>
      </c>
      <c r="AW10" s="277">
        <v>700</v>
      </c>
      <c r="AX10" s="277">
        <v>705</v>
      </c>
      <c r="AY10" s="277">
        <v>700</v>
      </c>
      <c r="AZ10" s="277">
        <v>840</v>
      </c>
      <c r="BA10" s="278">
        <f t="shared" ref="BA10:BA26" si="0">+AC10+AE10+AG10+AI10+AK10+AM10+AO10+AQ10+AS10+AU10+AW10+AY10</f>
        <v>8200</v>
      </c>
      <c r="BB10" s="278">
        <f>+AC10+AE10+AG10+AI10+AK10+AM10+AO10+AQ10+AS10+AU10+AW10+AY10</f>
        <v>8200</v>
      </c>
      <c r="BC10" s="278">
        <f>+AD10+AF10+AH10+AJ10+AL10+AN10+AP10+AR10+AT10+AV10+AX10+AZ10</f>
        <v>8346</v>
      </c>
      <c r="BD10" s="278">
        <f t="shared" ref="BD10:BD26" si="1">AC10+AE10+AG10+AI10+AK10+AM10+AO10+AQ10+AS10+AU10+AW10+AY10</f>
        <v>8200</v>
      </c>
      <c r="BE10" s="278">
        <f t="shared" ref="BE10:BE26" si="2">AD10+AF10+AH10+AJ10+AL10+AN10++AP10+AR10+AT10+AV10+AX10+AZ10</f>
        <v>8346</v>
      </c>
      <c r="BF10" s="277">
        <v>7000</v>
      </c>
      <c r="BG10" s="277">
        <v>456</v>
      </c>
      <c r="BH10" s="277">
        <v>456</v>
      </c>
      <c r="BI10" s="277">
        <v>500</v>
      </c>
      <c r="BJ10" s="277">
        <v>669</v>
      </c>
      <c r="BK10" s="277">
        <v>544</v>
      </c>
      <c r="BL10" s="277">
        <v>557</v>
      </c>
      <c r="BM10" s="277">
        <v>600</v>
      </c>
      <c r="BN10" s="277">
        <v>616</v>
      </c>
      <c r="BO10" s="277">
        <v>600</v>
      </c>
      <c r="BP10" s="277">
        <v>522</v>
      </c>
      <c r="BQ10" s="277">
        <v>600</v>
      </c>
      <c r="BR10" s="277">
        <v>610</v>
      </c>
      <c r="BS10" s="277">
        <v>500</v>
      </c>
      <c r="BT10" s="277"/>
      <c r="BU10" s="277">
        <v>500</v>
      </c>
      <c r="BV10" s="277"/>
      <c r="BW10" s="277">
        <v>800</v>
      </c>
      <c r="BX10" s="277"/>
      <c r="BY10" s="277">
        <v>500</v>
      </c>
      <c r="BZ10" s="277"/>
      <c r="CA10" s="277">
        <v>600</v>
      </c>
      <c r="CB10" s="277"/>
      <c r="CC10" s="277">
        <v>800</v>
      </c>
      <c r="CD10" s="502"/>
      <c r="CE10" s="278">
        <f>+BG10+BI10+BK10+BM10+BO10+BQ10+BS10+BU10+BW10+BY10+CA10+CC10</f>
        <v>7000</v>
      </c>
      <c r="CF10" s="278">
        <f>+BG10+BI10+BK10+BM10+BO10+BQ10</f>
        <v>3300</v>
      </c>
      <c r="CG10" s="278">
        <f>+BH10+BJ10+BL10+BN10+BP10+BR10+BT10+BV10+BX10+BZ10+CB10+CD10</f>
        <v>3430</v>
      </c>
      <c r="CH10" s="278">
        <f t="shared" ref="CH10:CI14" si="3">+BG10+BI10+BK10+BM10+BO10+BQ10+BS10+BU10+BW10+BY10+CA10+CC10</f>
        <v>7000</v>
      </c>
      <c r="CI10" s="278">
        <f t="shared" si="3"/>
        <v>3430</v>
      </c>
      <c r="CJ10" s="277">
        <v>7000</v>
      </c>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9"/>
      <c r="DJ10" s="278"/>
      <c r="DK10" s="278"/>
      <c r="DL10" s="278"/>
      <c r="DM10" s="278"/>
      <c r="DN10" s="277">
        <v>2154</v>
      </c>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9"/>
      <c r="EN10" s="278"/>
      <c r="EO10" s="278"/>
      <c r="EP10" s="278"/>
      <c r="EQ10" s="278"/>
      <c r="ER10" s="539">
        <f>+BR10/BQ10</f>
        <v>1.0166666666666666</v>
      </c>
      <c r="ES10" s="280">
        <f>+CG10/CF10</f>
        <v>1.0393939393939393</v>
      </c>
      <c r="ET10" s="280">
        <f>+CI10/CH10</f>
        <v>0.49</v>
      </c>
      <c r="EU10" s="280">
        <f>+(AA10+BE10+CG10)/(CF10+BD10+Z10)</f>
        <v>1.0408275862068965</v>
      </c>
      <c r="EV10" s="280">
        <f>+(CI10+BE10+AA10)/G10</f>
        <v>0.54879999999999995</v>
      </c>
      <c r="EW10" s="805" t="s">
        <v>1588</v>
      </c>
      <c r="EX10" s="746" t="s">
        <v>59</v>
      </c>
      <c r="EY10" s="746" t="s">
        <v>59</v>
      </c>
      <c r="EZ10" s="811" t="s">
        <v>1589</v>
      </c>
      <c r="FA10" s="746" t="s">
        <v>242</v>
      </c>
      <c r="FB10" s="281"/>
    </row>
    <row r="11" spans="1:158" s="288" customFormat="1" ht="20.45" customHeight="1" x14ac:dyDescent="0.25">
      <c r="A11" s="744"/>
      <c r="B11" s="756"/>
      <c r="C11" s="759"/>
      <c r="D11" s="709"/>
      <c r="E11" s="753"/>
      <c r="F11" s="344" t="s">
        <v>3</v>
      </c>
      <c r="G11" s="503">
        <f>+AA11+BE11+CH11+CJ11+DN11</f>
        <v>7014881476</v>
      </c>
      <c r="H11" s="504">
        <v>750000000</v>
      </c>
      <c r="I11" s="505"/>
      <c r="J11" s="505"/>
      <c r="K11" s="506">
        <v>750000000</v>
      </c>
      <c r="L11" s="283">
        <v>378937000</v>
      </c>
      <c r="M11" s="506">
        <v>750000000</v>
      </c>
      <c r="N11" s="283">
        <v>636768000</v>
      </c>
      <c r="O11" s="506">
        <v>750000000</v>
      </c>
      <c r="P11" s="506">
        <v>639943164</v>
      </c>
      <c r="Q11" s="506">
        <v>750000000</v>
      </c>
      <c r="R11" s="506">
        <f>639943164+876667</f>
        <v>640819831</v>
      </c>
      <c r="S11" s="283">
        <v>752724000</v>
      </c>
      <c r="T11" s="283">
        <v>697600530</v>
      </c>
      <c r="U11" s="283">
        <v>754704800</v>
      </c>
      <c r="V11" s="507">
        <v>745048567</v>
      </c>
      <c r="W11" s="508">
        <f>+U11</f>
        <v>754704800</v>
      </c>
      <c r="X11" s="508">
        <f>+U11</f>
        <v>754704800</v>
      </c>
      <c r="Y11" s="508">
        <f>+V11</f>
        <v>745048567</v>
      </c>
      <c r="Z11" s="508">
        <f>+X11</f>
        <v>754704800</v>
      </c>
      <c r="AA11" s="508">
        <f>+Y11</f>
        <v>745048567</v>
      </c>
      <c r="AB11" s="283">
        <v>1646809000</v>
      </c>
      <c r="AC11" s="283">
        <v>0</v>
      </c>
      <c r="AD11" s="283">
        <v>0</v>
      </c>
      <c r="AE11" s="283">
        <f>+AF11</f>
        <v>979613694</v>
      </c>
      <c r="AF11" s="283">
        <v>979613694</v>
      </c>
      <c r="AG11" s="283">
        <v>370810797</v>
      </c>
      <c r="AH11" s="283">
        <v>370810797</v>
      </c>
      <c r="AI11" s="283">
        <v>876862</v>
      </c>
      <c r="AJ11" s="283">
        <v>876862</v>
      </c>
      <c r="AK11" s="283">
        <v>771288</v>
      </c>
      <c r="AL11" s="283">
        <v>771288</v>
      </c>
      <c r="AM11" s="283">
        <v>46380856</v>
      </c>
      <c r="AN11" s="283">
        <v>45125466</v>
      </c>
      <c r="AO11" s="283">
        <v>11319659</v>
      </c>
      <c r="AP11" s="283">
        <v>-27819900</v>
      </c>
      <c r="AQ11" s="283">
        <v>0</v>
      </c>
      <c r="AR11" s="509">
        <v>-36786600</v>
      </c>
      <c r="AS11" s="283">
        <v>21877050</v>
      </c>
      <c r="AT11" s="283">
        <v>32484807</v>
      </c>
      <c r="AU11" s="283">
        <v>4280000</v>
      </c>
      <c r="AV11" s="283">
        <v>4887757</v>
      </c>
      <c r="AW11" s="283">
        <v>0</v>
      </c>
      <c r="AX11" s="283">
        <v>-4380443</v>
      </c>
      <c r="AY11" s="283">
        <v>76012078</v>
      </c>
      <c r="AZ11" s="283">
        <v>43737181</v>
      </c>
      <c r="BA11" s="508">
        <f t="shared" si="0"/>
        <v>1511942284</v>
      </c>
      <c r="BB11" s="508">
        <f t="shared" ref="BB11:BB30" si="4">+AC11+AE11+AG11+AI11+AK11+AM11+AO11+AQ11+AS11+AU11+AW11+AY11</f>
        <v>1511942284</v>
      </c>
      <c r="BC11" s="508">
        <f t="shared" ref="BC11:BC26" si="5">+AD11+AF11+AH11+AJ11+AL11+AN11+AP11+AR11+AT11+AV11+AX11+AZ11</f>
        <v>1409320909</v>
      </c>
      <c r="BD11" s="508">
        <f t="shared" si="1"/>
        <v>1511942284</v>
      </c>
      <c r="BE11" s="508">
        <f t="shared" si="2"/>
        <v>1409320909</v>
      </c>
      <c r="BF11" s="283">
        <v>1510512000</v>
      </c>
      <c r="BG11" s="283">
        <v>1428818000</v>
      </c>
      <c r="BH11" s="283">
        <v>1428818000</v>
      </c>
      <c r="BI11" s="283">
        <v>21000000</v>
      </c>
      <c r="BJ11" s="283">
        <v>9508922</v>
      </c>
      <c r="BK11" s="283">
        <v>27165000</v>
      </c>
      <c r="BL11" s="283">
        <v>607757</v>
      </c>
      <c r="BM11" s="283">
        <v>0</v>
      </c>
      <c r="BN11" s="283">
        <v>922216</v>
      </c>
      <c r="BO11" s="283">
        <v>0</v>
      </c>
      <c r="BP11" s="283">
        <v>642209</v>
      </c>
      <c r="BQ11" s="283">
        <v>21000000</v>
      </c>
      <c r="BR11" s="283">
        <v>642209</v>
      </c>
      <c r="BS11" s="283">
        <v>0</v>
      </c>
      <c r="BT11" s="283"/>
      <c r="BU11" s="283">
        <v>0</v>
      </c>
      <c r="BV11" s="283"/>
      <c r="BW11" s="283">
        <v>0</v>
      </c>
      <c r="BX11" s="283"/>
      <c r="BY11" s="283">
        <v>0</v>
      </c>
      <c r="BZ11" s="283"/>
      <c r="CA11" s="283">
        <v>12529000</v>
      </c>
      <c r="CB11" s="283"/>
      <c r="CC11" s="283">
        <v>0</v>
      </c>
      <c r="CD11" s="510"/>
      <c r="CE11" s="508">
        <f>+BG11+BI11+BK11+BM11+BO11+BQ11+BS11+BU11+BW11+BY11+CA11+CC11</f>
        <v>1510512000</v>
      </c>
      <c r="CF11" s="508">
        <f t="shared" ref="CF11:CF30" si="6">+BG11+BI11+BK11+BM11+BO11+BQ11</f>
        <v>1497983000</v>
      </c>
      <c r="CG11" s="284">
        <f>+BH11+BJ11+BL11+BN11+BP11+BR11+BT11+BV11+BX11+BZ11+CB11+CD11</f>
        <v>1441141313</v>
      </c>
      <c r="CH11" s="284">
        <f t="shared" si="3"/>
        <v>1510512000</v>
      </c>
      <c r="CI11" s="284">
        <f t="shared" si="3"/>
        <v>1441141313</v>
      </c>
      <c r="CJ11" s="283">
        <v>2300000000</v>
      </c>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5"/>
      <c r="DJ11" s="284"/>
      <c r="DK11" s="284"/>
      <c r="DL11" s="284"/>
      <c r="DM11" s="284"/>
      <c r="DN11" s="283">
        <v>1050000000</v>
      </c>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5"/>
      <c r="EN11" s="284"/>
      <c r="EO11" s="284"/>
      <c r="EP11" s="284"/>
      <c r="EQ11" s="284"/>
      <c r="ER11" s="286">
        <f>+BR11/BQ11</f>
        <v>3.0581380952380954E-2</v>
      </c>
      <c r="ES11" s="287">
        <f>+CG11/CF11</f>
        <v>0.96205451797517061</v>
      </c>
      <c r="ET11" s="287">
        <f>+CI11/CH11</f>
        <v>0.95407471969769186</v>
      </c>
      <c r="EU11" s="287">
        <f>+(AA11+BE11+CG11)/(CF11+BD11+Z11)</f>
        <v>0.95507678278437724</v>
      </c>
      <c r="EV11" s="287">
        <f>+(CI11+BE11+AA11)/G11</f>
        <v>0.51255474540821733</v>
      </c>
      <c r="EW11" s="806"/>
      <c r="EX11" s="809"/>
      <c r="EY11" s="809"/>
      <c r="EZ11" s="750"/>
      <c r="FA11" s="747"/>
      <c r="FB11" s="281"/>
    </row>
    <row r="12" spans="1:158" s="288" customFormat="1" ht="20.45" customHeight="1" x14ac:dyDescent="0.25">
      <c r="A12" s="744"/>
      <c r="B12" s="756"/>
      <c r="C12" s="759"/>
      <c r="D12" s="709"/>
      <c r="E12" s="753"/>
      <c r="F12" s="345" t="s">
        <v>203</v>
      </c>
      <c r="G12" s="503"/>
      <c r="H12" s="504"/>
      <c r="I12" s="505"/>
      <c r="J12" s="505"/>
      <c r="K12" s="506"/>
      <c r="L12" s="283"/>
      <c r="M12" s="506"/>
      <c r="N12" s="283"/>
      <c r="O12" s="506"/>
      <c r="P12" s="506"/>
      <c r="Q12" s="506"/>
      <c r="R12" s="506"/>
      <c r="S12" s="283"/>
      <c r="T12" s="283"/>
      <c r="U12" s="283"/>
      <c r="V12" s="507"/>
      <c r="W12" s="508"/>
      <c r="X12" s="508"/>
      <c r="Y12" s="508"/>
      <c r="Z12" s="508"/>
      <c r="AA12" s="508"/>
      <c r="AB12" s="504">
        <v>1682181450</v>
      </c>
      <c r="AC12" s="283">
        <v>0</v>
      </c>
      <c r="AD12" s="283">
        <v>0</v>
      </c>
      <c r="AE12" s="283">
        <v>584347</v>
      </c>
      <c r="AF12" s="283">
        <v>584347</v>
      </c>
      <c r="AG12" s="283">
        <f>57335933-AE12</f>
        <v>56751586</v>
      </c>
      <c r="AH12" s="283">
        <f>57335933-AF12</f>
        <v>56751586</v>
      </c>
      <c r="AI12" s="283">
        <v>135633574</v>
      </c>
      <c r="AJ12" s="283">
        <v>135633574</v>
      </c>
      <c r="AK12" s="283">
        <v>140036545</v>
      </c>
      <c r="AL12" s="283">
        <v>140036545</v>
      </c>
      <c r="AM12" s="283">
        <v>166372466</v>
      </c>
      <c r="AN12" s="283">
        <v>152674773</v>
      </c>
      <c r="AO12" s="283">
        <v>140088901</v>
      </c>
      <c r="AP12" s="283">
        <v>122426800</v>
      </c>
      <c r="AQ12" s="283">
        <v>125980492</v>
      </c>
      <c r="AR12" s="283">
        <v>125980492</v>
      </c>
      <c r="AS12" s="283">
        <f>144041672+5000000</f>
        <v>149041672</v>
      </c>
      <c r="AT12" s="283">
        <v>121490416</v>
      </c>
      <c r="AU12" s="283">
        <v>136817881</v>
      </c>
      <c r="AV12" s="283">
        <v>113036000</v>
      </c>
      <c r="AW12" s="283">
        <f>+AX12</f>
        <v>143209515</v>
      </c>
      <c r="AX12" s="283">
        <v>143209515</v>
      </c>
      <c r="AY12" s="283">
        <v>317425305</v>
      </c>
      <c r="AZ12" s="283">
        <v>189762168</v>
      </c>
      <c r="BA12" s="508">
        <f t="shared" si="0"/>
        <v>1511942284</v>
      </c>
      <c r="BB12" s="508">
        <f t="shared" si="4"/>
        <v>1511942284</v>
      </c>
      <c r="BC12" s="508">
        <f t="shared" si="5"/>
        <v>1301586216</v>
      </c>
      <c r="BD12" s="508">
        <f t="shared" si="1"/>
        <v>1511942284</v>
      </c>
      <c r="BE12" s="508">
        <f t="shared" si="2"/>
        <v>1301586216</v>
      </c>
      <c r="BF12" s="283">
        <v>1510512000</v>
      </c>
      <c r="BG12" s="283">
        <v>0</v>
      </c>
      <c r="BH12" s="283">
        <v>0</v>
      </c>
      <c r="BI12" s="283">
        <v>41300000</v>
      </c>
      <c r="BJ12" s="283">
        <v>27339257</v>
      </c>
      <c r="BK12" s="283">
        <v>91300000</v>
      </c>
      <c r="BL12" s="283">
        <v>123307814</v>
      </c>
      <c r="BM12" s="283">
        <v>110300000</v>
      </c>
      <c r="BN12" s="283">
        <v>131053472</v>
      </c>
      <c r="BO12" s="283">
        <v>110300000</v>
      </c>
      <c r="BP12" s="283">
        <v>182942187</v>
      </c>
      <c r="BQ12" s="283">
        <v>110300000</v>
      </c>
      <c r="BR12" s="283">
        <v>129358754</v>
      </c>
      <c r="BS12" s="283">
        <v>110300000</v>
      </c>
      <c r="BT12" s="283"/>
      <c r="BU12" s="283">
        <v>110300000</v>
      </c>
      <c r="BV12" s="283"/>
      <c r="BW12" s="283">
        <v>110300000</v>
      </c>
      <c r="BX12" s="283"/>
      <c r="BY12" s="283">
        <v>150300000</v>
      </c>
      <c r="BZ12" s="283"/>
      <c r="CA12" s="283">
        <v>150300000</v>
      </c>
      <c r="CB12" s="283"/>
      <c r="CC12" s="283">
        <v>415512000</v>
      </c>
      <c r="CD12" s="510"/>
      <c r="CE12" s="508">
        <f>+BG12+BI12+BK12+BM12+BO12+BQ12+BS12+BU12+BW12+BY12+CA12+CC12</f>
        <v>1510512000</v>
      </c>
      <c r="CF12" s="508">
        <f t="shared" si="6"/>
        <v>463500000</v>
      </c>
      <c r="CG12" s="284">
        <f>+BH12+BJ12+BL12+BN12+BP12+BR12+BT12+BV12+BX12+BZ12+CB12+CD12</f>
        <v>594001484</v>
      </c>
      <c r="CH12" s="284">
        <f t="shared" si="3"/>
        <v>1510512000</v>
      </c>
      <c r="CI12" s="284">
        <f t="shared" si="3"/>
        <v>594001484</v>
      </c>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5"/>
      <c r="DJ12" s="284"/>
      <c r="DK12" s="284"/>
      <c r="DL12" s="284"/>
      <c r="DM12" s="284"/>
      <c r="DN12" s="283"/>
      <c r="DO12" s="289"/>
      <c r="DP12" s="289"/>
      <c r="DQ12" s="289"/>
      <c r="DR12" s="289"/>
      <c r="DS12" s="289"/>
      <c r="DT12" s="289"/>
      <c r="DU12" s="289"/>
      <c r="DV12" s="289"/>
      <c r="DW12" s="289"/>
      <c r="DX12" s="289"/>
      <c r="DY12" s="289"/>
      <c r="DZ12" s="289"/>
      <c r="EA12" s="289"/>
      <c r="EB12" s="289"/>
      <c r="EC12" s="289"/>
      <c r="ED12" s="289"/>
      <c r="EE12" s="289"/>
      <c r="EF12" s="289"/>
      <c r="EG12" s="289"/>
      <c r="EH12" s="289"/>
      <c r="EI12" s="289"/>
      <c r="EJ12" s="289"/>
      <c r="EK12" s="289"/>
      <c r="EL12" s="289"/>
      <c r="EM12" s="291"/>
      <c r="EN12" s="290"/>
      <c r="EO12" s="290"/>
      <c r="EP12" s="290"/>
      <c r="EQ12" s="290"/>
      <c r="ER12" s="286">
        <f t="shared" ref="ER12:ER30" si="7">+BR12/BQ12</f>
        <v>1.1727901541251133</v>
      </c>
      <c r="ES12" s="287">
        <f>+CG12/CF12</f>
        <v>1.2815565997842502</v>
      </c>
      <c r="ET12" s="287">
        <f>+CI12/CH12</f>
        <v>0.39324512747995383</v>
      </c>
      <c r="EU12" s="287">
        <f>+(AA12+BE12+CG12)/(CF12+BD12+Z12)</f>
        <v>0.95957635176346157</v>
      </c>
      <c r="EV12" s="287" t="e">
        <f>+(CI12+BE12+AA12)/G12</f>
        <v>#DIV/0!</v>
      </c>
      <c r="EW12" s="806"/>
      <c r="EX12" s="809"/>
      <c r="EY12" s="809"/>
      <c r="EZ12" s="750"/>
      <c r="FA12" s="747"/>
      <c r="FB12" s="281"/>
    </row>
    <row r="13" spans="1:158" s="257" customFormat="1" ht="20.45" customHeight="1" x14ac:dyDescent="0.25">
      <c r="A13" s="744"/>
      <c r="B13" s="756"/>
      <c r="C13" s="759"/>
      <c r="D13" s="709"/>
      <c r="E13" s="753"/>
      <c r="F13" s="346" t="s">
        <v>42</v>
      </c>
      <c r="G13" s="495">
        <f t="shared" ref="G13" si="8">+AA13+BE13+BF13+CJ13+DN13</f>
        <v>0</v>
      </c>
      <c r="H13" s="511"/>
      <c r="I13" s="512"/>
      <c r="J13" s="512"/>
      <c r="K13" s="506"/>
      <c r="L13" s="292"/>
      <c r="M13" s="506"/>
      <c r="N13" s="292"/>
      <c r="O13" s="506"/>
      <c r="P13" s="506"/>
      <c r="Q13" s="506"/>
      <c r="R13" s="506"/>
      <c r="S13" s="292"/>
      <c r="T13" s="292"/>
      <c r="U13" s="292"/>
      <c r="V13" s="507"/>
      <c r="W13" s="513"/>
      <c r="X13" s="513"/>
      <c r="Y13" s="513"/>
      <c r="Z13" s="513"/>
      <c r="AA13" s="513"/>
      <c r="AB13" s="293">
        <v>0</v>
      </c>
      <c r="AC13" s="293">
        <v>0</v>
      </c>
      <c r="AD13" s="293">
        <v>0</v>
      </c>
      <c r="AE13" s="293">
        <v>0</v>
      </c>
      <c r="AF13" s="293">
        <v>0</v>
      </c>
      <c r="AG13" s="293">
        <v>0</v>
      </c>
      <c r="AH13" s="293">
        <v>0</v>
      </c>
      <c r="AI13" s="293">
        <v>0</v>
      </c>
      <c r="AJ13" s="293">
        <v>0</v>
      </c>
      <c r="AK13" s="293">
        <v>0</v>
      </c>
      <c r="AL13" s="293">
        <v>0</v>
      </c>
      <c r="AM13" s="293">
        <v>0</v>
      </c>
      <c r="AN13" s="293">
        <v>0</v>
      </c>
      <c r="AO13" s="293">
        <v>0</v>
      </c>
      <c r="AP13" s="293">
        <v>0</v>
      </c>
      <c r="AQ13" s="293">
        <v>0</v>
      </c>
      <c r="AR13" s="293">
        <v>0</v>
      </c>
      <c r="AS13" s="293">
        <v>0</v>
      </c>
      <c r="AT13" s="293">
        <v>0</v>
      </c>
      <c r="AU13" s="293">
        <v>0</v>
      </c>
      <c r="AV13" s="293">
        <v>0</v>
      </c>
      <c r="AW13" s="293">
        <v>0</v>
      </c>
      <c r="AX13" s="293">
        <v>0</v>
      </c>
      <c r="AY13" s="293">
        <v>0</v>
      </c>
      <c r="AZ13" s="283">
        <v>0</v>
      </c>
      <c r="BA13" s="508">
        <f t="shared" si="0"/>
        <v>0</v>
      </c>
      <c r="BB13" s="508">
        <f t="shared" si="4"/>
        <v>0</v>
      </c>
      <c r="BC13" s="508">
        <f t="shared" si="5"/>
        <v>0</v>
      </c>
      <c r="BD13" s="508">
        <f t="shared" si="1"/>
        <v>0</v>
      </c>
      <c r="BE13" s="508">
        <f t="shared" si="2"/>
        <v>0</v>
      </c>
      <c r="BF13" s="283">
        <v>0</v>
      </c>
      <c r="BG13" s="283">
        <v>0</v>
      </c>
      <c r="BH13" s="293">
        <v>0</v>
      </c>
      <c r="BI13" s="293">
        <v>0</v>
      </c>
      <c r="BJ13" s="293">
        <v>0</v>
      </c>
      <c r="BK13" s="293">
        <v>0</v>
      </c>
      <c r="BL13" s="293">
        <v>0</v>
      </c>
      <c r="BM13" s="293">
        <v>0</v>
      </c>
      <c r="BN13" s="293">
        <v>0</v>
      </c>
      <c r="BO13" s="293">
        <v>0</v>
      </c>
      <c r="BP13" s="293">
        <v>0</v>
      </c>
      <c r="BQ13" s="293">
        <v>0</v>
      </c>
      <c r="BR13" s="293">
        <v>0</v>
      </c>
      <c r="BS13" s="293">
        <v>0</v>
      </c>
      <c r="BT13" s="293"/>
      <c r="BU13" s="293">
        <v>0</v>
      </c>
      <c r="BV13" s="293"/>
      <c r="BW13" s="293">
        <v>0</v>
      </c>
      <c r="BX13" s="293"/>
      <c r="BY13" s="293">
        <v>0</v>
      </c>
      <c r="BZ13" s="293"/>
      <c r="CA13" s="293">
        <v>0</v>
      </c>
      <c r="CB13" s="293"/>
      <c r="CC13" s="293">
        <v>0</v>
      </c>
      <c r="CD13" s="514"/>
      <c r="CE13" s="515">
        <f>+BG13+BI13+BK13+BM13+BO13+BQ13+BS13+BU13+BW13+BY13+CA13+CC13</f>
        <v>0</v>
      </c>
      <c r="CF13" s="515">
        <f t="shared" si="6"/>
        <v>0</v>
      </c>
      <c r="CG13" s="284">
        <f>+BH13+BJ13+BL13+BN13+BP13+BR13+BT13+BV13+BX13+BZ13+CB13+CD13</f>
        <v>0</v>
      </c>
      <c r="CH13" s="284">
        <f t="shared" si="3"/>
        <v>0</v>
      </c>
      <c r="CI13" s="284">
        <f t="shared" si="3"/>
        <v>0</v>
      </c>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85"/>
      <c r="DJ13" s="284"/>
      <c r="DK13" s="284"/>
      <c r="DL13" s="284"/>
      <c r="DM13" s="284"/>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85"/>
      <c r="EN13" s="284"/>
      <c r="EO13" s="284"/>
      <c r="EP13" s="284"/>
      <c r="EQ13" s="284"/>
      <c r="ER13" s="286"/>
      <c r="ES13" s="287"/>
      <c r="ET13" s="287"/>
      <c r="EU13" s="287"/>
      <c r="EV13" s="287"/>
      <c r="EW13" s="807"/>
      <c r="EX13" s="809"/>
      <c r="EY13" s="809"/>
      <c r="EZ13" s="812"/>
      <c r="FA13" s="747"/>
      <c r="FB13" s="281"/>
    </row>
    <row r="14" spans="1:158" s="288" customFormat="1" ht="20.45" customHeight="1" x14ac:dyDescent="0.25">
      <c r="A14" s="744"/>
      <c r="B14" s="756"/>
      <c r="C14" s="759"/>
      <c r="D14" s="709"/>
      <c r="E14" s="753"/>
      <c r="F14" s="344" t="s">
        <v>4</v>
      </c>
      <c r="G14" s="503">
        <f>+AA14+BE14+CH14+CJ14+DN14</f>
        <v>228641246</v>
      </c>
      <c r="H14" s="516"/>
      <c r="I14" s="517"/>
      <c r="J14" s="517"/>
      <c r="K14" s="506"/>
      <c r="L14" s="294"/>
      <c r="M14" s="506"/>
      <c r="N14" s="294"/>
      <c r="O14" s="506"/>
      <c r="P14" s="506"/>
      <c r="Q14" s="506"/>
      <c r="R14" s="506"/>
      <c r="S14" s="294"/>
      <c r="T14" s="294"/>
      <c r="U14" s="294"/>
      <c r="V14" s="507"/>
      <c r="W14" s="518"/>
      <c r="X14" s="518"/>
      <c r="Y14" s="518"/>
      <c r="Z14" s="518"/>
      <c r="AA14" s="518"/>
      <c r="AB14" s="283">
        <v>155171953</v>
      </c>
      <c r="AC14" s="283">
        <f>+AD14</f>
        <v>77566932</v>
      </c>
      <c r="AD14" s="283">
        <v>77566932</v>
      </c>
      <c r="AE14" s="283">
        <v>47384300</v>
      </c>
      <c r="AF14" s="283">
        <v>47384300</v>
      </c>
      <c r="AG14" s="283">
        <v>12948934</v>
      </c>
      <c r="AH14" s="283">
        <v>12948934</v>
      </c>
      <c r="AI14" s="283">
        <v>13641822</v>
      </c>
      <c r="AJ14" s="283">
        <v>13641822</v>
      </c>
      <c r="AK14" s="283">
        <v>0</v>
      </c>
      <c r="AL14" s="283">
        <v>0</v>
      </c>
      <c r="AM14" s="283">
        <f>+'[3]7711'!$AL$3</f>
        <v>3598700</v>
      </c>
      <c r="AN14" s="283">
        <v>3598700</v>
      </c>
      <c r="AO14" s="283">
        <v>31265</v>
      </c>
      <c r="AP14" s="283">
        <v>31265</v>
      </c>
      <c r="AQ14" s="283">
        <v>0</v>
      </c>
      <c r="AR14" s="283">
        <v>0</v>
      </c>
      <c r="AS14" s="283">
        <v>0</v>
      </c>
      <c r="AT14" s="283">
        <v>0</v>
      </c>
      <c r="AU14" s="283">
        <v>0</v>
      </c>
      <c r="AV14" s="283">
        <v>0</v>
      </c>
      <c r="AW14" s="283">
        <v>0</v>
      </c>
      <c r="AX14" s="283">
        <v>0</v>
      </c>
      <c r="AY14" s="283">
        <v>0</v>
      </c>
      <c r="AZ14" s="283">
        <v>0</v>
      </c>
      <c r="BA14" s="508">
        <f t="shared" si="0"/>
        <v>155171953</v>
      </c>
      <c r="BB14" s="508">
        <f t="shared" si="4"/>
        <v>155171953</v>
      </c>
      <c r="BC14" s="508">
        <f t="shared" si="5"/>
        <v>155171953</v>
      </c>
      <c r="BD14" s="508">
        <f t="shared" si="1"/>
        <v>155171953</v>
      </c>
      <c r="BE14" s="508">
        <f t="shared" si="2"/>
        <v>155171953</v>
      </c>
      <c r="BF14" s="283">
        <v>107734693</v>
      </c>
      <c r="BG14" s="283">
        <v>52523624</v>
      </c>
      <c r="BH14" s="283">
        <v>52523624</v>
      </c>
      <c r="BI14" s="283">
        <v>20945669</v>
      </c>
      <c r="BJ14" s="283">
        <v>16130751</v>
      </c>
      <c r="BK14" s="283">
        <v>34265400</v>
      </c>
      <c r="BL14" s="283">
        <v>3630145</v>
      </c>
      <c r="BM14" s="283">
        <v>0</v>
      </c>
      <c r="BN14" s="283">
        <v>1184773</v>
      </c>
      <c r="BO14" s="283">
        <v>-34265400</v>
      </c>
      <c r="BP14" s="283">
        <v>0</v>
      </c>
      <c r="BQ14" s="283">
        <v>0</v>
      </c>
      <c r="BR14" s="283">
        <v>0</v>
      </c>
      <c r="BS14" s="283">
        <v>0</v>
      </c>
      <c r="BT14" s="283"/>
      <c r="BU14" s="283">
        <v>0</v>
      </c>
      <c r="BV14" s="283"/>
      <c r="BW14" s="283">
        <v>0</v>
      </c>
      <c r="BX14" s="283"/>
      <c r="BY14" s="283">
        <v>0</v>
      </c>
      <c r="BZ14" s="283"/>
      <c r="CA14" s="283">
        <v>0</v>
      </c>
      <c r="CB14" s="283"/>
      <c r="CC14" s="283">
        <v>0</v>
      </c>
      <c r="CD14" s="510"/>
      <c r="CE14" s="508">
        <f>+BG14+BI14+BK14+BM14+BO14+BQ14+BS14+BU14+BW14+BY14+CA14+CC14</f>
        <v>73469293</v>
      </c>
      <c r="CF14" s="508">
        <f t="shared" si="6"/>
        <v>73469293</v>
      </c>
      <c r="CG14" s="284">
        <f>+BH14+BJ14+BL14+BN14+BP14+BR14+BT14+BV14+BX14+BZ14+CB14+CD14</f>
        <v>73469293</v>
      </c>
      <c r="CH14" s="284">
        <f t="shared" si="3"/>
        <v>73469293</v>
      </c>
      <c r="CI14" s="284">
        <f t="shared" si="3"/>
        <v>73469293</v>
      </c>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5"/>
      <c r="DJ14" s="284"/>
      <c r="DK14" s="284"/>
      <c r="DL14" s="284"/>
      <c r="DM14" s="284"/>
      <c r="DN14" s="283"/>
      <c r="DO14" s="283"/>
      <c r="DP14" s="283"/>
      <c r="DQ14" s="283"/>
      <c r="DR14" s="283"/>
      <c r="DS14" s="283"/>
      <c r="DT14" s="283"/>
      <c r="DU14" s="283"/>
      <c r="DV14" s="283"/>
      <c r="DW14" s="283"/>
      <c r="DX14" s="283"/>
      <c r="DY14" s="283"/>
      <c r="DZ14" s="283"/>
      <c r="EA14" s="283"/>
      <c r="EB14" s="283"/>
      <c r="EC14" s="283"/>
      <c r="ED14" s="283"/>
      <c r="EE14" s="283"/>
      <c r="EF14" s="283"/>
      <c r="EG14" s="283"/>
      <c r="EH14" s="283"/>
      <c r="EI14" s="283"/>
      <c r="EJ14" s="283"/>
      <c r="EK14" s="283"/>
      <c r="EL14" s="283"/>
      <c r="EM14" s="285"/>
      <c r="EN14" s="284"/>
      <c r="EO14" s="284"/>
      <c r="EP14" s="284"/>
      <c r="EQ14" s="284"/>
      <c r="ER14" s="286" t="e">
        <f>+BR14/BQ14</f>
        <v>#DIV/0!</v>
      </c>
      <c r="ES14" s="287">
        <f>+CG14/CF14</f>
        <v>1</v>
      </c>
      <c r="ET14" s="287">
        <f>+CI14/CH14</f>
        <v>1</v>
      </c>
      <c r="EU14" s="287">
        <f t="shared" ref="EU14:EU19" si="9">+(AA14+BE14+CG14)/(CF14+BD14+Z14)</f>
        <v>1</v>
      </c>
      <c r="EV14" s="287">
        <f t="shared" ref="EV14:EV19" si="10">+(CI14+BE14+AA14)/G14</f>
        <v>1</v>
      </c>
      <c r="EW14" s="806"/>
      <c r="EX14" s="809"/>
      <c r="EY14" s="809"/>
      <c r="EZ14" s="750"/>
      <c r="FA14" s="747"/>
      <c r="FB14" s="281"/>
    </row>
    <row r="15" spans="1:158" s="288" customFormat="1" ht="20.45" customHeight="1" thickBot="1" x14ac:dyDescent="0.3">
      <c r="A15" s="744"/>
      <c r="B15" s="756"/>
      <c r="C15" s="759"/>
      <c r="D15" s="709"/>
      <c r="E15" s="753"/>
      <c r="F15" s="346" t="s">
        <v>43</v>
      </c>
      <c r="G15" s="540">
        <f>+Z15+BD15+BF15+CJ15+DN15</f>
        <v>27354</v>
      </c>
      <c r="H15" s="541">
        <v>2500</v>
      </c>
      <c r="I15" s="542"/>
      <c r="J15" s="542"/>
      <c r="K15" s="543">
        <v>2500</v>
      </c>
      <c r="L15" s="544">
        <v>411</v>
      </c>
      <c r="M15" s="543">
        <v>2500</v>
      </c>
      <c r="N15" s="543">
        <v>828</v>
      </c>
      <c r="O15" s="543">
        <v>2500</v>
      </c>
      <c r="P15" s="543">
        <v>1260</v>
      </c>
      <c r="Q15" s="543">
        <v>2500</v>
      </c>
      <c r="R15" s="543">
        <f>+R10</f>
        <v>1796</v>
      </c>
      <c r="S15" s="544">
        <v>2500</v>
      </c>
      <c r="T15" s="544">
        <f>+T10</f>
        <v>2401</v>
      </c>
      <c r="U15" s="544">
        <v>3000</v>
      </c>
      <c r="V15" s="545">
        <v>3316</v>
      </c>
      <c r="W15" s="546">
        <f t="shared" ref="W15:AA16" si="11">+W10</f>
        <v>3000</v>
      </c>
      <c r="X15" s="546">
        <f t="shared" si="11"/>
        <v>3000</v>
      </c>
      <c r="Y15" s="546">
        <f t="shared" si="11"/>
        <v>3316</v>
      </c>
      <c r="Z15" s="546">
        <f t="shared" si="11"/>
        <v>3000</v>
      </c>
      <c r="AA15" s="546">
        <f t="shared" si="11"/>
        <v>3316</v>
      </c>
      <c r="AB15" s="544">
        <v>5000</v>
      </c>
      <c r="AC15" s="544">
        <f>+AC10+AC13</f>
        <v>0</v>
      </c>
      <c r="AD15" s="544">
        <f t="shared" ref="AD15:AJ15" si="12">+AD10+AD13</f>
        <v>0</v>
      </c>
      <c r="AE15" s="544">
        <f>+AE10+AE13</f>
        <v>1032</v>
      </c>
      <c r="AF15" s="544">
        <f t="shared" si="12"/>
        <v>1032</v>
      </c>
      <c r="AG15" s="544">
        <f t="shared" si="12"/>
        <v>1002</v>
      </c>
      <c r="AH15" s="544">
        <f t="shared" si="12"/>
        <v>1002</v>
      </c>
      <c r="AI15" s="544">
        <f t="shared" si="12"/>
        <v>1502</v>
      </c>
      <c r="AJ15" s="544">
        <f t="shared" si="12"/>
        <v>1502</v>
      </c>
      <c r="AK15" s="544">
        <f>+AK10+AK13</f>
        <v>478</v>
      </c>
      <c r="AL15" s="544">
        <f t="shared" ref="AL15:AZ15" si="13">+AL10+AL13</f>
        <v>478</v>
      </c>
      <c r="AM15" s="544">
        <f t="shared" si="13"/>
        <v>415</v>
      </c>
      <c r="AN15" s="544">
        <f t="shared" si="13"/>
        <v>633</v>
      </c>
      <c r="AO15" s="544">
        <f t="shared" si="13"/>
        <v>100</v>
      </c>
      <c r="AP15" s="544">
        <f t="shared" si="13"/>
        <v>210</v>
      </c>
      <c r="AQ15" s="544">
        <f t="shared" si="13"/>
        <v>200</v>
      </c>
      <c r="AR15" s="544">
        <f t="shared" si="13"/>
        <v>358</v>
      </c>
      <c r="AS15" s="544">
        <f t="shared" si="13"/>
        <v>1536</v>
      </c>
      <c r="AT15" s="544">
        <f t="shared" si="13"/>
        <v>1050</v>
      </c>
      <c r="AU15" s="544">
        <f t="shared" si="13"/>
        <v>535</v>
      </c>
      <c r="AV15" s="544">
        <f>+AV10+AV13</f>
        <v>536</v>
      </c>
      <c r="AW15" s="544">
        <f t="shared" si="13"/>
        <v>700</v>
      </c>
      <c r="AX15" s="544">
        <f t="shared" si="13"/>
        <v>705</v>
      </c>
      <c r="AY15" s="544">
        <f t="shared" si="13"/>
        <v>700</v>
      </c>
      <c r="AZ15" s="544">
        <f t="shared" si="13"/>
        <v>840</v>
      </c>
      <c r="BA15" s="547">
        <f t="shared" si="0"/>
        <v>8200</v>
      </c>
      <c r="BB15" s="547">
        <f t="shared" si="4"/>
        <v>8200</v>
      </c>
      <c r="BC15" s="547">
        <f t="shared" si="5"/>
        <v>8346</v>
      </c>
      <c r="BD15" s="547">
        <f t="shared" si="1"/>
        <v>8200</v>
      </c>
      <c r="BE15" s="547">
        <f t="shared" si="2"/>
        <v>8346</v>
      </c>
      <c r="BF15" s="544">
        <f t="shared" ref="BF15:BJ16" si="14">+BF10+BF13</f>
        <v>7000</v>
      </c>
      <c r="BG15" s="544">
        <f t="shared" si="14"/>
        <v>456</v>
      </c>
      <c r="BH15" s="544">
        <f t="shared" si="14"/>
        <v>456</v>
      </c>
      <c r="BI15" s="544">
        <f t="shared" si="14"/>
        <v>500</v>
      </c>
      <c r="BJ15" s="544">
        <f t="shared" ref="BJ15:BO15" si="15">+BJ10+BJ13</f>
        <v>669</v>
      </c>
      <c r="BK15" s="544">
        <f t="shared" si="15"/>
        <v>544</v>
      </c>
      <c r="BL15" s="544">
        <f t="shared" si="15"/>
        <v>557</v>
      </c>
      <c r="BM15" s="544">
        <f t="shared" si="15"/>
        <v>600</v>
      </c>
      <c r="BN15" s="544">
        <f t="shared" si="15"/>
        <v>616</v>
      </c>
      <c r="BO15" s="544">
        <f t="shared" si="15"/>
        <v>600</v>
      </c>
      <c r="BP15" s="544">
        <f t="shared" ref="BP15" si="16">+BP10+BP13</f>
        <v>522</v>
      </c>
      <c r="BQ15" s="544">
        <f t="shared" ref="BQ15:BS16" si="17">+BQ10+BQ13</f>
        <v>600</v>
      </c>
      <c r="BR15" s="544">
        <f t="shared" si="17"/>
        <v>610</v>
      </c>
      <c r="BS15" s="544">
        <f t="shared" si="17"/>
        <v>500</v>
      </c>
      <c r="BT15" s="544"/>
      <c r="BU15" s="544">
        <f>+BU10+BU13</f>
        <v>500</v>
      </c>
      <c r="BV15" s="544"/>
      <c r="BW15" s="544">
        <f>+BW10+BW13</f>
        <v>800</v>
      </c>
      <c r="BX15" s="544"/>
      <c r="BY15" s="544">
        <f>+BY10+BY13</f>
        <v>500</v>
      </c>
      <c r="BZ15" s="544"/>
      <c r="CA15" s="544">
        <f>+CA10+CA13</f>
        <v>600</v>
      </c>
      <c r="CB15" s="544"/>
      <c r="CC15" s="544">
        <f>+CC10+CC13</f>
        <v>800</v>
      </c>
      <c r="CD15" s="548"/>
      <c r="CE15" s="546">
        <f>+CE10+CE13</f>
        <v>7000</v>
      </c>
      <c r="CF15" s="546">
        <f t="shared" si="6"/>
        <v>3300</v>
      </c>
      <c r="CG15" s="546">
        <f>+CG10+CG13</f>
        <v>3430</v>
      </c>
      <c r="CH15" s="546">
        <f>+CH10+CH13</f>
        <v>7000</v>
      </c>
      <c r="CI15" s="546">
        <f>+CI10+CI13</f>
        <v>3430</v>
      </c>
      <c r="CJ15" s="542">
        <f>+CJ10</f>
        <v>7000</v>
      </c>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f>+DN10</f>
        <v>2154</v>
      </c>
      <c r="DO15" s="549"/>
      <c r="DP15" s="549"/>
      <c r="DQ15" s="549"/>
      <c r="DR15" s="549"/>
      <c r="DS15" s="549"/>
      <c r="DT15" s="549"/>
      <c r="DU15" s="549"/>
      <c r="DV15" s="549"/>
      <c r="DW15" s="549"/>
      <c r="DX15" s="549"/>
      <c r="DY15" s="549"/>
      <c r="DZ15" s="549"/>
      <c r="EA15" s="549"/>
      <c r="EB15" s="549"/>
      <c r="EC15" s="549"/>
      <c r="ED15" s="549"/>
      <c r="EE15" s="549"/>
      <c r="EF15" s="549"/>
      <c r="EG15" s="549"/>
      <c r="EH15" s="549"/>
      <c r="EI15" s="549"/>
      <c r="EJ15" s="549"/>
      <c r="EK15" s="549"/>
      <c r="EL15" s="549"/>
      <c r="EM15" s="550"/>
      <c r="EN15" s="551"/>
      <c r="EO15" s="551"/>
      <c r="EP15" s="551"/>
      <c r="EQ15" s="551"/>
      <c r="ER15" s="552">
        <f t="shared" si="7"/>
        <v>1.0166666666666666</v>
      </c>
      <c r="ES15" s="553">
        <f t="shared" ref="ES15:ES19" si="18">+CG15/CF15</f>
        <v>1.0393939393939393</v>
      </c>
      <c r="ET15" s="553">
        <f>+CI15/CH15</f>
        <v>0.49</v>
      </c>
      <c r="EU15" s="553">
        <f t="shared" si="9"/>
        <v>1.0408275862068965</v>
      </c>
      <c r="EV15" s="553">
        <f t="shared" si="10"/>
        <v>0.55172918037581342</v>
      </c>
      <c r="EW15" s="807"/>
      <c r="EX15" s="809"/>
      <c r="EY15" s="809"/>
      <c r="EZ15" s="812"/>
      <c r="FA15" s="747"/>
      <c r="FB15" s="281"/>
    </row>
    <row r="16" spans="1:158" s="257" customFormat="1" ht="20.45" customHeight="1" thickBot="1" x14ac:dyDescent="0.3">
      <c r="A16" s="744"/>
      <c r="B16" s="757"/>
      <c r="C16" s="760"/>
      <c r="D16" s="710"/>
      <c r="E16" s="754"/>
      <c r="F16" s="347" t="s">
        <v>45</v>
      </c>
      <c r="G16" s="556">
        <f>G11+G14</f>
        <v>7243522722</v>
      </c>
      <c r="H16" s="558">
        <v>750000000</v>
      </c>
      <c r="I16" s="559"/>
      <c r="J16" s="559"/>
      <c r="K16" s="560">
        <v>750000000</v>
      </c>
      <c r="L16" s="554">
        <v>378937000</v>
      </c>
      <c r="M16" s="560">
        <v>750000000</v>
      </c>
      <c r="N16" s="554">
        <v>636768000</v>
      </c>
      <c r="O16" s="560">
        <v>750000000</v>
      </c>
      <c r="P16" s="560">
        <v>639943164</v>
      </c>
      <c r="Q16" s="560">
        <v>750000000</v>
      </c>
      <c r="R16" s="560">
        <f>+R11</f>
        <v>640819831</v>
      </c>
      <c r="S16" s="554">
        <f>+S11</f>
        <v>752724000</v>
      </c>
      <c r="T16" s="554">
        <f>+T11</f>
        <v>697600530</v>
      </c>
      <c r="U16" s="554">
        <v>754704800</v>
      </c>
      <c r="V16" s="561">
        <v>745048567</v>
      </c>
      <c r="W16" s="556">
        <f t="shared" si="11"/>
        <v>754704800</v>
      </c>
      <c r="X16" s="556">
        <f t="shared" si="11"/>
        <v>754704800</v>
      </c>
      <c r="Y16" s="556">
        <f t="shared" si="11"/>
        <v>745048567</v>
      </c>
      <c r="Z16" s="556">
        <f t="shared" si="11"/>
        <v>754704800</v>
      </c>
      <c r="AA16" s="556">
        <f t="shared" si="11"/>
        <v>745048567</v>
      </c>
      <c r="AB16" s="554">
        <f>+AB11+AB14</f>
        <v>1801980953</v>
      </c>
      <c r="AC16" s="554">
        <f>+AC11+AC14</f>
        <v>77566932</v>
      </c>
      <c r="AD16" s="554">
        <f>+AD11+AD14</f>
        <v>77566932</v>
      </c>
      <c r="AE16" s="554">
        <f t="shared" ref="AE16:AJ16" si="19">+AE11+AE14</f>
        <v>1026997994</v>
      </c>
      <c r="AF16" s="554">
        <f t="shared" si="19"/>
        <v>1026997994</v>
      </c>
      <c r="AG16" s="554">
        <f t="shared" si="19"/>
        <v>383759731</v>
      </c>
      <c r="AH16" s="554">
        <f t="shared" si="19"/>
        <v>383759731</v>
      </c>
      <c r="AI16" s="554">
        <f t="shared" si="19"/>
        <v>14518684</v>
      </c>
      <c r="AJ16" s="554">
        <f t="shared" si="19"/>
        <v>14518684</v>
      </c>
      <c r="AK16" s="554">
        <f>+AK11+AK14</f>
        <v>771288</v>
      </c>
      <c r="AL16" s="554">
        <f t="shared" ref="AL16:AZ16" si="20">+AL11+AL14</f>
        <v>771288</v>
      </c>
      <c r="AM16" s="554">
        <f t="shared" si="20"/>
        <v>49979556</v>
      </c>
      <c r="AN16" s="554">
        <f t="shared" si="20"/>
        <v>48724166</v>
      </c>
      <c r="AO16" s="554">
        <f t="shared" si="20"/>
        <v>11350924</v>
      </c>
      <c r="AP16" s="554">
        <f t="shared" si="20"/>
        <v>-27788635</v>
      </c>
      <c r="AQ16" s="554">
        <f t="shared" si="20"/>
        <v>0</v>
      </c>
      <c r="AR16" s="554">
        <f t="shared" si="20"/>
        <v>-36786600</v>
      </c>
      <c r="AS16" s="554">
        <f>+AS11+AS14</f>
        <v>21877050</v>
      </c>
      <c r="AT16" s="554">
        <f>+AT11+AT14</f>
        <v>32484807</v>
      </c>
      <c r="AU16" s="554">
        <f>+AU11+AU14</f>
        <v>4280000</v>
      </c>
      <c r="AV16" s="554">
        <f>+AV11+AV14</f>
        <v>4887757</v>
      </c>
      <c r="AW16" s="554">
        <f t="shared" si="20"/>
        <v>0</v>
      </c>
      <c r="AX16" s="554">
        <f>+AX11+AX14</f>
        <v>-4380443</v>
      </c>
      <c r="AY16" s="554">
        <f t="shared" si="20"/>
        <v>76012078</v>
      </c>
      <c r="AZ16" s="554">
        <f t="shared" si="20"/>
        <v>43737181</v>
      </c>
      <c r="BA16" s="556">
        <f t="shared" si="0"/>
        <v>1667114237</v>
      </c>
      <c r="BB16" s="556">
        <f t="shared" si="4"/>
        <v>1667114237</v>
      </c>
      <c r="BC16" s="556">
        <f t="shared" si="5"/>
        <v>1564492862</v>
      </c>
      <c r="BD16" s="556">
        <f t="shared" si="1"/>
        <v>1667114237</v>
      </c>
      <c r="BE16" s="556">
        <f t="shared" si="2"/>
        <v>1564492862</v>
      </c>
      <c r="BF16" s="554">
        <f t="shared" si="14"/>
        <v>1618246693</v>
      </c>
      <c r="BG16" s="554">
        <f t="shared" si="14"/>
        <v>1481341624</v>
      </c>
      <c r="BH16" s="554">
        <f t="shared" si="14"/>
        <v>1481341624</v>
      </c>
      <c r="BI16" s="554">
        <f t="shared" si="14"/>
        <v>41945669</v>
      </c>
      <c r="BJ16" s="554">
        <f t="shared" si="14"/>
        <v>25639673</v>
      </c>
      <c r="BK16" s="554">
        <f t="shared" ref="BK16:BP16" si="21">+BK11+BK14</f>
        <v>61430400</v>
      </c>
      <c r="BL16" s="554">
        <f t="shared" si="21"/>
        <v>4237902</v>
      </c>
      <c r="BM16" s="554">
        <f t="shared" si="21"/>
        <v>0</v>
      </c>
      <c r="BN16" s="554">
        <f t="shared" si="21"/>
        <v>2106989</v>
      </c>
      <c r="BO16" s="554">
        <f t="shared" si="21"/>
        <v>-34265400</v>
      </c>
      <c r="BP16" s="554">
        <f t="shared" si="21"/>
        <v>642209</v>
      </c>
      <c r="BQ16" s="554">
        <f t="shared" si="17"/>
        <v>21000000</v>
      </c>
      <c r="BR16" s="554">
        <f t="shared" si="17"/>
        <v>642209</v>
      </c>
      <c r="BS16" s="554">
        <f t="shared" si="17"/>
        <v>0</v>
      </c>
      <c r="BT16" s="554"/>
      <c r="BU16" s="554">
        <f>+BU11+BU14</f>
        <v>0</v>
      </c>
      <c r="BV16" s="554"/>
      <c r="BW16" s="554">
        <f>+BW11+BW14</f>
        <v>0</v>
      </c>
      <c r="BX16" s="554"/>
      <c r="BY16" s="554">
        <f>+BY11+BY14</f>
        <v>0</v>
      </c>
      <c r="BZ16" s="554"/>
      <c r="CA16" s="554">
        <f>+CA11+CA14</f>
        <v>12529000</v>
      </c>
      <c r="CB16" s="554"/>
      <c r="CC16" s="554">
        <f>+CC11+CC14</f>
        <v>0</v>
      </c>
      <c r="CD16" s="562"/>
      <c r="CE16" s="556">
        <f>+CE11+CE14</f>
        <v>1583981293</v>
      </c>
      <c r="CF16" s="556">
        <f t="shared" si="6"/>
        <v>1571452293</v>
      </c>
      <c r="CG16" s="556">
        <f>+CG11++CG14</f>
        <v>1514610606</v>
      </c>
      <c r="CH16" s="556">
        <f>+CH11++CH14</f>
        <v>1583981293</v>
      </c>
      <c r="CI16" s="556">
        <f>+CI11++CI14</f>
        <v>1514610606</v>
      </c>
      <c r="CJ16" s="554">
        <v>2300000000</v>
      </c>
      <c r="CK16" s="554"/>
      <c r="CL16" s="554"/>
      <c r="CM16" s="554"/>
      <c r="CN16" s="554"/>
      <c r="CO16" s="554"/>
      <c r="CP16" s="554"/>
      <c r="CQ16" s="554"/>
      <c r="CR16" s="554"/>
      <c r="CS16" s="554"/>
      <c r="CT16" s="554"/>
      <c r="CU16" s="554"/>
      <c r="CV16" s="554"/>
      <c r="CW16" s="554"/>
      <c r="CX16" s="554"/>
      <c r="CY16" s="554"/>
      <c r="CZ16" s="554"/>
      <c r="DA16" s="554"/>
      <c r="DB16" s="554"/>
      <c r="DC16" s="554"/>
      <c r="DD16" s="554"/>
      <c r="DE16" s="554"/>
      <c r="DF16" s="554"/>
      <c r="DG16" s="554"/>
      <c r="DH16" s="554"/>
      <c r="DI16" s="555"/>
      <c r="DJ16" s="556"/>
      <c r="DK16" s="556"/>
      <c r="DL16" s="556"/>
      <c r="DM16" s="557"/>
      <c r="DN16" s="554">
        <v>1050000000</v>
      </c>
      <c r="DO16" s="554"/>
      <c r="DP16" s="554"/>
      <c r="DQ16" s="554"/>
      <c r="DR16" s="554"/>
      <c r="DS16" s="554"/>
      <c r="DT16" s="554"/>
      <c r="DU16" s="554"/>
      <c r="DV16" s="554"/>
      <c r="DW16" s="554"/>
      <c r="DX16" s="554"/>
      <c r="DY16" s="554"/>
      <c r="DZ16" s="554"/>
      <c r="EA16" s="554"/>
      <c r="EB16" s="554"/>
      <c r="EC16" s="554"/>
      <c r="ED16" s="554"/>
      <c r="EE16" s="554"/>
      <c r="EF16" s="554"/>
      <c r="EG16" s="554"/>
      <c r="EH16" s="554"/>
      <c r="EI16" s="554"/>
      <c r="EJ16" s="554"/>
      <c r="EK16" s="554"/>
      <c r="EL16" s="554"/>
      <c r="EM16" s="555"/>
      <c r="EN16" s="556"/>
      <c r="EO16" s="556"/>
      <c r="EP16" s="556"/>
      <c r="EQ16" s="557"/>
      <c r="ER16" s="563">
        <f t="shared" si="7"/>
        <v>3.0581380952380954E-2</v>
      </c>
      <c r="ES16" s="564">
        <f t="shared" si="18"/>
        <v>0.96382856339120182</v>
      </c>
      <c r="ET16" s="564">
        <f>+CI16/CH16</f>
        <v>0.95620485714915571</v>
      </c>
      <c r="EU16" s="564">
        <f t="shared" si="9"/>
        <v>0.9576489346643019</v>
      </c>
      <c r="EV16" s="565">
        <f t="shared" si="10"/>
        <v>0.52794091794387554</v>
      </c>
      <c r="EW16" s="808"/>
      <c r="EX16" s="810"/>
      <c r="EY16" s="810"/>
      <c r="EZ16" s="751"/>
      <c r="FA16" s="748"/>
      <c r="FB16" s="281"/>
    </row>
    <row r="17" spans="1:159" s="288" customFormat="1" ht="20.45" customHeight="1" x14ac:dyDescent="0.25">
      <c r="A17" s="744"/>
      <c r="B17" s="755">
        <v>2</v>
      </c>
      <c r="C17" s="758" t="s">
        <v>244</v>
      </c>
      <c r="D17" s="708" t="s">
        <v>239</v>
      </c>
      <c r="E17" s="711">
        <v>256</v>
      </c>
      <c r="F17" s="343" t="s">
        <v>41</v>
      </c>
      <c r="G17" s="496">
        <f>+AA17+BE17+BF17+CJ17+DN17</f>
        <v>1</v>
      </c>
      <c r="H17" s="295">
        <v>0.125</v>
      </c>
      <c r="I17" s="296"/>
      <c r="J17" s="296"/>
      <c r="K17" s="297">
        <v>0.125</v>
      </c>
      <c r="L17" s="297">
        <v>0</v>
      </c>
      <c r="M17" s="297">
        <v>0.125</v>
      </c>
      <c r="N17" s="297">
        <v>2.5000000000000001E-2</v>
      </c>
      <c r="O17" s="297">
        <v>0.125</v>
      </c>
      <c r="P17" s="297">
        <v>0.05</v>
      </c>
      <c r="Q17" s="297">
        <v>0.125</v>
      </c>
      <c r="R17" s="297">
        <v>7.4999999999999997E-2</v>
      </c>
      <c r="S17" s="297">
        <v>0.125</v>
      </c>
      <c r="T17" s="297">
        <v>9.2999999999999999E-2</v>
      </c>
      <c r="U17" s="297">
        <v>0.125</v>
      </c>
      <c r="V17" s="298">
        <v>0.125</v>
      </c>
      <c r="W17" s="299">
        <f>+U17</f>
        <v>0.125</v>
      </c>
      <c r="X17" s="299">
        <f>+U17</f>
        <v>0.125</v>
      </c>
      <c r="Y17" s="299">
        <f>+V17</f>
        <v>0.125</v>
      </c>
      <c r="Z17" s="299">
        <f>+X17</f>
        <v>0.125</v>
      </c>
      <c r="AA17" s="299">
        <f>+Y17</f>
        <v>0.125</v>
      </c>
      <c r="AB17" s="297">
        <v>0.25</v>
      </c>
      <c r="AC17" s="280">
        <v>0</v>
      </c>
      <c r="AD17" s="280">
        <v>0</v>
      </c>
      <c r="AE17" s="280">
        <v>2.2700000000000001E-2</v>
      </c>
      <c r="AF17" s="280">
        <v>1.7999999999999999E-2</v>
      </c>
      <c r="AG17" s="280">
        <v>2.2700000000000001E-2</v>
      </c>
      <c r="AH17" s="280">
        <f>4.05%-AF17</f>
        <v>2.2500000000000003E-2</v>
      </c>
      <c r="AI17" s="280">
        <v>2.2700000000000001E-2</v>
      </c>
      <c r="AJ17" s="280">
        <f>6.57%-AF17-AH17</f>
        <v>2.5200000000000004E-2</v>
      </c>
      <c r="AK17" s="280">
        <v>2.2700000000000001E-2</v>
      </c>
      <c r="AL17" s="280">
        <v>2.52E-2</v>
      </c>
      <c r="AM17" s="280">
        <v>2.2700000000000001E-2</v>
      </c>
      <c r="AN17" s="280">
        <v>2.2700000000000001E-2</v>
      </c>
      <c r="AO17" s="280">
        <v>2.2700000000000001E-2</v>
      </c>
      <c r="AP17" s="280">
        <v>2.2700000000000001E-2</v>
      </c>
      <c r="AQ17" s="280">
        <v>2.2700000000000001E-2</v>
      </c>
      <c r="AR17" s="280">
        <v>2.2700000000000001E-2</v>
      </c>
      <c r="AS17" s="280">
        <v>2.2700000000000001E-2</v>
      </c>
      <c r="AT17" s="280">
        <v>2.2700000000000001E-2</v>
      </c>
      <c r="AU17" s="280">
        <v>2.2700000000000001E-2</v>
      </c>
      <c r="AV17" s="280">
        <v>2.2700000000000001E-2</v>
      </c>
      <c r="AW17" s="280">
        <v>2.2700000000000001E-2</v>
      </c>
      <c r="AX17" s="280">
        <v>2.2700000000000001E-2</v>
      </c>
      <c r="AY17" s="280">
        <v>2.3E-2</v>
      </c>
      <c r="AZ17" s="280">
        <v>2.2900000000000004E-2</v>
      </c>
      <c r="BA17" s="300">
        <f t="shared" si="0"/>
        <v>0.25</v>
      </c>
      <c r="BB17" s="300">
        <f>+AC17+AE17+AG17+AI17+AK17+AM17+AO17+AQ17+AS17+AU17+AW17+AY17</f>
        <v>0.25</v>
      </c>
      <c r="BC17" s="300">
        <f t="shared" si="5"/>
        <v>0.25</v>
      </c>
      <c r="BD17" s="300">
        <f t="shared" si="1"/>
        <v>0.25</v>
      </c>
      <c r="BE17" s="300">
        <f t="shared" si="2"/>
        <v>0.25</v>
      </c>
      <c r="BF17" s="280">
        <v>0.25</v>
      </c>
      <c r="BG17" s="280">
        <v>0</v>
      </c>
      <c r="BH17" s="280">
        <v>0</v>
      </c>
      <c r="BI17" s="280">
        <v>2.4E-2</v>
      </c>
      <c r="BJ17" s="280">
        <v>2.4E-2</v>
      </c>
      <c r="BK17" s="280">
        <v>2.4E-2</v>
      </c>
      <c r="BL17" s="280">
        <v>2.4E-2</v>
      </c>
      <c r="BM17" s="280">
        <v>2.4E-2</v>
      </c>
      <c r="BN17" s="280">
        <v>2.4E-2</v>
      </c>
      <c r="BO17" s="280">
        <v>2.4E-2</v>
      </c>
      <c r="BP17" s="280">
        <v>2.4E-2</v>
      </c>
      <c r="BQ17" s="280">
        <v>2.4E-2</v>
      </c>
      <c r="BR17" s="280">
        <v>2.4E-2</v>
      </c>
      <c r="BS17" s="280">
        <v>2.4E-2</v>
      </c>
      <c r="BT17" s="280"/>
      <c r="BU17" s="280">
        <v>2.4E-2</v>
      </c>
      <c r="BV17" s="280"/>
      <c r="BW17" s="280">
        <v>2.4E-2</v>
      </c>
      <c r="BX17" s="280"/>
      <c r="BY17" s="280">
        <v>2.4E-2</v>
      </c>
      <c r="BZ17" s="280"/>
      <c r="CA17" s="280">
        <v>2.4E-2</v>
      </c>
      <c r="CB17" s="280"/>
      <c r="CC17" s="280">
        <v>0.01</v>
      </c>
      <c r="CD17" s="301"/>
      <c r="CE17" s="300">
        <f>+BG17+BI17+BK17+BM17+BO17+BQ17+BS17+BU17+BW17+BY17+CA17+CC17</f>
        <v>0.24999999999999997</v>
      </c>
      <c r="CF17" s="300">
        <f>+BG17+BI17+BK17+BM17+BO17+BQ17</f>
        <v>0.12</v>
      </c>
      <c r="CG17" s="300">
        <f>+BH17+BJ17+BL17+BN17+BP17+BR17+BT17+BV17+BX17+BZ17+CB17+CD17</f>
        <v>0.12</v>
      </c>
      <c r="CH17" s="300">
        <f t="shared" ref="CH17:CI21" si="22">+BG17+BI17+BK17+BM17+BO17+BQ17+BS17+BU17+BW17+BY17+CA17+CC17</f>
        <v>0.24999999999999997</v>
      </c>
      <c r="CI17" s="300">
        <f t="shared" si="22"/>
        <v>0.12</v>
      </c>
      <c r="CJ17" s="297">
        <v>0.25</v>
      </c>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78"/>
      <c r="DK17" s="278"/>
      <c r="DL17" s="278"/>
      <c r="DM17" s="278"/>
      <c r="DN17" s="297">
        <v>0.125</v>
      </c>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78"/>
      <c r="EO17" s="278"/>
      <c r="EP17" s="278"/>
      <c r="EQ17" s="278"/>
      <c r="ER17" s="539">
        <f>+BR17/BQ17</f>
        <v>1</v>
      </c>
      <c r="ES17" s="280">
        <f t="shared" si="18"/>
        <v>1</v>
      </c>
      <c r="ET17" s="280">
        <f>+CI17/CH17</f>
        <v>0.48000000000000004</v>
      </c>
      <c r="EU17" s="280">
        <f t="shared" si="9"/>
        <v>1</v>
      </c>
      <c r="EV17" s="280">
        <f t="shared" si="10"/>
        <v>0.495</v>
      </c>
      <c r="EW17" s="805" t="s">
        <v>1590</v>
      </c>
      <c r="EX17" s="746" t="s">
        <v>59</v>
      </c>
      <c r="EY17" s="746" t="s">
        <v>59</v>
      </c>
      <c r="EZ17" s="749" t="s">
        <v>338</v>
      </c>
      <c r="FA17" s="817" t="s">
        <v>257</v>
      </c>
      <c r="FB17" s="281"/>
      <c r="FC17" s="257"/>
    </row>
    <row r="18" spans="1:159" s="257" customFormat="1" ht="20.45" customHeight="1" x14ac:dyDescent="0.25">
      <c r="A18" s="744"/>
      <c r="B18" s="756"/>
      <c r="C18" s="759"/>
      <c r="D18" s="709"/>
      <c r="E18" s="712"/>
      <c r="F18" s="344" t="s">
        <v>3</v>
      </c>
      <c r="G18" s="503">
        <f>+AA18+BE18+CH18+CJ18+DN18</f>
        <v>2339941800</v>
      </c>
      <c r="H18" s="504">
        <v>300000000</v>
      </c>
      <c r="I18" s="505"/>
      <c r="J18" s="505"/>
      <c r="K18" s="506">
        <v>300000000</v>
      </c>
      <c r="L18" s="283">
        <v>0</v>
      </c>
      <c r="M18" s="506">
        <v>300000000</v>
      </c>
      <c r="N18" s="283">
        <v>184028000</v>
      </c>
      <c r="O18" s="506">
        <v>300000000</v>
      </c>
      <c r="P18" s="506">
        <v>225212000</v>
      </c>
      <c r="Q18" s="506">
        <v>300000000</v>
      </c>
      <c r="R18" s="506">
        <v>225212000</v>
      </c>
      <c r="S18" s="283">
        <v>297276000</v>
      </c>
      <c r="T18" s="283">
        <v>225212000</v>
      </c>
      <c r="U18" s="283">
        <v>295295200</v>
      </c>
      <c r="V18" s="507">
        <v>295095000</v>
      </c>
      <c r="W18" s="508">
        <f>+U18</f>
        <v>295295200</v>
      </c>
      <c r="X18" s="508">
        <f>+U18</f>
        <v>295295200</v>
      </c>
      <c r="Y18" s="508">
        <f>+V18</f>
        <v>295095000</v>
      </c>
      <c r="Z18" s="508">
        <f>+X18</f>
        <v>295295200</v>
      </c>
      <c r="AA18" s="508">
        <f>+Y18</f>
        <v>295095000</v>
      </c>
      <c r="AB18" s="283">
        <v>370000000</v>
      </c>
      <c r="AC18" s="283">
        <v>0</v>
      </c>
      <c r="AD18" s="283">
        <v>0</v>
      </c>
      <c r="AE18" s="283">
        <f>+AF18</f>
        <v>296765000</v>
      </c>
      <c r="AF18" s="283">
        <v>296765000</v>
      </c>
      <c r="AG18" s="283">
        <v>66562000</v>
      </c>
      <c r="AH18" s="283">
        <v>66562000</v>
      </c>
      <c r="AI18" s="283">
        <v>0</v>
      </c>
      <c r="AJ18" s="283">
        <v>0</v>
      </c>
      <c r="AK18" s="283">
        <v>3991833</v>
      </c>
      <c r="AL18" s="283">
        <v>3991833</v>
      </c>
      <c r="AM18" s="283">
        <v>0</v>
      </c>
      <c r="AN18" s="283">
        <v>0</v>
      </c>
      <c r="AO18" s="283">
        <v>0</v>
      </c>
      <c r="AP18" s="283">
        <v>0</v>
      </c>
      <c r="AQ18" s="283">
        <v>0</v>
      </c>
      <c r="AR18" s="283">
        <v>0</v>
      </c>
      <c r="AS18" s="283">
        <v>0</v>
      </c>
      <c r="AT18" s="283">
        <v>0</v>
      </c>
      <c r="AU18" s="283">
        <v>21552001</v>
      </c>
      <c r="AV18" s="283">
        <v>29885300</v>
      </c>
      <c r="AW18" s="283">
        <v>38581968</v>
      </c>
      <c r="AX18" s="283">
        <v>23952667</v>
      </c>
      <c r="AY18" s="283">
        <v>-5067731</v>
      </c>
      <c r="AZ18" s="283">
        <v>0</v>
      </c>
      <c r="BA18" s="508">
        <f t="shared" si="0"/>
        <v>422385071</v>
      </c>
      <c r="BB18" s="508">
        <f t="shared" si="4"/>
        <v>422385071</v>
      </c>
      <c r="BC18" s="508">
        <f t="shared" si="5"/>
        <v>421156800</v>
      </c>
      <c r="BD18" s="508">
        <f t="shared" si="1"/>
        <v>422385071</v>
      </c>
      <c r="BE18" s="508">
        <f t="shared" si="2"/>
        <v>421156800</v>
      </c>
      <c r="BF18" s="283">
        <v>523690000</v>
      </c>
      <c r="BG18" s="283">
        <v>491798000</v>
      </c>
      <c r="BH18" s="283">
        <v>491798000</v>
      </c>
      <c r="BI18" s="283">
        <v>0</v>
      </c>
      <c r="BJ18" s="283">
        <v>0</v>
      </c>
      <c r="BK18" s="283">
        <v>0</v>
      </c>
      <c r="BL18" s="283">
        <v>0</v>
      </c>
      <c r="BM18" s="283">
        <v>0</v>
      </c>
      <c r="BN18" s="283">
        <v>0</v>
      </c>
      <c r="BO18" s="283">
        <v>0</v>
      </c>
      <c r="BP18" s="283">
        <v>0</v>
      </c>
      <c r="BQ18" s="283">
        <v>0</v>
      </c>
      <c r="BR18" s="283">
        <v>0</v>
      </c>
      <c r="BS18" s="283">
        <v>0</v>
      </c>
      <c r="BT18" s="283"/>
      <c r="BU18" s="283">
        <v>0</v>
      </c>
      <c r="BV18" s="283"/>
      <c r="BW18" s="283">
        <v>0</v>
      </c>
      <c r="BX18" s="283"/>
      <c r="BY18" s="283">
        <v>0</v>
      </c>
      <c r="BZ18" s="283"/>
      <c r="CA18" s="283">
        <v>31892000</v>
      </c>
      <c r="CB18" s="283"/>
      <c r="CC18" s="283">
        <v>0</v>
      </c>
      <c r="CD18" s="510"/>
      <c r="CE18" s="508">
        <f>+BG18+BI18+BK18+BM18+BO18+BQ18+BS18+BU18+BW18+BY18+CA18+CC18</f>
        <v>523690000</v>
      </c>
      <c r="CF18" s="508">
        <f t="shared" si="6"/>
        <v>491798000</v>
      </c>
      <c r="CG18" s="284">
        <f>+BH18+BJ18+BL18+BN18+BP18+BR18+BT18+BV18+BX18+BZ18+CB18+CD18</f>
        <v>491798000</v>
      </c>
      <c r="CH18" s="284">
        <f t="shared" si="22"/>
        <v>523690000</v>
      </c>
      <c r="CI18" s="284">
        <f t="shared" si="22"/>
        <v>491798000</v>
      </c>
      <c r="CJ18" s="283">
        <v>800000000</v>
      </c>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5"/>
      <c r="DJ18" s="284"/>
      <c r="DK18" s="284"/>
      <c r="DL18" s="284"/>
      <c r="DM18" s="284"/>
      <c r="DN18" s="283">
        <v>300000000</v>
      </c>
      <c r="DO18" s="283"/>
      <c r="DP18" s="283"/>
      <c r="DQ18" s="283"/>
      <c r="DR18" s="283"/>
      <c r="DS18" s="283"/>
      <c r="DT18" s="283"/>
      <c r="DU18" s="283"/>
      <c r="DV18" s="283"/>
      <c r="DW18" s="283"/>
      <c r="DX18" s="283"/>
      <c r="DY18" s="283"/>
      <c r="DZ18" s="283"/>
      <c r="EA18" s="283"/>
      <c r="EB18" s="283"/>
      <c r="EC18" s="283"/>
      <c r="ED18" s="283"/>
      <c r="EE18" s="283"/>
      <c r="EF18" s="283"/>
      <c r="EG18" s="283"/>
      <c r="EH18" s="283"/>
      <c r="EI18" s="283"/>
      <c r="EJ18" s="283"/>
      <c r="EK18" s="283"/>
      <c r="EL18" s="283"/>
      <c r="EM18" s="285"/>
      <c r="EN18" s="284"/>
      <c r="EO18" s="284"/>
      <c r="EP18" s="284"/>
      <c r="EQ18" s="284"/>
      <c r="ER18" s="286" t="e">
        <f t="shared" si="7"/>
        <v>#DIV/0!</v>
      </c>
      <c r="ES18" s="287">
        <f t="shared" si="18"/>
        <v>1</v>
      </c>
      <c r="ET18" s="287">
        <f t="shared" ref="ET18:ET23" si="23">+CI18/CH18</f>
        <v>0.93910137676869909</v>
      </c>
      <c r="EU18" s="287">
        <f t="shared" si="9"/>
        <v>0.9988189362022859</v>
      </c>
      <c r="EV18" s="287">
        <f t="shared" si="10"/>
        <v>0.5162734389376693</v>
      </c>
      <c r="EW18" s="807"/>
      <c r="EX18" s="747"/>
      <c r="EY18" s="747"/>
      <c r="EZ18" s="750"/>
      <c r="FA18" s="818"/>
      <c r="FB18" s="804"/>
    </row>
    <row r="19" spans="1:159" s="302" customFormat="1" ht="20.45" customHeight="1" x14ac:dyDescent="0.25">
      <c r="A19" s="744"/>
      <c r="B19" s="756"/>
      <c r="C19" s="759"/>
      <c r="D19" s="709"/>
      <c r="E19" s="712"/>
      <c r="F19" s="345" t="s">
        <v>203</v>
      </c>
      <c r="G19" s="503"/>
      <c r="H19" s="504"/>
      <c r="I19" s="505"/>
      <c r="J19" s="505"/>
      <c r="K19" s="506"/>
      <c r="L19" s="283"/>
      <c r="M19" s="506"/>
      <c r="N19" s="283"/>
      <c r="O19" s="506"/>
      <c r="P19" s="506"/>
      <c r="Q19" s="506"/>
      <c r="R19" s="506"/>
      <c r="S19" s="283"/>
      <c r="T19" s="283"/>
      <c r="U19" s="283"/>
      <c r="V19" s="507"/>
      <c r="W19" s="508"/>
      <c r="X19" s="508"/>
      <c r="Y19" s="508"/>
      <c r="Z19" s="508"/>
      <c r="AA19" s="508"/>
      <c r="AB19" s="504">
        <f>+AC19+AE19+AG19+AI19+AK19+AM19+AO19+AQ19+AS19+AU19+AW19+AY19</f>
        <v>422385071</v>
      </c>
      <c r="AC19" s="283">
        <v>0</v>
      </c>
      <c r="AD19" s="283">
        <v>0</v>
      </c>
      <c r="AE19" s="283">
        <v>0</v>
      </c>
      <c r="AF19" s="283">
        <v>0</v>
      </c>
      <c r="AG19" s="283">
        <v>11402567</v>
      </c>
      <c r="AH19" s="283">
        <v>11402567</v>
      </c>
      <c r="AI19" s="283">
        <v>43749100</v>
      </c>
      <c r="AJ19" s="283">
        <v>43749100</v>
      </c>
      <c r="AK19" s="283">
        <v>41426000</v>
      </c>
      <c r="AL19" s="283">
        <v>41426000</v>
      </c>
      <c r="AM19" s="283">
        <v>45417833</v>
      </c>
      <c r="AN19" s="283">
        <v>36078900</v>
      </c>
      <c r="AO19" s="283">
        <v>41426000</v>
      </c>
      <c r="AP19" s="283">
        <v>43824933</v>
      </c>
      <c r="AQ19" s="283">
        <v>41426000</v>
      </c>
      <c r="AR19" s="283">
        <v>48366000</v>
      </c>
      <c r="AS19" s="283">
        <v>41426000</v>
      </c>
      <c r="AT19" s="283">
        <v>41426000</v>
      </c>
      <c r="AU19" s="283">
        <v>41426000</v>
      </c>
      <c r="AV19" s="283">
        <v>41426000</v>
      </c>
      <c r="AW19" s="283">
        <f>42428267+10776001</f>
        <v>53204268</v>
      </c>
      <c r="AX19" s="283">
        <v>41426000</v>
      </c>
      <c r="AY19" s="283">
        <v>61481303</v>
      </c>
      <c r="AZ19" s="283">
        <v>58355833</v>
      </c>
      <c r="BA19" s="508">
        <f t="shared" si="0"/>
        <v>422385071</v>
      </c>
      <c r="BB19" s="508">
        <f t="shared" si="4"/>
        <v>422385071</v>
      </c>
      <c r="BC19" s="508">
        <f t="shared" si="5"/>
        <v>407481333</v>
      </c>
      <c r="BD19" s="508">
        <f t="shared" si="1"/>
        <v>422385071</v>
      </c>
      <c r="BE19" s="508">
        <f t="shared" si="2"/>
        <v>407481333</v>
      </c>
      <c r="BF19" s="283">
        <f>+BF18</f>
        <v>523690000</v>
      </c>
      <c r="BG19" s="283">
        <v>0</v>
      </c>
      <c r="BH19" s="283">
        <v>0</v>
      </c>
      <c r="BI19" s="283">
        <v>5950000</v>
      </c>
      <c r="BJ19" s="283">
        <v>6874667</v>
      </c>
      <c r="BK19" s="283">
        <v>51114000</v>
      </c>
      <c r="BL19" s="283">
        <v>50606200</v>
      </c>
      <c r="BM19" s="283">
        <v>51114000</v>
      </c>
      <c r="BN19" s="283">
        <v>51114000</v>
      </c>
      <c r="BO19" s="283">
        <v>51114000</v>
      </c>
      <c r="BP19" s="283">
        <v>51114000</v>
      </c>
      <c r="BQ19" s="283">
        <v>51114000</v>
      </c>
      <c r="BR19" s="283">
        <v>51114000</v>
      </c>
      <c r="BS19" s="283">
        <v>51114000</v>
      </c>
      <c r="BT19" s="283"/>
      <c r="BU19" s="283">
        <v>51114000</v>
      </c>
      <c r="BV19" s="283"/>
      <c r="BW19" s="283">
        <v>51114000</v>
      </c>
      <c r="BX19" s="283"/>
      <c r="BY19" s="283">
        <v>51114000</v>
      </c>
      <c r="BZ19" s="283"/>
      <c r="CA19" s="283">
        <v>45369000</v>
      </c>
      <c r="CB19" s="283"/>
      <c r="CC19" s="283">
        <f>31567000+31892000</f>
        <v>63459000</v>
      </c>
      <c r="CD19" s="510"/>
      <c r="CE19" s="508">
        <f>+BG19+BI19+BK19+BM19+BO19+BQ19+BS19+BU19+BW19+BY19+CA19+CC19</f>
        <v>523690000</v>
      </c>
      <c r="CF19" s="508">
        <f t="shared" si="6"/>
        <v>210406000</v>
      </c>
      <c r="CG19" s="284">
        <f>+BH19+BJ19+BL19+BN19+BP19+BR19+BT19+BV19+BX19+BZ19+CB19+CD19</f>
        <v>210822867</v>
      </c>
      <c r="CH19" s="284">
        <f t="shared" si="22"/>
        <v>523690000</v>
      </c>
      <c r="CI19" s="284">
        <f t="shared" si="22"/>
        <v>210822867</v>
      </c>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5"/>
      <c r="DJ19" s="284"/>
      <c r="DK19" s="284"/>
      <c r="DL19" s="284"/>
      <c r="DM19" s="284"/>
      <c r="DN19" s="283"/>
      <c r="DO19" s="289"/>
      <c r="DP19" s="289"/>
      <c r="DQ19" s="289"/>
      <c r="DR19" s="289"/>
      <c r="DS19" s="289"/>
      <c r="DT19" s="289"/>
      <c r="DU19" s="289"/>
      <c r="DV19" s="289"/>
      <c r="DW19" s="289"/>
      <c r="DX19" s="289"/>
      <c r="DY19" s="289"/>
      <c r="DZ19" s="289"/>
      <c r="EA19" s="289"/>
      <c r="EB19" s="289"/>
      <c r="EC19" s="289"/>
      <c r="ED19" s="289"/>
      <c r="EE19" s="289"/>
      <c r="EF19" s="289"/>
      <c r="EG19" s="289"/>
      <c r="EH19" s="289"/>
      <c r="EI19" s="289"/>
      <c r="EJ19" s="289"/>
      <c r="EK19" s="289"/>
      <c r="EL19" s="289"/>
      <c r="EM19" s="291"/>
      <c r="EN19" s="290"/>
      <c r="EO19" s="290"/>
      <c r="EP19" s="290"/>
      <c r="EQ19" s="290"/>
      <c r="ER19" s="286">
        <f t="shared" si="7"/>
        <v>1</v>
      </c>
      <c r="ES19" s="287">
        <f t="shared" si="18"/>
        <v>1.0019812505346806</v>
      </c>
      <c r="ET19" s="287">
        <f t="shared" si="23"/>
        <v>0.40257187840134429</v>
      </c>
      <c r="EU19" s="287">
        <f t="shared" si="9"/>
        <v>0.97710639156600865</v>
      </c>
      <c r="EV19" s="287" t="e">
        <f t="shared" si="10"/>
        <v>#DIV/0!</v>
      </c>
      <c r="EW19" s="807"/>
      <c r="EX19" s="747"/>
      <c r="EY19" s="747"/>
      <c r="EZ19" s="750"/>
      <c r="FA19" s="818"/>
      <c r="FB19" s="804"/>
    </row>
    <row r="20" spans="1:159" s="309" customFormat="1" ht="20.45" customHeight="1" x14ac:dyDescent="0.25">
      <c r="A20" s="744"/>
      <c r="B20" s="756"/>
      <c r="C20" s="759"/>
      <c r="D20" s="709"/>
      <c r="E20" s="712"/>
      <c r="F20" s="348" t="s">
        <v>42</v>
      </c>
      <c r="G20" s="497">
        <f t="shared" ref="G20:G29" si="24">+AA20+BE20+BF20+CJ20+DN20</f>
        <v>0</v>
      </c>
      <c r="H20" s="519"/>
      <c r="I20" s="520"/>
      <c r="J20" s="520"/>
      <c r="K20" s="521"/>
      <c r="L20" s="306"/>
      <c r="M20" s="521"/>
      <c r="N20" s="306"/>
      <c r="O20" s="521"/>
      <c r="P20" s="521"/>
      <c r="Q20" s="521"/>
      <c r="R20" s="521"/>
      <c r="S20" s="306"/>
      <c r="T20" s="306"/>
      <c r="U20" s="306"/>
      <c r="V20" s="522"/>
      <c r="W20" s="303"/>
      <c r="X20" s="303"/>
      <c r="Y20" s="303"/>
      <c r="Z20" s="303"/>
      <c r="AA20" s="303"/>
      <c r="AB20" s="304">
        <v>0</v>
      </c>
      <c r="AC20" s="304">
        <v>0</v>
      </c>
      <c r="AD20" s="304">
        <v>0</v>
      </c>
      <c r="AE20" s="304">
        <v>0</v>
      </c>
      <c r="AF20" s="304">
        <v>0</v>
      </c>
      <c r="AG20" s="304">
        <v>0</v>
      </c>
      <c r="AH20" s="304">
        <v>0</v>
      </c>
      <c r="AI20" s="304">
        <v>0</v>
      </c>
      <c r="AJ20" s="304">
        <v>0</v>
      </c>
      <c r="AK20" s="304">
        <v>0</v>
      </c>
      <c r="AL20" s="304">
        <v>0</v>
      </c>
      <c r="AM20" s="304">
        <v>0</v>
      </c>
      <c r="AN20" s="304">
        <v>0</v>
      </c>
      <c r="AO20" s="304">
        <v>0</v>
      </c>
      <c r="AP20" s="304">
        <v>0</v>
      </c>
      <c r="AQ20" s="304">
        <v>0</v>
      </c>
      <c r="AR20" s="304">
        <v>0</v>
      </c>
      <c r="AS20" s="304">
        <v>0</v>
      </c>
      <c r="AT20" s="304">
        <v>0</v>
      </c>
      <c r="AU20" s="304">
        <v>0</v>
      </c>
      <c r="AV20" s="304">
        <v>0</v>
      </c>
      <c r="AW20" s="304">
        <v>0</v>
      </c>
      <c r="AX20" s="304">
        <v>0</v>
      </c>
      <c r="AY20" s="304">
        <v>0</v>
      </c>
      <c r="AZ20" s="304">
        <v>0</v>
      </c>
      <c r="BA20" s="305">
        <f t="shared" si="0"/>
        <v>0</v>
      </c>
      <c r="BB20" s="305">
        <f t="shared" si="4"/>
        <v>0</v>
      </c>
      <c r="BC20" s="305">
        <f t="shared" si="5"/>
        <v>0</v>
      </c>
      <c r="BD20" s="305">
        <f t="shared" si="1"/>
        <v>0</v>
      </c>
      <c r="BE20" s="305">
        <f t="shared" si="2"/>
        <v>0</v>
      </c>
      <c r="BF20" s="304">
        <v>0</v>
      </c>
      <c r="BG20" s="304">
        <v>0</v>
      </c>
      <c r="BH20" s="304">
        <v>0</v>
      </c>
      <c r="BI20" s="304">
        <v>0</v>
      </c>
      <c r="BJ20" s="304">
        <v>0</v>
      </c>
      <c r="BK20" s="304">
        <v>0</v>
      </c>
      <c r="BL20" s="304">
        <v>0</v>
      </c>
      <c r="BM20" s="304">
        <v>0</v>
      </c>
      <c r="BN20" s="304">
        <v>0</v>
      </c>
      <c r="BO20" s="304">
        <v>0</v>
      </c>
      <c r="BP20" s="304">
        <v>0</v>
      </c>
      <c r="BQ20" s="304">
        <v>0</v>
      </c>
      <c r="BR20" s="304">
        <v>0</v>
      </c>
      <c r="BS20" s="304">
        <v>0</v>
      </c>
      <c r="BT20" s="306"/>
      <c r="BU20" s="304">
        <v>0</v>
      </c>
      <c r="BV20" s="306"/>
      <c r="BW20" s="304">
        <v>0</v>
      </c>
      <c r="BX20" s="306"/>
      <c r="BY20" s="304">
        <v>0</v>
      </c>
      <c r="BZ20" s="306"/>
      <c r="CA20" s="304">
        <v>0</v>
      </c>
      <c r="CB20" s="306"/>
      <c r="CC20" s="304">
        <v>0</v>
      </c>
      <c r="CD20" s="307"/>
      <c r="CE20" s="305">
        <f>+BG20+BI20+BK20+BM20+BO20+BQ20+BS20+BU20+BW20+BY20+CA20+CC20</f>
        <v>0</v>
      </c>
      <c r="CF20" s="305">
        <f t="shared" si="6"/>
        <v>0</v>
      </c>
      <c r="CG20" s="308">
        <f>+BH20+BJ20+BL20+BN20+BP20+BR20+BT20+BV20+BX20+BZ20+CB20+CD20</f>
        <v>0</v>
      </c>
      <c r="CH20" s="308">
        <f t="shared" si="22"/>
        <v>0</v>
      </c>
      <c r="CI20" s="308">
        <f t="shared" si="22"/>
        <v>0</v>
      </c>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8"/>
      <c r="DK20" s="308"/>
      <c r="DL20" s="308"/>
      <c r="DM20" s="308"/>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8"/>
      <c r="EO20" s="308"/>
      <c r="EP20" s="308"/>
      <c r="EQ20" s="308"/>
      <c r="ER20" s="286"/>
      <c r="ES20" s="287"/>
      <c r="ET20" s="287"/>
      <c r="EU20" s="287"/>
      <c r="EV20" s="287"/>
      <c r="EW20" s="807"/>
      <c r="EX20" s="747"/>
      <c r="EY20" s="747"/>
      <c r="EZ20" s="750"/>
      <c r="FA20" s="818"/>
      <c r="FB20" s="804"/>
    </row>
    <row r="21" spans="1:159" s="302" customFormat="1" ht="20.45" customHeight="1" x14ac:dyDescent="0.25">
      <c r="A21" s="744"/>
      <c r="B21" s="756"/>
      <c r="C21" s="759"/>
      <c r="D21" s="709"/>
      <c r="E21" s="712"/>
      <c r="F21" s="344" t="s">
        <v>4</v>
      </c>
      <c r="G21" s="503">
        <f>+AA21+BE21+CH21+CJ21+DN21</f>
        <v>97974100</v>
      </c>
      <c r="H21" s="516"/>
      <c r="I21" s="517"/>
      <c r="J21" s="517"/>
      <c r="K21" s="506"/>
      <c r="L21" s="294"/>
      <c r="M21" s="506"/>
      <c r="N21" s="294"/>
      <c r="O21" s="506"/>
      <c r="P21" s="506"/>
      <c r="Q21" s="506"/>
      <c r="R21" s="506"/>
      <c r="S21" s="294"/>
      <c r="T21" s="294"/>
      <c r="U21" s="294"/>
      <c r="V21" s="507"/>
      <c r="W21" s="518"/>
      <c r="X21" s="518"/>
      <c r="Y21" s="518"/>
      <c r="Z21" s="518"/>
      <c r="AA21" s="518"/>
      <c r="AB21" s="283">
        <v>84298633</v>
      </c>
      <c r="AC21" s="283">
        <f>+AD21</f>
        <v>36048433</v>
      </c>
      <c r="AD21" s="283">
        <v>36048433</v>
      </c>
      <c r="AE21" s="283">
        <v>27304633</v>
      </c>
      <c r="AF21" s="283">
        <v>27304633</v>
      </c>
      <c r="AG21" s="283">
        <v>12951867</v>
      </c>
      <c r="AH21" s="283">
        <v>12951867</v>
      </c>
      <c r="AI21" s="283">
        <v>7993700</v>
      </c>
      <c r="AJ21" s="283">
        <v>7993700</v>
      </c>
      <c r="AK21" s="283">
        <v>0</v>
      </c>
      <c r="AL21" s="283">
        <v>0</v>
      </c>
      <c r="AM21" s="283">
        <v>0</v>
      </c>
      <c r="AN21" s="283">
        <v>0</v>
      </c>
      <c r="AO21" s="283">
        <v>0</v>
      </c>
      <c r="AP21" s="283">
        <v>0</v>
      </c>
      <c r="AQ21" s="283">
        <v>0</v>
      </c>
      <c r="AR21" s="283">
        <v>0</v>
      </c>
      <c r="AS21" s="283">
        <v>0</v>
      </c>
      <c r="AT21" s="283">
        <v>0</v>
      </c>
      <c r="AU21" s="283">
        <v>0</v>
      </c>
      <c r="AV21" s="283">
        <v>0</v>
      </c>
      <c r="AW21" s="283">
        <v>0</v>
      </c>
      <c r="AX21" s="283">
        <v>0</v>
      </c>
      <c r="AY21" s="283">
        <v>0</v>
      </c>
      <c r="AZ21" s="283">
        <v>0</v>
      </c>
      <c r="BA21" s="508">
        <f t="shared" si="0"/>
        <v>84298633</v>
      </c>
      <c r="BB21" s="508">
        <f t="shared" si="4"/>
        <v>84298633</v>
      </c>
      <c r="BC21" s="508">
        <f t="shared" si="5"/>
        <v>84298633</v>
      </c>
      <c r="BD21" s="508">
        <f t="shared" si="1"/>
        <v>84298633</v>
      </c>
      <c r="BE21" s="508">
        <f t="shared" si="2"/>
        <v>84298633</v>
      </c>
      <c r="BF21" s="283">
        <f>+BE18-BE19</f>
        <v>13675467</v>
      </c>
      <c r="BG21" s="283">
        <v>5645200</v>
      </c>
      <c r="BH21" s="283">
        <v>5645200</v>
      </c>
      <c r="BI21" s="283">
        <v>0</v>
      </c>
      <c r="BJ21" s="283">
        <v>8030266</v>
      </c>
      <c r="BK21" s="283">
        <v>0</v>
      </c>
      <c r="BL21" s="283">
        <v>0</v>
      </c>
      <c r="BM21" s="283">
        <v>8030267</v>
      </c>
      <c r="BN21" s="293">
        <v>0</v>
      </c>
      <c r="BO21" s="283">
        <v>0</v>
      </c>
      <c r="BP21" s="283">
        <v>0</v>
      </c>
      <c r="BQ21" s="283">
        <v>0</v>
      </c>
      <c r="BR21" s="283">
        <v>0</v>
      </c>
      <c r="BS21" s="283">
        <v>0</v>
      </c>
      <c r="BT21" s="294"/>
      <c r="BU21" s="283">
        <v>0</v>
      </c>
      <c r="BV21" s="294"/>
      <c r="BW21" s="283">
        <v>0</v>
      </c>
      <c r="BX21" s="294"/>
      <c r="BY21" s="283">
        <v>0</v>
      </c>
      <c r="BZ21" s="294"/>
      <c r="CA21" s="283">
        <v>0</v>
      </c>
      <c r="CB21" s="294"/>
      <c r="CC21" s="283">
        <v>0</v>
      </c>
      <c r="CD21" s="523"/>
      <c r="CE21" s="508">
        <f>+BG21+BI21+BK21+BM21+BO21+BQ21+BS21+BU21+BW21+BY21+CA21+CC21</f>
        <v>13675467</v>
      </c>
      <c r="CF21" s="508">
        <f t="shared" si="6"/>
        <v>13675467</v>
      </c>
      <c r="CG21" s="284">
        <f>+BH21+BJ21+BL21+BN21+BP21+BR21+BT21+BV21+BX21+BZ21+CB21+CD21</f>
        <v>13675466</v>
      </c>
      <c r="CH21" s="284">
        <f t="shared" si="22"/>
        <v>13675467</v>
      </c>
      <c r="CI21" s="284">
        <f t="shared" si="22"/>
        <v>13675466</v>
      </c>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84"/>
      <c r="DK21" s="284"/>
      <c r="DL21" s="284"/>
      <c r="DM21" s="284"/>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84"/>
      <c r="EO21" s="284"/>
      <c r="EP21" s="284"/>
      <c r="EQ21" s="284"/>
      <c r="ER21" s="286" t="e">
        <f t="shared" si="7"/>
        <v>#DIV/0!</v>
      </c>
      <c r="ES21" s="287">
        <f t="shared" ref="ES21:ES26" si="25">+CG21/CF21</f>
        <v>0.99999992687635453</v>
      </c>
      <c r="ET21" s="287">
        <f t="shared" si="23"/>
        <v>0.99999992687635453</v>
      </c>
      <c r="EU21" s="287">
        <f t="shared" ref="EU21:EU30" si="26">+(AA21+BE21+CG21)/(CF21+BD21+Z21)</f>
        <v>0.99999998979322091</v>
      </c>
      <c r="EV21" s="287">
        <f t="shared" ref="EV21:EV30" si="27">+(CI21+BE21+AA21)/G21</f>
        <v>0.99999998979322091</v>
      </c>
      <c r="EW21" s="807"/>
      <c r="EX21" s="747"/>
      <c r="EY21" s="747"/>
      <c r="EZ21" s="750"/>
      <c r="FA21" s="818"/>
      <c r="FB21" s="804"/>
    </row>
    <row r="22" spans="1:159" s="257" customFormat="1" ht="20.45" customHeight="1" thickBot="1" x14ac:dyDescent="0.3">
      <c r="A22" s="744"/>
      <c r="B22" s="756"/>
      <c r="C22" s="759"/>
      <c r="D22" s="709"/>
      <c r="E22" s="712"/>
      <c r="F22" s="346" t="s">
        <v>43</v>
      </c>
      <c r="G22" s="566">
        <f t="shared" si="24"/>
        <v>1</v>
      </c>
      <c r="H22" s="567">
        <v>0.125</v>
      </c>
      <c r="I22" s="568"/>
      <c r="J22" s="568"/>
      <c r="K22" s="569">
        <v>0.125</v>
      </c>
      <c r="L22" s="569">
        <v>0</v>
      </c>
      <c r="M22" s="569">
        <v>0.125</v>
      </c>
      <c r="N22" s="569">
        <v>2.5000000000000001E-2</v>
      </c>
      <c r="O22" s="569">
        <v>0.125</v>
      </c>
      <c r="P22" s="569">
        <v>0.05</v>
      </c>
      <c r="Q22" s="569">
        <v>0.125</v>
      </c>
      <c r="R22" s="569">
        <f>+R17</f>
        <v>7.4999999999999997E-2</v>
      </c>
      <c r="S22" s="569">
        <v>0.125</v>
      </c>
      <c r="T22" s="569">
        <f>+T17</f>
        <v>9.2999999999999999E-2</v>
      </c>
      <c r="U22" s="569">
        <v>0.125</v>
      </c>
      <c r="V22" s="570">
        <v>0.125</v>
      </c>
      <c r="W22" s="571">
        <f t="shared" ref="W22:AA23" si="28">+W17</f>
        <v>0.125</v>
      </c>
      <c r="X22" s="571">
        <f t="shared" si="28"/>
        <v>0.125</v>
      </c>
      <c r="Y22" s="571">
        <f t="shared" si="28"/>
        <v>0.125</v>
      </c>
      <c r="Z22" s="571">
        <f t="shared" si="28"/>
        <v>0.125</v>
      </c>
      <c r="AA22" s="571">
        <f t="shared" si="28"/>
        <v>0.125</v>
      </c>
      <c r="AB22" s="569">
        <v>0.25</v>
      </c>
      <c r="AC22" s="572">
        <f t="shared" ref="AC22:AL22" si="29">+AC17+AC20</f>
        <v>0</v>
      </c>
      <c r="AD22" s="572">
        <f t="shared" si="29"/>
        <v>0</v>
      </c>
      <c r="AE22" s="572">
        <f t="shared" si="29"/>
        <v>2.2700000000000001E-2</v>
      </c>
      <c r="AF22" s="572">
        <f t="shared" si="29"/>
        <v>1.7999999999999999E-2</v>
      </c>
      <c r="AG22" s="572">
        <f t="shared" si="29"/>
        <v>2.2700000000000001E-2</v>
      </c>
      <c r="AH22" s="572">
        <f t="shared" si="29"/>
        <v>2.2500000000000003E-2</v>
      </c>
      <c r="AI22" s="572">
        <f t="shared" si="29"/>
        <v>2.2700000000000001E-2</v>
      </c>
      <c r="AJ22" s="572">
        <f t="shared" si="29"/>
        <v>2.5200000000000004E-2</v>
      </c>
      <c r="AK22" s="572">
        <f t="shared" si="29"/>
        <v>2.2700000000000001E-2</v>
      </c>
      <c r="AL22" s="572">
        <f t="shared" si="29"/>
        <v>2.52E-2</v>
      </c>
      <c r="AM22" s="572">
        <f t="shared" ref="AM22:AZ22" si="30">+AM17+AM20</f>
        <v>2.2700000000000001E-2</v>
      </c>
      <c r="AN22" s="572">
        <f t="shared" si="30"/>
        <v>2.2700000000000001E-2</v>
      </c>
      <c r="AO22" s="572">
        <f t="shared" si="30"/>
        <v>2.2700000000000001E-2</v>
      </c>
      <c r="AP22" s="572">
        <f t="shared" si="30"/>
        <v>2.2700000000000001E-2</v>
      </c>
      <c r="AQ22" s="572">
        <f t="shared" si="30"/>
        <v>2.2700000000000001E-2</v>
      </c>
      <c r="AR22" s="572">
        <f t="shared" si="30"/>
        <v>2.2700000000000001E-2</v>
      </c>
      <c r="AS22" s="572">
        <f t="shared" si="30"/>
        <v>2.2700000000000001E-2</v>
      </c>
      <c r="AT22" s="572">
        <f t="shared" si="30"/>
        <v>2.2700000000000001E-2</v>
      </c>
      <c r="AU22" s="572">
        <f t="shared" si="30"/>
        <v>2.2700000000000001E-2</v>
      </c>
      <c r="AV22" s="572">
        <f t="shared" si="30"/>
        <v>2.2700000000000001E-2</v>
      </c>
      <c r="AW22" s="572">
        <f t="shared" si="30"/>
        <v>2.2700000000000001E-2</v>
      </c>
      <c r="AX22" s="572">
        <f t="shared" si="30"/>
        <v>2.2700000000000001E-2</v>
      </c>
      <c r="AY22" s="572">
        <f t="shared" si="30"/>
        <v>2.3E-2</v>
      </c>
      <c r="AZ22" s="572">
        <f t="shared" si="30"/>
        <v>2.2900000000000004E-2</v>
      </c>
      <c r="BA22" s="573">
        <f t="shared" si="0"/>
        <v>0.25</v>
      </c>
      <c r="BB22" s="573">
        <f t="shared" si="4"/>
        <v>0.25</v>
      </c>
      <c r="BC22" s="573">
        <f t="shared" si="5"/>
        <v>0.25</v>
      </c>
      <c r="BD22" s="573">
        <f t="shared" si="1"/>
        <v>0.25</v>
      </c>
      <c r="BE22" s="573">
        <f t="shared" si="2"/>
        <v>0.25</v>
      </c>
      <c r="BF22" s="553">
        <f t="shared" ref="BF22:BH23" si="31">+BF17+BF20</f>
        <v>0.25</v>
      </c>
      <c r="BG22" s="553">
        <f t="shared" si="31"/>
        <v>0</v>
      </c>
      <c r="BH22" s="553">
        <f t="shared" si="31"/>
        <v>0</v>
      </c>
      <c r="BI22" s="553">
        <f t="shared" ref="BI22:BK22" si="32">+BI17+BI20</f>
        <v>2.4E-2</v>
      </c>
      <c r="BJ22" s="553">
        <f>+BJ17+BJ20</f>
        <v>2.4E-2</v>
      </c>
      <c r="BK22" s="553">
        <f t="shared" si="32"/>
        <v>2.4E-2</v>
      </c>
      <c r="BL22" s="572">
        <f>+BL17+BL20</f>
        <v>2.4E-2</v>
      </c>
      <c r="BM22" s="553">
        <f t="shared" ref="BM22:BO22" si="33">+BM17+BM20</f>
        <v>2.4E-2</v>
      </c>
      <c r="BN22" s="572">
        <f>+BN17+BN20</f>
        <v>2.4E-2</v>
      </c>
      <c r="BO22" s="553">
        <f t="shared" si="33"/>
        <v>2.4E-2</v>
      </c>
      <c r="BP22" s="553">
        <f t="shared" ref="BP22" si="34">+BP17+BP20</f>
        <v>2.4E-2</v>
      </c>
      <c r="BQ22" s="553">
        <f t="shared" ref="BQ22:BR22" si="35">+BQ17+BQ20</f>
        <v>2.4E-2</v>
      </c>
      <c r="BR22" s="553">
        <f t="shared" si="35"/>
        <v>2.4E-2</v>
      </c>
      <c r="BS22" s="553">
        <f t="shared" ref="BS22" si="36">+BS17+BS20</f>
        <v>2.4E-2</v>
      </c>
      <c r="BT22" s="553"/>
      <c r="BU22" s="553">
        <f t="shared" ref="BU22" si="37">+BU17+BU20</f>
        <v>2.4E-2</v>
      </c>
      <c r="BV22" s="553"/>
      <c r="BW22" s="553">
        <f t="shared" ref="BW22" si="38">+BW17+BW20</f>
        <v>2.4E-2</v>
      </c>
      <c r="BX22" s="553"/>
      <c r="BY22" s="553">
        <f t="shared" ref="BY22:CA22" si="39">+BY17+BY20</f>
        <v>2.4E-2</v>
      </c>
      <c r="BZ22" s="553"/>
      <c r="CA22" s="553">
        <f t="shared" si="39"/>
        <v>2.4E-2</v>
      </c>
      <c r="CB22" s="553"/>
      <c r="CC22" s="553">
        <f t="shared" ref="CC22" si="40">+CC17+CC20</f>
        <v>0.01</v>
      </c>
      <c r="CD22" s="574"/>
      <c r="CE22" s="575">
        <f>+CE17+CE20</f>
        <v>0.24999999999999997</v>
      </c>
      <c r="CF22" s="575">
        <f t="shared" si="6"/>
        <v>0.12</v>
      </c>
      <c r="CG22" s="575">
        <f>+CG17+CG20</f>
        <v>0.12</v>
      </c>
      <c r="CH22" s="575">
        <f>+CH17+CH20</f>
        <v>0.24999999999999997</v>
      </c>
      <c r="CI22" s="575">
        <f>+CI17+CI20</f>
        <v>0.12</v>
      </c>
      <c r="CJ22" s="569">
        <v>0.25</v>
      </c>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76"/>
      <c r="DK22" s="576"/>
      <c r="DL22" s="576"/>
      <c r="DM22" s="576"/>
      <c r="DN22" s="569">
        <v>0.125</v>
      </c>
      <c r="DO22" s="577"/>
      <c r="DP22" s="577"/>
      <c r="DQ22" s="577"/>
      <c r="DR22" s="577"/>
      <c r="DS22" s="577"/>
      <c r="DT22" s="577"/>
      <c r="DU22" s="577"/>
      <c r="DV22" s="577"/>
      <c r="DW22" s="577"/>
      <c r="DX22" s="577"/>
      <c r="DY22" s="577"/>
      <c r="DZ22" s="577"/>
      <c r="EA22" s="577"/>
      <c r="EB22" s="577"/>
      <c r="EC22" s="577"/>
      <c r="ED22" s="577"/>
      <c r="EE22" s="577"/>
      <c r="EF22" s="577"/>
      <c r="EG22" s="577"/>
      <c r="EH22" s="577"/>
      <c r="EI22" s="577"/>
      <c r="EJ22" s="577"/>
      <c r="EK22" s="577"/>
      <c r="EL22" s="577"/>
      <c r="EM22" s="577"/>
      <c r="EN22" s="551"/>
      <c r="EO22" s="551"/>
      <c r="EP22" s="551"/>
      <c r="EQ22" s="551"/>
      <c r="ER22" s="552">
        <f t="shared" si="7"/>
        <v>1</v>
      </c>
      <c r="ES22" s="553">
        <f t="shared" si="25"/>
        <v>1</v>
      </c>
      <c r="ET22" s="553">
        <f t="shared" si="23"/>
        <v>0.48000000000000004</v>
      </c>
      <c r="EU22" s="553">
        <f t="shared" si="26"/>
        <v>1</v>
      </c>
      <c r="EV22" s="553">
        <f t="shared" si="27"/>
        <v>0.495</v>
      </c>
      <c r="EW22" s="807"/>
      <c r="EX22" s="747"/>
      <c r="EY22" s="747"/>
      <c r="EZ22" s="750"/>
      <c r="FA22" s="818"/>
      <c r="FB22" s="804"/>
    </row>
    <row r="23" spans="1:159" s="257" customFormat="1" ht="20.45" customHeight="1" thickBot="1" x14ac:dyDescent="0.3">
      <c r="A23" s="744"/>
      <c r="B23" s="757"/>
      <c r="C23" s="760"/>
      <c r="D23" s="710"/>
      <c r="E23" s="713"/>
      <c r="F23" s="347" t="s">
        <v>45</v>
      </c>
      <c r="G23" s="556">
        <f>G18+G21</f>
        <v>2437915900</v>
      </c>
      <c r="H23" s="558">
        <v>300000000</v>
      </c>
      <c r="I23" s="559"/>
      <c r="J23" s="559"/>
      <c r="K23" s="560">
        <v>300000000</v>
      </c>
      <c r="L23" s="554">
        <v>0</v>
      </c>
      <c r="M23" s="560">
        <v>300000000</v>
      </c>
      <c r="N23" s="554">
        <v>184028000</v>
      </c>
      <c r="O23" s="560">
        <v>300000000</v>
      </c>
      <c r="P23" s="560">
        <v>225212000</v>
      </c>
      <c r="Q23" s="560">
        <v>300000000</v>
      </c>
      <c r="R23" s="560">
        <v>225212000</v>
      </c>
      <c r="S23" s="554">
        <f>+S18</f>
        <v>297276000</v>
      </c>
      <c r="T23" s="554">
        <f>+T18</f>
        <v>225212000</v>
      </c>
      <c r="U23" s="554">
        <v>295295200</v>
      </c>
      <c r="V23" s="561">
        <v>295095000</v>
      </c>
      <c r="W23" s="556">
        <f t="shared" si="28"/>
        <v>295295200</v>
      </c>
      <c r="X23" s="556">
        <f t="shared" si="28"/>
        <v>295295200</v>
      </c>
      <c r="Y23" s="556">
        <f t="shared" si="28"/>
        <v>295095000</v>
      </c>
      <c r="Z23" s="556">
        <f t="shared" si="28"/>
        <v>295295200</v>
      </c>
      <c r="AA23" s="556">
        <f t="shared" si="28"/>
        <v>295095000</v>
      </c>
      <c r="AB23" s="554">
        <f t="shared" ref="AB23:AK23" si="41">+AB18+AB21</f>
        <v>454298633</v>
      </c>
      <c r="AC23" s="554">
        <f t="shared" si="41"/>
        <v>36048433</v>
      </c>
      <c r="AD23" s="554">
        <f t="shared" si="41"/>
        <v>36048433</v>
      </c>
      <c r="AE23" s="554">
        <f t="shared" si="41"/>
        <v>324069633</v>
      </c>
      <c r="AF23" s="554">
        <f t="shared" si="41"/>
        <v>324069633</v>
      </c>
      <c r="AG23" s="554">
        <f t="shared" si="41"/>
        <v>79513867</v>
      </c>
      <c r="AH23" s="554">
        <f t="shared" si="41"/>
        <v>79513867</v>
      </c>
      <c r="AI23" s="554">
        <f t="shared" si="41"/>
        <v>7993700</v>
      </c>
      <c r="AJ23" s="554">
        <f t="shared" si="41"/>
        <v>7993700</v>
      </c>
      <c r="AK23" s="554">
        <f t="shared" si="41"/>
        <v>3991833</v>
      </c>
      <c r="AL23" s="554">
        <f t="shared" ref="AL23:AZ23" si="42">+AL18+AL21</f>
        <v>3991833</v>
      </c>
      <c r="AM23" s="554">
        <f t="shared" si="42"/>
        <v>0</v>
      </c>
      <c r="AN23" s="554">
        <f t="shared" si="42"/>
        <v>0</v>
      </c>
      <c r="AO23" s="554">
        <f t="shared" si="42"/>
        <v>0</v>
      </c>
      <c r="AP23" s="554">
        <f t="shared" si="42"/>
        <v>0</v>
      </c>
      <c r="AQ23" s="554">
        <f t="shared" si="42"/>
        <v>0</v>
      </c>
      <c r="AR23" s="554">
        <f t="shared" si="42"/>
        <v>0</v>
      </c>
      <c r="AS23" s="554">
        <f t="shared" si="42"/>
        <v>0</v>
      </c>
      <c r="AT23" s="554">
        <f t="shared" si="42"/>
        <v>0</v>
      </c>
      <c r="AU23" s="554">
        <f t="shared" si="42"/>
        <v>21552001</v>
      </c>
      <c r="AV23" s="554">
        <f t="shared" si="42"/>
        <v>29885300</v>
      </c>
      <c r="AW23" s="554">
        <f t="shared" si="42"/>
        <v>38581968</v>
      </c>
      <c r="AX23" s="554">
        <f t="shared" si="42"/>
        <v>23952667</v>
      </c>
      <c r="AY23" s="554">
        <f t="shared" si="42"/>
        <v>-5067731</v>
      </c>
      <c r="AZ23" s="554">
        <f t="shared" si="42"/>
        <v>0</v>
      </c>
      <c r="BA23" s="556">
        <f t="shared" si="0"/>
        <v>506683704</v>
      </c>
      <c r="BB23" s="556">
        <f t="shared" si="4"/>
        <v>506683704</v>
      </c>
      <c r="BC23" s="556">
        <f t="shared" si="5"/>
        <v>505455433</v>
      </c>
      <c r="BD23" s="556">
        <f t="shared" si="1"/>
        <v>506683704</v>
      </c>
      <c r="BE23" s="556">
        <f t="shared" si="2"/>
        <v>505455433</v>
      </c>
      <c r="BF23" s="554">
        <f t="shared" si="31"/>
        <v>537365467</v>
      </c>
      <c r="BG23" s="554">
        <f t="shared" si="31"/>
        <v>497443200</v>
      </c>
      <c r="BH23" s="554">
        <f t="shared" si="31"/>
        <v>497443200</v>
      </c>
      <c r="BI23" s="554">
        <f t="shared" ref="BI23:BK23" si="43">+BI18+BI21</f>
        <v>0</v>
      </c>
      <c r="BJ23" s="554">
        <f t="shared" si="43"/>
        <v>8030266</v>
      </c>
      <c r="BK23" s="554">
        <f t="shared" si="43"/>
        <v>0</v>
      </c>
      <c r="BL23" s="554">
        <f>+BL18+BL21</f>
        <v>0</v>
      </c>
      <c r="BM23" s="554">
        <f t="shared" ref="BM23:BO23" si="44">+BM18+BM21</f>
        <v>8030267</v>
      </c>
      <c r="BN23" s="554">
        <f>+BN18+BN21</f>
        <v>0</v>
      </c>
      <c r="BO23" s="554">
        <f t="shared" si="44"/>
        <v>0</v>
      </c>
      <c r="BP23" s="554">
        <f t="shared" ref="BP23" si="45">+BP18+BP21</f>
        <v>0</v>
      </c>
      <c r="BQ23" s="554">
        <f t="shared" ref="BQ23:BR23" si="46">+BQ18+BQ21</f>
        <v>0</v>
      </c>
      <c r="BR23" s="554">
        <f t="shared" si="46"/>
        <v>0</v>
      </c>
      <c r="BS23" s="554">
        <f t="shared" ref="BS23" si="47">+BS18+BS21</f>
        <v>0</v>
      </c>
      <c r="BT23" s="554"/>
      <c r="BU23" s="554">
        <f t="shared" ref="BU23" si="48">+BU18+BU21</f>
        <v>0</v>
      </c>
      <c r="BV23" s="554"/>
      <c r="BW23" s="554">
        <f t="shared" ref="BW23" si="49">+BW18+BW21</f>
        <v>0</v>
      </c>
      <c r="BX23" s="554"/>
      <c r="BY23" s="554">
        <f t="shared" ref="BY23:CA23" si="50">+BY18+BY21</f>
        <v>0</v>
      </c>
      <c r="BZ23" s="554"/>
      <c r="CA23" s="554">
        <f t="shared" si="50"/>
        <v>31892000</v>
      </c>
      <c r="CB23" s="554"/>
      <c r="CC23" s="554">
        <f t="shared" ref="CC23" si="51">+CC18+CC21</f>
        <v>0</v>
      </c>
      <c r="CD23" s="562"/>
      <c r="CE23" s="556">
        <f>+CE18+CE21</f>
        <v>537365467</v>
      </c>
      <c r="CF23" s="556">
        <f t="shared" si="6"/>
        <v>505473467</v>
      </c>
      <c r="CG23" s="556">
        <f>+CG18++CG21</f>
        <v>505473466</v>
      </c>
      <c r="CH23" s="556">
        <f>+CH18++CH21</f>
        <v>537365467</v>
      </c>
      <c r="CI23" s="556">
        <f>+CI18++CI21</f>
        <v>505473466</v>
      </c>
      <c r="CJ23" s="554">
        <v>800000000</v>
      </c>
      <c r="CK23" s="554"/>
      <c r="CL23" s="554"/>
      <c r="CM23" s="554"/>
      <c r="CN23" s="554"/>
      <c r="CO23" s="554"/>
      <c r="CP23" s="554"/>
      <c r="CQ23" s="554"/>
      <c r="CR23" s="554"/>
      <c r="CS23" s="554"/>
      <c r="CT23" s="554"/>
      <c r="CU23" s="554"/>
      <c r="CV23" s="554"/>
      <c r="CW23" s="554"/>
      <c r="CX23" s="554"/>
      <c r="CY23" s="554"/>
      <c r="CZ23" s="554"/>
      <c r="DA23" s="554"/>
      <c r="DB23" s="554"/>
      <c r="DC23" s="554"/>
      <c r="DD23" s="554"/>
      <c r="DE23" s="554"/>
      <c r="DF23" s="554"/>
      <c r="DG23" s="554"/>
      <c r="DH23" s="554"/>
      <c r="DI23" s="554"/>
      <c r="DJ23" s="556"/>
      <c r="DK23" s="556"/>
      <c r="DL23" s="556"/>
      <c r="DM23" s="557"/>
      <c r="DN23" s="554">
        <v>300000000</v>
      </c>
      <c r="DO23" s="554"/>
      <c r="DP23" s="554"/>
      <c r="DQ23" s="554"/>
      <c r="DR23" s="554"/>
      <c r="DS23" s="554"/>
      <c r="DT23" s="554"/>
      <c r="DU23" s="554"/>
      <c r="DV23" s="554"/>
      <c r="DW23" s="554"/>
      <c r="DX23" s="554"/>
      <c r="DY23" s="554"/>
      <c r="DZ23" s="554"/>
      <c r="EA23" s="554"/>
      <c r="EB23" s="554"/>
      <c r="EC23" s="554"/>
      <c r="ED23" s="554"/>
      <c r="EE23" s="554"/>
      <c r="EF23" s="554"/>
      <c r="EG23" s="554"/>
      <c r="EH23" s="554"/>
      <c r="EI23" s="554"/>
      <c r="EJ23" s="554"/>
      <c r="EK23" s="554"/>
      <c r="EL23" s="554"/>
      <c r="EM23" s="554"/>
      <c r="EN23" s="556"/>
      <c r="EO23" s="556"/>
      <c r="EP23" s="556"/>
      <c r="EQ23" s="557"/>
      <c r="ER23" s="563" t="e">
        <f t="shared" si="7"/>
        <v>#DIV/0!</v>
      </c>
      <c r="ES23" s="564">
        <f t="shared" si="25"/>
        <v>0.99999999802165684</v>
      </c>
      <c r="ET23" s="564">
        <f t="shared" si="23"/>
        <v>0.94065119000287378</v>
      </c>
      <c r="EU23" s="564">
        <f t="shared" si="26"/>
        <v>0.99890743859456432</v>
      </c>
      <c r="EV23" s="565">
        <f t="shared" si="27"/>
        <v>0.53571327009270497</v>
      </c>
      <c r="EW23" s="813"/>
      <c r="EX23" s="748"/>
      <c r="EY23" s="748"/>
      <c r="EZ23" s="751"/>
      <c r="FA23" s="819"/>
      <c r="FB23" s="804"/>
    </row>
    <row r="24" spans="1:159" s="257" customFormat="1" ht="20.45" customHeight="1" x14ac:dyDescent="0.25">
      <c r="A24" s="744"/>
      <c r="B24" s="755">
        <v>3</v>
      </c>
      <c r="C24" s="758" t="s">
        <v>243</v>
      </c>
      <c r="D24" s="708" t="s">
        <v>239</v>
      </c>
      <c r="E24" s="711">
        <v>255</v>
      </c>
      <c r="F24" s="343" t="s">
        <v>41</v>
      </c>
      <c r="G24" s="498">
        <f>+AA24+BE24+BF24+CJ24+DN24</f>
        <v>0.98</v>
      </c>
      <c r="H24" s="500">
        <v>0</v>
      </c>
      <c r="I24" s="501"/>
      <c r="J24" s="501"/>
      <c r="K24" s="277">
        <v>0</v>
      </c>
      <c r="L24" s="277"/>
      <c r="M24" s="277">
        <v>0</v>
      </c>
      <c r="N24" s="277"/>
      <c r="O24" s="277">
        <v>0</v>
      </c>
      <c r="P24" s="277"/>
      <c r="Q24" s="277">
        <v>0</v>
      </c>
      <c r="R24" s="277"/>
      <c r="S24" s="277">
        <v>0</v>
      </c>
      <c r="T24" s="277"/>
      <c r="U24" s="277">
        <v>0</v>
      </c>
      <c r="V24" s="502">
        <v>0</v>
      </c>
      <c r="W24" s="310">
        <f>+U24</f>
        <v>0</v>
      </c>
      <c r="X24" s="310">
        <f>+U24</f>
        <v>0</v>
      </c>
      <c r="Y24" s="310">
        <f>+V24</f>
        <v>0</v>
      </c>
      <c r="Z24" s="310">
        <f>+X24</f>
        <v>0</v>
      </c>
      <c r="AA24" s="310">
        <f>+Y24</f>
        <v>0</v>
      </c>
      <c r="AB24" s="524">
        <v>0.2</v>
      </c>
      <c r="AC24" s="525">
        <v>0</v>
      </c>
      <c r="AD24" s="525">
        <v>0</v>
      </c>
      <c r="AE24" s="525">
        <v>0.01</v>
      </c>
      <c r="AF24" s="525">
        <v>0.01</v>
      </c>
      <c r="AG24" s="525">
        <v>0.01</v>
      </c>
      <c r="AH24" s="525">
        <v>0.01</v>
      </c>
      <c r="AI24" s="525">
        <v>0.01</v>
      </c>
      <c r="AJ24" s="525">
        <v>0.01</v>
      </c>
      <c r="AK24" s="525">
        <v>0.01</v>
      </c>
      <c r="AL24" s="525">
        <v>0.01</v>
      </c>
      <c r="AM24" s="525">
        <v>0.01</v>
      </c>
      <c r="AN24" s="525">
        <v>0.01</v>
      </c>
      <c r="AO24" s="525">
        <v>0.02</v>
      </c>
      <c r="AP24" s="525">
        <v>0.02</v>
      </c>
      <c r="AQ24" s="525">
        <v>0.03</v>
      </c>
      <c r="AR24" s="525">
        <v>0.03</v>
      </c>
      <c r="AS24" s="525">
        <v>0.03</v>
      </c>
      <c r="AT24" s="525">
        <v>0.03</v>
      </c>
      <c r="AU24" s="525">
        <v>0.02</v>
      </c>
      <c r="AV24" s="525">
        <v>0.02</v>
      </c>
      <c r="AW24" s="525">
        <v>0.02</v>
      </c>
      <c r="AX24" s="525">
        <v>0.02</v>
      </c>
      <c r="AY24" s="525">
        <v>0.03</v>
      </c>
      <c r="AZ24" s="525">
        <v>0.01</v>
      </c>
      <c r="BA24" s="526">
        <f t="shared" si="0"/>
        <v>0.19999999999999998</v>
      </c>
      <c r="BB24" s="526">
        <f>+AC24+AE24+AG24+AI24+AK24+AM24+AO24+AQ24+AS24+AU24+AW24+AY24</f>
        <v>0.19999999999999998</v>
      </c>
      <c r="BC24" s="526">
        <f t="shared" si="5"/>
        <v>0.18</v>
      </c>
      <c r="BD24" s="526">
        <f t="shared" si="1"/>
        <v>0.19999999999999998</v>
      </c>
      <c r="BE24" s="526">
        <f t="shared" si="2"/>
        <v>0.18</v>
      </c>
      <c r="BF24" s="525">
        <v>0.35</v>
      </c>
      <c r="BG24" s="525">
        <v>0</v>
      </c>
      <c r="BH24" s="525">
        <v>0</v>
      </c>
      <c r="BI24" s="525">
        <v>0.01</v>
      </c>
      <c r="BJ24" s="525">
        <v>0.01</v>
      </c>
      <c r="BK24" s="525">
        <v>0.02</v>
      </c>
      <c r="BL24" s="525">
        <v>0.02</v>
      </c>
      <c r="BM24" s="525">
        <v>0.03</v>
      </c>
      <c r="BN24" s="525">
        <v>0.03</v>
      </c>
      <c r="BO24" s="525">
        <v>0.03</v>
      </c>
      <c r="BP24" s="525">
        <v>0.03</v>
      </c>
      <c r="BQ24" s="525">
        <v>0.03</v>
      </c>
      <c r="BR24" s="525">
        <v>0.03</v>
      </c>
      <c r="BS24" s="525">
        <v>0.03</v>
      </c>
      <c r="BT24" s="525"/>
      <c r="BU24" s="525">
        <v>0.04</v>
      </c>
      <c r="BV24" s="525"/>
      <c r="BW24" s="525">
        <v>0.04</v>
      </c>
      <c r="BX24" s="525"/>
      <c r="BY24" s="525">
        <v>0.04</v>
      </c>
      <c r="BZ24" s="525"/>
      <c r="CA24" s="525">
        <v>0.04</v>
      </c>
      <c r="CB24" s="525"/>
      <c r="CC24" s="525">
        <v>0.04</v>
      </c>
      <c r="CD24" s="527"/>
      <c r="CE24" s="528">
        <f>+BG24+BI24+BK24+BM24+BO24+BQ24+BS24+BU24+BW24+BY24+CA24+CC24</f>
        <v>0.35</v>
      </c>
      <c r="CF24" s="529">
        <f>+BG24+BI24+BK24+BM24+BO24+BQ24</f>
        <v>0.12</v>
      </c>
      <c r="CG24" s="528">
        <f>+BH24+BJ24+BL24+BN24+BP24+BR24+BT24+BV24+BX24+BZ24+CB24+CD24</f>
        <v>0.12</v>
      </c>
      <c r="CH24" s="528">
        <f t="shared" ref="CH24:CI28" si="52">+BG24+BI24+BK24+BM24+BO24+BQ24+BS24+BU24+BW24+BY24+CA24+CC24</f>
        <v>0.35</v>
      </c>
      <c r="CI24" s="528">
        <f t="shared" si="52"/>
        <v>0.12</v>
      </c>
      <c r="CJ24" s="525">
        <v>0.35</v>
      </c>
      <c r="CK24" s="525"/>
      <c r="CL24" s="525"/>
      <c r="CM24" s="525"/>
      <c r="CN24" s="525"/>
      <c r="CO24" s="525"/>
      <c r="CP24" s="525"/>
      <c r="CQ24" s="525"/>
      <c r="CR24" s="525"/>
      <c r="CS24" s="525"/>
      <c r="CT24" s="525"/>
      <c r="CU24" s="525"/>
      <c r="CV24" s="525"/>
      <c r="CW24" s="525"/>
      <c r="CX24" s="525"/>
      <c r="CY24" s="525"/>
      <c r="CZ24" s="525"/>
      <c r="DA24" s="525"/>
      <c r="DB24" s="525"/>
      <c r="DC24" s="525"/>
      <c r="DD24" s="525"/>
      <c r="DE24" s="525"/>
      <c r="DF24" s="525"/>
      <c r="DG24" s="525"/>
      <c r="DH24" s="525"/>
      <c r="DI24" s="525"/>
      <c r="DJ24" s="526"/>
      <c r="DK24" s="526"/>
      <c r="DL24" s="526"/>
      <c r="DM24" s="526"/>
      <c r="DN24" s="525">
        <v>0.1</v>
      </c>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8"/>
      <c r="EO24" s="278"/>
      <c r="EP24" s="278"/>
      <c r="EQ24" s="278"/>
      <c r="ER24" s="539">
        <f>+BR24/BQ24</f>
        <v>1</v>
      </c>
      <c r="ES24" s="280">
        <f t="shared" si="25"/>
        <v>1</v>
      </c>
      <c r="ET24" s="280">
        <f>+CI24/CH24</f>
        <v>0.34285714285714286</v>
      </c>
      <c r="EU24" s="280">
        <f t="shared" si="26"/>
        <v>0.93750000000000011</v>
      </c>
      <c r="EV24" s="280">
        <f t="shared" si="27"/>
        <v>0.30612244897959184</v>
      </c>
      <c r="EW24" s="814" t="s">
        <v>1597</v>
      </c>
      <c r="EX24" s="746" t="s">
        <v>59</v>
      </c>
      <c r="EY24" s="746" t="s">
        <v>59</v>
      </c>
      <c r="EZ24" s="749" t="s">
        <v>1586</v>
      </c>
      <c r="FA24" s="746" t="s">
        <v>336</v>
      </c>
      <c r="FB24" s="804"/>
    </row>
    <row r="25" spans="1:159" s="313" customFormat="1" ht="20.45" customHeight="1" x14ac:dyDescent="0.25">
      <c r="A25" s="744"/>
      <c r="B25" s="756"/>
      <c r="C25" s="759"/>
      <c r="D25" s="709"/>
      <c r="E25" s="712"/>
      <c r="F25" s="344" t="s">
        <v>3</v>
      </c>
      <c r="G25" s="503">
        <f>+AA25+BE25+CH25+CJ25+DN25</f>
        <v>14251595814</v>
      </c>
      <c r="H25" s="504">
        <v>0</v>
      </c>
      <c r="I25" s="505"/>
      <c r="J25" s="505"/>
      <c r="K25" s="506">
        <v>0</v>
      </c>
      <c r="L25" s="283"/>
      <c r="M25" s="506">
        <v>0</v>
      </c>
      <c r="N25" s="283"/>
      <c r="O25" s="506">
        <v>0</v>
      </c>
      <c r="P25" s="506"/>
      <c r="Q25" s="506">
        <v>0</v>
      </c>
      <c r="R25" s="506"/>
      <c r="S25" s="283">
        <v>0</v>
      </c>
      <c r="T25" s="283"/>
      <c r="U25" s="283">
        <v>0</v>
      </c>
      <c r="V25" s="507">
        <v>0</v>
      </c>
      <c r="W25" s="508">
        <f>+U25</f>
        <v>0</v>
      </c>
      <c r="X25" s="508">
        <f>+U25</f>
        <v>0</v>
      </c>
      <c r="Y25" s="508">
        <f>+V25</f>
        <v>0</v>
      </c>
      <c r="Z25" s="508">
        <f>+X25</f>
        <v>0</v>
      </c>
      <c r="AA25" s="508">
        <f>+Y25</f>
        <v>0</v>
      </c>
      <c r="AB25" s="283">
        <v>3373830000</v>
      </c>
      <c r="AC25" s="283">
        <v>0</v>
      </c>
      <c r="AD25" s="283">
        <v>0</v>
      </c>
      <c r="AE25" s="283">
        <f>+AF25</f>
        <v>666383402</v>
      </c>
      <c r="AF25" s="283">
        <v>666383402</v>
      </c>
      <c r="AG25" s="283">
        <v>240345403</v>
      </c>
      <c r="AH25" s="283">
        <v>240345403</v>
      </c>
      <c r="AI25" s="283">
        <v>467453341</v>
      </c>
      <c r="AJ25" s="283">
        <v>467453341</v>
      </c>
      <c r="AK25" s="283">
        <v>182262501</v>
      </c>
      <c r="AL25" s="283">
        <v>182262501</v>
      </c>
      <c r="AM25" s="283">
        <v>491344129</v>
      </c>
      <c r="AN25" s="283">
        <v>612519978</v>
      </c>
      <c r="AO25" s="283">
        <v>68729308</v>
      </c>
      <c r="AP25" s="283">
        <v>-28457967</v>
      </c>
      <c r="AQ25" s="283">
        <v>46529308</v>
      </c>
      <c r="AR25" s="283">
        <v>41910295</v>
      </c>
      <c r="AS25" s="283">
        <v>398007034</v>
      </c>
      <c r="AT25" s="283">
        <v>111913281</v>
      </c>
      <c r="AU25" s="283">
        <v>93100000</v>
      </c>
      <c r="AV25" s="283">
        <v>223572022</v>
      </c>
      <c r="AW25" s="283">
        <v>58552500</v>
      </c>
      <c r="AX25" s="283">
        <v>48878278</v>
      </c>
      <c r="AY25" s="283">
        <v>81412234</v>
      </c>
      <c r="AZ25" s="283">
        <v>105647280</v>
      </c>
      <c r="BA25" s="508">
        <f t="shared" si="0"/>
        <v>2794119160</v>
      </c>
      <c r="BB25" s="508">
        <f t="shared" si="4"/>
        <v>2794119160</v>
      </c>
      <c r="BC25" s="508">
        <f t="shared" si="5"/>
        <v>2672427814</v>
      </c>
      <c r="BD25" s="508">
        <f t="shared" si="1"/>
        <v>2794119160</v>
      </c>
      <c r="BE25" s="508">
        <f t="shared" si="2"/>
        <v>2672427814</v>
      </c>
      <c r="BF25" s="283">
        <v>4514168000</v>
      </c>
      <c r="BG25" s="283">
        <v>383467410</v>
      </c>
      <c r="BH25" s="283">
        <v>383467410</v>
      </c>
      <c r="BI25" s="283">
        <v>389089000</v>
      </c>
      <c r="BJ25" s="283">
        <v>10806690</v>
      </c>
      <c r="BK25" s="283">
        <v>293736991</v>
      </c>
      <c r="BL25" s="283">
        <v>327273293</v>
      </c>
      <c r="BM25" s="283">
        <v>34779000</v>
      </c>
      <c r="BN25" s="283">
        <v>60172700</v>
      </c>
      <c r="BO25" s="283">
        <v>3192580599</v>
      </c>
      <c r="BP25" s="283">
        <v>134369020</v>
      </c>
      <c r="BQ25" s="283">
        <v>190470000</v>
      </c>
      <c r="BR25" s="283">
        <v>147302480</v>
      </c>
      <c r="BS25" s="283">
        <v>22045000</v>
      </c>
      <c r="BT25" s="283"/>
      <c r="BU25" s="283">
        <v>0</v>
      </c>
      <c r="BV25" s="283"/>
      <c r="BW25" s="283">
        <v>8000000</v>
      </c>
      <c r="BX25" s="283"/>
      <c r="BY25" s="283">
        <v>0</v>
      </c>
      <c r="BZ25" s="283"/>
      <c r="CA25" s="283">
        <v>0</v>
      </c>
      <c r="CB25" s="283"/>
      <c r="CC25" s="283">
        <v>0</v>
      </c>
      <c r="CD25" s="510"/>
      <c r="CE25" s="508">
        <f>+BG25+BI25+BK25+BM25+BO25+BQ25+BS25+BU25+BW25+BY25+CA25+CC25</f>
        <v>4514168000</v>
      </c>
      <c r="CF25" s="508">
        <f t="shared" si="6"/>
        <v>4484123000</v>
      </c>
      <c r="CG25" s="284">
        <f>+BH25+BJ25+BL25+BN25+BP25+BR25+BT25+BV25+BX25+BZ25+CB25+CD25</f>
        <v>1063391593</v>
      </c>
      <c r="CH25" s="284">
        <f t="shared" si="52"/>
        <v>4514168000</v>
      </c>
      <c r="CI25" s="284">
        <f t="shared" si="52"/>
        <v>1063391593</v>
      </c>
      <c r="CJ25" s="283">
        <v>4800000000</v>
      </c>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5"/>
      <c r="DJ25" s="284"/>
      <c r="DK25" s="284"/>
      <c r="DL25" s="284"/>
      <c r="DM25" s="284"/>
      <c r="DN25" s="283">
        <v>2265000000</v>
      </c>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311"/>
      <c r="EN25" s="312"/>
      <c r="EO25" s="312"/>
      <c r="EP25" s="312"/>
      <c r="EQ25" s="312"/>
      <c r="ER25" s="286">
        <f>+BR25/BQ25</f>
        <v>0.77336315430251479</v>
      </c>
      <c r="ES25" s="287">
        <f t="shared" si="25"/>
        <v>0.23714594648719492</v>
      </c>
      <c r="ET25" s="287">
        <f t="shared" ref="ET25:ET30" si="53">+CI25/CH25</f>
        <v>0.2355675714771803</v>
      </c>
      <c r="EU25" s="287">
        <f t="shared" si="26"/>
        <v>0.51328594527005955</v>
      </c>
      <c r="EV25" s="287">
        <f t="shared" si="27"/>
        <v>0.26213340988313266</v>
      </c>
      <c r="EW25" s="815"/>
      <c r="EX25" s="747"/>
      <c r="EY25" s="747"/>
      <c r="EZ25" s="750"/>
      <c r="FA25" s="747"/>
      <c r="FB25" s="804"/>
    </row>
    <row r="26" spans="1:159" s="257" customFormat="1" ht="20.45" customHeight="1" x14ac:dyDescent="0.25">
      <c r="A26" s="744"/>
      <c r="B26" s="756"/>
      <c r="C26" s="759"/>
      <c r="D26" s="709"/>
      <c r="E26" s="712"/>
      <c r="F26" s="345" t="s">
        <v>203</v>
      </c>
      <c r="G26" s="503"/>
      <c r="H26" s="504"/>
      <c r="I26" s="505"/>
      <c r="J26" s="505"/>
      <c r="K26" s="506"/>
      <c r="L26" s="283"/>
      <c r="M26" s="506"/>
      <c r="N26" s="283"/>
      <c r="O26" s="506"/>
      <c r="P26" s="506"/>
      <c r="Q26" s="506"/>
      <c r="R26" s="506"/>
      <c r="S26" s="283"/>
      <c r="T26" s="283"/>
      <c r="U26" s="283"/>
      <c r="V26" s="507"/>
      <c r="W26" s="508"/>
      <c r="X26" s="508"/>
      <c r="Y26" s="508"/>
      <c r="Z26" s="508"/>
      <c r="AA26" s="508"/>
      <c r="AB26" s="504">
        <v>2520665717</v>
      </c>
      <c r="AC26" s="283">
        <v>0</v>
      </c>
      <c r="AD26" s="283">
        <v>0</v>
      </c>
      <c r="AE26" s="283">
        <v>18012443</v>
      </c>
      <c r="AF26" s="283">
        <v>18012443</v>
      </c>
      <c r="AG26" s="283">
        <f>63639217-AE26</f>
        <v>45626774</v>
      </c>
      <c r="AH26" s="283">
        <f>63639217-AF26</f>
        <v>45626774</v>
      </c>
      <c r="AI26" s="283">
        <v>127632262</v>
      </c>
      <c r="AJ26" s="283">
        <v>127632262</v>
      </c>
      <c r="AK26" s="283">
        <v>133885435</v>
      </c>
      <c r="AL26" s="283">
        <v>133885435</v>
      </c>
      <c r="AM26" s="283">
        <f>365130816-50564445</f>
        <v>314566371</v>
      </c>
      <c r="AN26" s="283">
        <v>231310359</v>
      </c>
      <c r="AO26" s="283">
        <v>258605820</v>
      </c>
      <c r="AP26" s="283">
        <v>149384516</v>
      </c>
      <c r="AQ26" s="283">
        <v>275003256</v>
      </c>
      <c r="AR26" s="283">
        <v>315104264</v>
      </c>
      <c r="AS26" s="283">
        <v>346577221</v>
      </c>
      <c r="AT26" s="283">
        <v>226739311</v>
      </c>
      <c r="AU26" s="283">
        <v>360727399</v>
      </c>
      <c r="AV26" s="283">
        <v>167585354</v>
      </c>
      <c r="AW26" s="283">
        <v>293088360</v>
      </c>
      <c r="AX26" s="283">
        <v>253811024</v>
      </c>
      <c r="AY26" s="283">
        <v>620393819</v>
      </c>
      <c r="AZ26" s="283">
        <v>383912309</v>
      </c>
      <c r="BA26" s="508">
        <f t="shared" si="0"/>
        <v>2794119160</v>
      </c>
      <c r="BB26" s="508">
        <f t="shared" si="4"/>
        <v>2794119160</v>
      </c>
      <c r="BC26" s="508">
        <f t="shared" si="5"/>
        <v>2053004051</v>
      </c>
      <c r="BD26" s="508">
        <f t="shared" si="1"/>
        <v>2794119160</v>
      </c>
      <c r="BE26" s="508">
        <f t="shared" si="2"/>
        <v>2053004051</v>
      </c>
      <c r="BF26" s="530">
        <f>+BF25</f>
        <v>4514168000</v>
      </c>
      <c r="BG26" s="530">
        <v>4378410</v>
      </c>
      <c r="BH26" s="530">
        <v>4378410</v>
      </c>
      <c r="BI26" s="530">
        <v>32000000</v>
      </c>
      <c r="BJ26" s="530">
        <v>5540460</v>
      </c>
      <c r="BK26" s="530">
        <v>32000000</v>
      </c>
      <c r="BL26" s="530">
        <v>21531930</v>
      </c>
      <c r="BM26" s="530">
        <v>130000000</v>
      </c>
      <c r="BN26" s="530">
        <v>95262884</v>
      </c>
      <c r="BO26" s="530">
        <v>130000000</v>
      </c>
      <c r="BP26" s="530">
        <v>215859754</v>
      </c>
      <c r="BQ26" s="530">
        <v>130000000</v>
      </c>
      <c r="BR26" s="530">
        <v>85239147</v>
      </c>
      <c r="BS26" s="530">
        <v>624000000</v>
      </c>
      <c r="BT26" s="530"/>
      <c r="BU26" s="530">
        <v>624000000</v>
      </c>
      <c r="BV26" s="530"/>
      <c r="BW26" s="530">
        <v>624000000</v>
      </c>
      <c r="BX26" s="530"/>
      <c r="BY26" s="530">
        <v>624000000</v>
      </c>
      <c r="BZ26" s="530"/>
      <c r="CA26" s="530">
        <v>624000000</v>
      </c>
      <c r="CB26" s="530"/>
      <c r="CC26" s="530">
        <v>935789590</v>
      </c>
      <c r="CD26" s="531"/>
      <c r="CE26" s="508">
        <f>+BG26+BI26+BK26+BM26+BO26+BQ26+BS26+BU26+BW26+BY26+CA26+CC26</f>
        <v>4514168000</v>
      </c>
      <c r="CF26" s="508">
        <f t="shared" si="6"/>
        <v>458378410</v>
      </c>
      <c r="CG26" s="284">
        <f>+BH26+BJ26+BL26+BN26+BP26+BR26+BT26+BV26+BX26+BZ26+CB26+CD26</f>
        <v>427812585</v>
      </c>
      <c r="CH26" s="284">
        <f t="shared" si="52"/>
        <v>4514168000</v>
      </c>
      <c r="CI26" s="284">
        <f t="shared" si="52"/>
        <v>427812585</v>
      </c>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5"/>
      <c r="DJ26" s="284"/>
      <c r="DK26" s="284"/>
      <c r="DL26" s="284"/>
      <c r="DM26" s="284"/>
      <c r="DN26" s="283"/>
      <c r="DO26" s="289"/>
      <c r="DP26" s="289"/>
      <c r="DQ26" s="289"/>
      <c r="DR26" s="289"/>
      <c r="DS26" s="289"/>
      <c r="DT26" s="289"/>
      <c r="DU26" s="289"/>
      <c r="DV26" s="289"/>
      <c r="DW26" s="289"/>
      <c r="DX26" s="289"/>
      <c r="DY26" s="289"/>
      <c r="DZ26" s="289"/>
      <c r="EA26" s="289"/>
      <c r="EB26" s="289"/>
      <c r="EC26" s="289"/>
      <c r="ED26" s="289"/>
      <c r="EE26" s="289"/>
      <c r="EF26" s="289"/>
      <c r="EG26" s="289"/>
      <c r="EH26" s="289"/>
      <c r="EI26" s="289"/>
      <c r="EJ26" s="289"/>
      <c r="EK26" s="289"/>
      <c r="EL26" s="289"/>
      <c r="EM26" s="291"/>
      <c r="EN26" s="290"/>
      <c r="EO26" s="290"/>
      <c r="EP26" s="290"/>
      <c r="EQ26" s="290"/>
      <c r="ER26" s="286">
        <f t="shared" si="7"/>
        <v>0.65568574615384612</v>
      </c>
      <c r="ES26" s="287">
        <f t="shared" si="25"/>
        <v>0.933317485437414</v>
      </c>
      <c r="ET26" s="287">
        <f t="shared" si="53"/>
        <v>9.4771081847197541E-2</v>
      </c>
      <c r="EU26" s="287">
        <f t="shared" si="26"/>
        <v>0.76274204134147905</v>
      </c>
      <c r="EV26" s="287" t="e">
        <f t="shared" si="27"/>
        <v>#DIV/0!</v>
      </c>
      <c r="EW26" s="815"/>
      <c r="EX26" s="747"/>
      <c r="EY26" s="747"/>
      <c r="EZ26" s="750"/>
      <c r="FA26" s="747"/>
      <c r="FB26" s="804"/>
    </row>
    <row r="27" spans="1:159" s="257" customFormat="1" ht="20.45" customHeight="1" x14ac:dyDescent="0.25">
      <c r="A27" s="744"/>
      <c r="B27" s="756"/>
      <c r="C27" s="759"/>
      <c r="D27" s="709"/>
      <c r="E27" s="712"/>
      <c r="F27" s="346" t="s">
        <v>42</v>
      </c>
      <c r="G27" s="499">
        <f t="shared" si="24"/>
        <v>1.999999999999999E-2</v>
      </c>
      <c r="H27" s="511"/>
      <c r="I27" s="512"/>
      <c r="J27" s="512"/>
      <c r="K27" s="506"/>
      <c r="L27" s="292"/>
      <c r="M27" s="506"/>
      <c r="N27" s="292"/>
      <c r="O27" s="506"/>
      <c r="P27" s="506"/>
      <c r="Q27" s="506"/>
      <c r="R27" s="506"/>
      <c r="S27" s="292"/>
      <c r="T27" s="292"/>
      <c r="U27" s="292"/>
      <c r="V27" s="507"/>
      <c r="W27" s="513"/>
      <c r="X27" s="513"/>
      <c r="Y27" s="513"/>
      <c r="Z27" s="513"/>
      <c r="AA27" s="513"/>
      <c r="AB27" s="292"/>
      <c r="AC27" s="292"/>
      <c r="AD27" s="292"/>
      <c r="AE27" s="292"/>
      <c r="AF27" s="292"/>
      <c r="AG27" s="292"/>
      <c r="AH27" s="292"/>
      <c r="AI27" s="292"/>
      <c r="AJ27" s="292"/>
      <c r="AK27" s="292"/>
      <c r="AL27" s="292"/>
      <c r="AM27" s="292"/>
      <c r="AN27" s="292"/>
      <c r="AO27" s="532"/>
      <c r="AP27" s="532"/>
      <c r="AQ27" s="292"/>
      <c r="AR27" s="292"/>
      <c r="AS27" s="292"/>
      <c r="AT27" s="292"/>
      <c r="AU27" s="314"/>
      <c r="AV27" s="292"/>
      <c r="AW27" s="292"/>
      <c r="AX27" s="292"/>
      <c r="AY27" s="292"/>
      <c r="AZ27" s="292"/>
      <c r="BA27" s="508"/>
      <c r="BB27" s="508"/>
      <c r="BC27" s="508"/>
      <c r="BD27" s="508"/>
      <c r="BE27" s="508"/>
      <c r="BF27" s="533">
        <f>+BD24-BE24</f>
        <v>1.999999999999999E-2</v>
      </c>
      <c r="BG27" s="534">
        <v>0.01</v>
      </c>
      <c r="BH27" s="534">
        <v>0.01</v>
      </c>
      <c r="BI27" s="534">
        <v>0.01</v>
      </c>
      <c r="BJ27" s="534">
        <v>0.01</v>
      </c>
      <c r="BK27" s="534">
        <v>0</v>
      </c>
      <c r="BL27" s="534">
        <v>0</v>
      </c>
      <c r="BM27" s="534">
        <v>0</v>
      </c>
      <c r="BN27" s="534">
        <v>0</v>
      </c>
      <c r="BO27" s="534">
        <v>0</v>
      </c>
      <c r="BP27" s="534">
        <v>0</v>
      </c>
      <c r="BQ27" s="534">
        <v>0</v>
      </c>
      <c r="BR27" s="534">
        <v>0</v>
      </c>
      <c r="BS27" s="534">
        <v>0</v>
      </c>
      <c r="BT27" s="534"/>
      <c r="BU27" s="534">
        <v>0</v>
      </c>
      <c r="BV27" s="534"/>
      <c r="BW27" s="534">
        <v>0</v>
      </c>
      <c r="BX27" s="534"/>
      <c r="BY27" s="534">
        <v>0</v>
      </c>
      <c r="BZ27" s="534"/>
      <c r="CA27" s="534">
        <v>0</v>
      </c>
      <c r="CB27" s="534"/>
      <c r="CC27" s="534">
        <v>0</v>
      </c>
      <c r="CD27" s="535"/>
      <c r="CE27" s="536">
        <f>+BG27+BI27+BK27+BM27+BO27+BQ27+BS27+BU27+BW27+BY27+CA27+CC27</f>
        <v>0.02</v>
      </c>
      <c r="CF27" s="537">
        <f t="shared" si="6"/>
        <v>0.02</v>
      </c>
      <c r="CG27" s="538">
        <f>+BH27+BJ27+BL27+BN27+BP27+BR27+BT27+BV27+BX27+BZ27+CB27+CD27</f>
        <v>0.02</v>
      </c>
      <c r="CH27" s="538">
        <f t="shared" si="52"/>
        <v>0.02</v>
      </c>
      <c r="CI27" s="538">
        <f t="shared" si="52"/>
        <v>0.02</v>
      </c>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84"/>
      <c r="DK27" s="284"/>
      <c r="DL27" s="284"/>
      <c r="DM27" s="284"/>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84"/>
      <c r="EO27" s="284"/>
      <c r="EP27" s="284"/>
      <c r="EQ27" s="284"/>
      <c r="ER27" s="286" t="e">
        <f t="shared" si="7"/>
        <v>#DIV/0!</v>
      </c>
      <c r="ES27" s="287" t="s">
        <v>59</v>
      </c>
      <c r="ET27" s="287">
        <f t="shared" si="53"/>
        <v>1</v>
      </c>
      <c r="EU27" s="287">
        <f t="shared" si="26"/>
        <v>1</v>
      </c>
      <c r="EV27" s="287">
        <f t="shared" si="27"/>
        <v>1.0000000000000004</v>
      </c>
      <c r="EW27" s="815"/>
      <c r="EX27" s="747"/>
      <c r="EY27" s="747"/>
      <c r="EZ27" s="750"/>
      <c r="FA27" s="747"/>
      <c r="FB27" s="804"/>
    </row>
    <row r="28" spans="1:159" s="288" customFormat="1" ht="20.45" customHeight="1" x14ac:dyDescent="0.25">
      <c r="A28" s="744"/>
      <c r="B28" s="756"/>
      <c r="C28" s="759"/>
      <c r="D28" s="709"/>
      <c r="E28" s="712"/>
      <c r="F28" s="344" t="s">
        <v>4</v>
      </c>
      <c r="G28" s="503">
        <f>+AA28+BE28+CH28+CJ28+DN28</f>
        <v>574647220</v>
      </c>
      <c r="H28" s="516"/>
      <c r="I28" s="517"/>
      <c r="J28" s="517"/>
      <c r="K28" s="506"/>
      <c r="L28" s="294"/>
      <c r="M28" s="506"/>
      <c r="N28" s="294"/>
      <c r="O28" s="506"/>
      <c r="P28" s="506"/>
      <c r="Q28" s="506"/>
      <c r="R28" s="506"/>
      <c r="S28" s="294"/>
      <c r="T28" s="294"/>
      <c r="U28" s="294"/>
      <c r="V28" s="507"/>
      <c r="W28" s="518"/>
      <c r="X28" s="518"/>
      <c r="Y28" s="518"/>
      <c r="Z28" s="518"/>
      <c r="AA28" s="518"/>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508"/>
      <c r="BB28" s="508"/>
      <c r="BC28" s="508"/>
      <c r="BD28" s="508"/>
      <c r="BE28" s="508"/>
      <c r="BF28" s="283">
        <f>+BE25-BE26</f>
        <v>619423763</v>
      </c>
      <c r="BG28" s="283">
        <v>89568807</v>
      </c>
      <c r="BH28" s="283">
        <v>89568807</v>
      </c>
      <c r="BI28" s="283">
        <v>210500000</v>
      </c>
      <c r="BJ28" s="283">
        <v>152385623</v>
      </c>
      <c r="BK28" s="283">
        <v>129200000</v>
      </c>
      <c r="BL28" s="283">
        <v>137989563</v>
      </c>
      <c r="BM28" s="283">
        <v>110174466</v>
      </c>
      <c r="BN28" s="283">
        <v>82732395</v>
      </c>
      <c r="BO28" s="283">
        <f>45800000-2531986</f>
        <v>43268014</v>
      </c>
      <c r="BP28" s="283">
        <v>42496255</v>
      </c>
      <c r="BQ28" s="283">
        <v>-8064067</v>
      </c>
      <c r="BR28" s="283">
        <v>25696820</v>
      </c>
      <c r="BS28" s="283">
        <v>0</v>
      </c>
      <c r="BT28" s="283"/>
      <c r="BU28" s="283">
        <v>0</v>
      </c>
      <c r="BV28" s="283"/>
      <c r="BW28" s="283">
        <v>0</v>
      </c>
      <c r="BX28" s="283"/>
      <c r="BY28" s="283">
        <v>0</v>
      </c>
      <c r="BZ28" s="283"/>
      <c r="CA28" s="283">
        <v>0</v>
      </c>
      <c r="CB28" s="283"/>
      <c r="CC28" s="283">
        <v>0</v>
      </c>
      <c r="CD28" s="510"/>
      <c r="CE28" s="508">
        <f>+BG28+BI28+BK28+BM28+BO28+BQ28+BS28+BU28+BW28+BY28+CA28+CC28</f>
        <v>574647220</v>
      </c>
      <c r="CF28" s="508">
        <f t="shared" si="6"/>
        <v>574647220</v>
      </c>
      <c r="CG28" s="284">
        <f>+BH28+BJ28+BL28+BN28+BP28+BR28+BT28+BV28+BX28+BZ28+CB28+CD28</f>
        <v>530869463</v>
      </c>
      <c r="CH28" s="284">
        <f t="shared" si="52"/>
        <v>574647220</v>
      </c>
      <c r="CI28" s="284">
        <f t="shared" si="52"/>
        <v>530869463</v>
      </c>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c r="DJ28" s="284"/>
      <c r="DK28" s="284"/>
      <c r="DL28" s="284"/>
      <c r="DM28" s="284"/>
      <c r="DN28" s="294"/>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4"/>
      <c r="EN28" s="284"/>
      <c r="EO28" s="284"/>
      <c r="EP28" s="284"/>
      <c r="EQ28" s="284"/>
      <c r="ER28" s="286">
        <f t="shared" si="7"/>
        <v>-3.1865831471886334</v>
      </c>
      <c r="ES28" s="287">
        <f>+CG28/CF28</f>
        <v>0.92381803047789912</v>
      </c>
      <c r="ET28" s="287">
        <f t="shared" si="53"/>
        <v>0.92381803047789912</v>
      </c>
      <c r="EU28" s="287">
        <f t="shared" si="26"/>
        <v>0.92381803047789912</v>
      </c>
      <c r="EV28" s="287">
        <f t="shared" si="27"/>
        <v>0.92381803047789912</v>
      </c>
      <c r="EW28" s="815"/>
      <c r="EX28" s="747"/>
      <c r="EY28" s="747"/>
      <c r="EZ28" s="750"/>
      <c r="FA28" s="747"/>
      <c r="FB28" s="804"/>
    </row>
    <row r="29" spans="1:159" s="288" customFormat="1" ht="20.45" customHeight="1" thickBot="1" x14ac:dyDescent="0.3">
      <c r="A29" s="744"/>
      <c r="B29" s="756"/>
      <c r="C29" s="759"/>
      <c r="D29" s="709"/>
      <c r="E29" s="712"/>
      <c r="F29" s="346" t="s">
        <v>43</v>
      </c>
      <c r="G29" s="566">
        <f t="shared" si="24"/>
        <v>1</v>
      </c>
      <c r="H29" s="541">
        <v>0</v>
      </c>
      <c r="I29" s="542"/>
      <c r="J29" s="542"/>
      <c r="K29" s="543">
        <v>0</v>
      </c>
      <c r="L29" s="544"/>
      <c r="M29" s="543">
        <v>0</v>
      </c>
      <c r="N29" s="543"/>
      <c r="O29" s="543">
        <v>0</v>
      </c>
      <c r="P29" s="543"/>
      <c r="Q29" s="543">
        <v>0</v>
      </c>
      <c r="R29" s="543"/>
      <c r="S29" s="544">
        <v>0</v>
      </c>
      <c r="T29" s="544"/>
      <c r="U29" s="544">
        <v>0</v>
      </c>
      <c r="V29" s="545">
        <v>0</v>
      </c>
      <c r="W29" s="578">
        <f t="shared" ref="W29:AA30" si="54">+W24</f>
        <v>0</v>
      </c>
      <c r="X29" s="578">
        <f t="shared" si="54"/>
        <v>0</v>
      </c>
      <c r="Y29" s="578">
        <f t="shared" si="54"/>
        <v>0</v>
      </c>
      <c r="Z29" s="578">
        <f t="shared" si="54"/>
        <v>0</v>
      </c>
      <c r="AA29" s="578">
        <f t="shared" si="54"/>
        <v>0</v>
      </c>
      <c r="AB29" s="579">
        <v>0.2</v>
      </c>
      <c r="AC29" s="579">
        <v>0</v>
      </c>
      <c r="AD29" s="579">
        <v>0</v>
      </c>
      <c r="AE29" s="579">
        <f t="shared" ref="AE29:AJ29" si="55">+AE24</f>
        <v>0.01</v>
      </c>
      <c r="AF29" s="579">
        <f t="shared" si="55"/>
        <v>0.01</v>
      </c>
      <c r="AG29" s="579">
        <f t="shared" si="55"/>
        <v>0.01</v>
      </c>
      <c r="AH29" s="579">
        <f t="shared" si="55"/>
        <v>0.01</v>
      </c>
      <c r="AI29" s="579">
        <f t="shared" si="55"/>
        <v>0.01</v>
      </c>
      <c r="AJ29" s="579">
        <f t="shared" si="55"/>
        <v>0.01</v>
      </c>
      <c r="AK29" s="579">
        <f t="shared" ref="AK29:AZ29" si="56">+AK24</f>
        <v>0.01</v>
      </c>
      <c r="AL29" s="579">
        <f t="shared" si="56"/>
        <v>0.01</v>
      </c>
      <c r="AM29" s="579">
        <f t="shared" si="56"/>
        <v>0.01</v>
      </c>
      <c r="AN29" s="579">
        <f t="shared" si="56"/>
        <v>0.01</v>
      </c>
      <c r="AO29" s="579">
        <f t="shared" si="56"/>
        <v>0.02</v>
      </c>
      <c r="AP29" s="579">
        <f t="shared" si="56"/>
        <v>0.02</v>
      </c>
      <c r="AQ29" s="579">
        <f t="shared" si="56"/>
        <v>0.03</v>
      </c>
      <c r="AR29" s="579">
        <f t="shared" si="56"/>
        <v>0.03</v>
      </c>
      <c r="AS29" s="579">
        <f t="shared" si="56"/>
        <v>0.03</v>
      </c>
      <c r="AT29" s="579">
        <f t="shared" si="56"/>
        <v>0.03</v>
      </c>
      <c r="AU29" s="579">
        <f t="shared" si="56"/>
        <v>0.02</v>
      </c>
      <c r="AV29" s="579">
        <f t="shared" si="56"/>
        <v>0.02</v>
      </c>
      <c r="AW29" s="579">
        <f t="shared" si="56"/>
        <v>0.02</v>
      </c>
      <c r="AX29" s="579">
        <f t="shared" si="56"/>
        <v>0.02</v>
      </c>
      <c r="AY29" s="579">
        <f t="shared" si="56"/>
        <v>0.03</v>
      </c>
      <c r="AZ29" s="579">
        <f t="shared" si="56"/>
        <v>0.01</v>
      </c>
      <c r="BA29" s="580">
        <f>+AC29+AE29+AG29+AI29+AK29+AM29+AO29+AQ29+AS29+AU29+AW29+AY29</f>
        <v>0.19999999999999998</v>
      </c>
      <c r="BB29" s="580">
        <f t="shared" si="4"/>
        <v>0.19999999999999998</v>
      </c>
      <c r="BC29" s="580">
        <f>+AD29+AF29+AH29+AJ29+AL29+AN29+AP29+AR29+AT29+AV29+AX29+AZ29</f>
        <v>0.18</v>
      </c>
      <c r="BD29" s="580">
        <f>AC29+AE29+AG29+AI29+AK29+AM29+AO29+AQ29+AS29+AU29+AW29+AY29</f>
        <v>0.19999999999999998</v>
      </c>
      <c r="BE29" s="580">
        <f>AD29+AF29+AH29+AJ29+AL29+AN29++AP29+AR29+AT29+AV29+AX29+AZ29</f>
        <v>0.18</v>
      </c>
      <c r="BF29" s="579">
        <f>+BF24+BF27</f>
        <v>0.37</v>
      </c>
      <c r="BG29" s="579">
        <f>+BG24+BG27</f>
        <v>0.01</v>
      </c>
      <c r="BH29" s="579">
        <f>+BH24+BH27</f>
        <v>0.01</v>
      </c>
      <c r="BI29" s="579">
        <f>+BI24+BI27</f>
        <v>0.02</v>
      </c>
      <c r="BJ29" s="579">
        <f t="shared" ref="BJ29:CD29" si="57">+BJ24+BJ27</f>
        <v>0.02</v>
      </c>
      <c r="BK29" s="579">
        <f t="shared" si="57"/>
        <v>0.02</v>
      </c>
      <c r="BL29" s="579">
        <f t="shared" si="57"/>
        <v>0.02</v>
      </c>
      <c r="BM29" s="579">
        <f t="shared" si="57"/>
        <v>0.03</v>
      </c>
      <c r="BN29" s="579">
        <f t="shared" si="57"/>
        <v>0.03</v>
      </c>
      <c r="BO29" s="579">
        <f t="shared" si="57"/>
        <v>0.03</v>
      </c>
      <c r="BP29" s="579">
        <f t="shared" si="57"/>
        <v>0.03</v>
      </c>
      <c r="BQ29" s="579">
        <f t="shared" si="57"/>
        <v>0.03</v>
      </c>
      <c r="BR29" s="579">
        <f>+BR24+BR27</f>
        <v>0.03</v>
      </c>
      <c r="BS29" s="579">
        <f t="shared" si="57"/>
        <v>0.03</v>
      </c>
      <c r="BT29" s="579">
        <f t="shared" si="57"/>
        <v>0</v>
      </c>
      <c r="BU29" s="579">
        <f t="shared" si="57"/>
        <v>0.04</v>
      </c>
      <c r="BV29" s="579">
        <f t="shared" si="57"/>
        <v>0</v>
      </c>
      <c r="BW29" s="579">
        <f t="shared" si="57"/>
        <v>0.04</v>
      </c>
      <c r="BX29" s="579">
        <f t="shared" si="57"/>
        <v>0</v>
      </c>
      <c r="BY29" s="579">
        <f t="shared" si="57"/>
        <v>0.04</v>
      </c>
      <c r="BZ29" s="579">
        <f t="shared" si="57"/>
        <v>0</v>
      </c>
      <c r="CA29" s="579">
        <f t="shared" si="57"/>
        <v>0.04</v>
      </c>
      <c r="CB29" s="579">
        <f t="shared" si="57"/>
        <v>0</v>
      </c>
      <c r="CC29" s="579">
        <f t="shared" si="57"/>
        <v>0.04</v>
      </c>
      <c r="CD29" s="581">
        <f t="shared" si="57"/>
        <v>0</v>
      </c>
      <c r="CE29" s="582">
        <f>+CE24+CE27</f>
        <v>0.37</v>
      </c>
      <c r="CF29" s="583">
        <f t="shared" si="6"/>
        <v>0.14000000000000001</v>
      </c>
      <c r="CG29" s="582">
        <f>+CG24+CG27</f>
        <v>0.13999999999999999</v>
      </c>
      <c r="CH29" s="582">
        <f>+CH24+CH27</f>
        <v>0.37</v>
      </c>
      <c r="CI29" s="582">
        <f>+CI24+CI27</f>
        <v>0.13999999999999999</v>
      </c>
      <c r="CJ29" s="579">
        <f>+CJ24</f>
        <v>0.35</v>
      </c>
      <c r="CK29" s="579"/>
      <c r="CL29" s="579"/>
      <c r="CM29" s="579"/>
      <c r="CN29" s="579"/>
      <c r="CO29" s="579"/>
      <c r="CP29" s="579"/>
      <c r="CQ29" s="579"/>
      <c r="CR29" s="579"/>
      <c r="CS29" s="579"/>
      <c r="CT29" s="579"/>
      <c r="CU29" s="579"/>
      <c r="CV29" s="579"/>
      <c r="CW29" s="579"/>
      <c r="CX29" s="579"/>
      <c r="CY29" s="579"/>
      <c r="CZ29" s="579"/>
      <c r="DA29" s="579"/>
      <c r="DB29" s="579"/>
      <c r="DC29" s="579"/>
      <c r="DD29" s="579"/>
      <c r="DE29" s="579"/>
      <c r="DF29" s="579"/>
      <c r="DG29" s="579"/>
      <c r="DH29" s="579"/>
      <c r="DI29" s="579"/>
      <c r="DJ29" s="584"/>
      <c r="DK29" s="584"/>
      <c r="DL29" s="584"/>
      <c r="DM29" s="584"/>
      <c r="DN29" s="579">
        <f>+DN24</f>
        <v>0.1</v>
      </c>
      <c r="DO29" s="549"/>
      <c r="DP29" s="549"/>
      <c r="DQ29" s="549"/>
      <c r="DR29" s="549"/>
      <c r="DS29" s="549"/>
      <c r="DT29" s="549"/>
      <c r="DU29" s="549"/>
      <c r="DV29" s="549"/>
      <c r="DW29" s="549"/>
      <c r="DX29" s="549"/>
      <c r="DY29" s="549"/>
      <c r="DZ29" s="549"/>
      <c r="EA29" s="549"/>
      <c r="EB29" s="549"/>
      <c r="EC29" s="549"/>
      <c r="ED29" s="549"/>
      <c r="EE29" s="549"/>
      <c r="EF29" s="549"/>
      <c r="EG29" s="549"/>
      <c r="EH29" s="549"/>
      <c r="EI29" s="549"/>
      <c r="EJ29" s="549"/>
      <c r="EK29" s="549"/>
      <c r="EL29" s="549"/>
      <c r="EM29" s="549"/>
      <c r="EN29" s="551"/>
      <c r="EO29" s="551"/>
      <c r="EP29" s="551"/>
      <c r="EQ29" s="551"/>
      <c r="ER29" s="552">
        <f t="shared" si="7"/>
        <v>1</v>
      </c>
      <c r="ES29" s="553">
        <f>+CG29/CF29</f>
        <v>0.99999999999999978</v>
      </c>
      <c r="ET29" s="553">
        <f>+CI29/CH29</f>
        <v>0.37837837837837834</v>
      </c>
      <c r="EU29" s="553">
        <f t="shared" si="26"/>
        <v>0.94117647058823528</v>
      </c>
      <c r="EV29" s="553">
        <f t="shared" si="27"/>
        <v>0.31999999999999995</v>
      </c>
      <c r="EW29" s="815"/>
      <c r="EX29" s="747"/>
      <c r="EY29" s="747"/>
      <c r="EZ29" s="750"/>
      <c r="FA29" s="747"/>
      <c r="FB29" s="804"/>
    </row>
    <row r="30" spans="1:159" s="257" customFormat="1" ht="20.45" customHeight="1" thickBot="1" x14ac:dyDescent="0.3">
      <c r="A30" s="745"/>
      <c r="B30" s="757"/>
      <c r="C30" s="760"/>
      <c r="D30" s="710"/>
      <c r="E30" s="713"/>
      <c r="F30" s="347" t="s">
        <v>45</v>
      </c>
      <c r="G30" s="556">
        <f>G25+G28</f>
        <v>14826243034</v>
      </c>
      <c r="H30" s="558">
        <v>0</v>
      </c>
      <c r="I30" s="559"/>
      <c r="J30" s="559"/>
      <c r="K30" s="560">
        <v>0</v>
      </c>
      <c r="L30" s="554"/>
      <c r="M30" s="560">
        <v>0</v>
      </c>
      <c r="N30" s="554"/>
      <c r="O30" s="560">
        <v>0</v>
      </c>
      <c r="P30" s="560"/>
      <c r="Q30" s="560">
        <v>0</v>
      </c>
      <c r="R30" s="560"/>
      <c r="S30" s="554">
        <v>0</v>
      </c>
      <c r="T30" s="554"/>
      <c r="U30" s="554">
        <v>0</v>
      </c>
      <c r="V30" s="561">
        <v>0</v>
      </c>
      <c r="W30" s="556">
        <f t="shared" si="54"/>
        <v>0</v>
      </c>
      <c r="X30" s="556">
        <f t="shared" si="54"/>
        <v>0</v>
      </c>
      <c r="Y30" s="556">
        <f t="shared" si="54"/>
        <v>0</v>
      </c>
      <c r="Z30" s="556">
        <f t="shared" si="54"/>
        <v>0</v>
      </c>
      <c r="AA30" s="556">
        <f t="shared" si="54"/>
        <v>0</v>
      </c>
      <c r="AB30" s="554">
        <f>+AB25</f>
        <v>3373830000</v>
      </c>
      <c r="AC30" s="554">
        <f t="shared" ref="AC30:AH30" si="58">+AC25</f>
        <v>0</v>
      </c>
      <c r="AD30" s="554">
        <f t="shared" si="58"/>
        <v>0</v>
      </c>
      <c r="AE30" s="554">
        <f>+AE25</f>
        <v>666383402</v>
      </c>
      <c r="AF30" s="554">
        <f t="shared" si="58"/>
        <v>666383402</v>
      </c>
      <c r="AG30" s="554">
        <f>+AG25</f>
        <v>240345403</v>
      </c>
      <c r="AH30" s="554">
        <f t="shared" si="58"/>
        <v>240345403</v>
      </c>
      <c r="AI30" s="554">
        <f>+AI25</f>
        <v>467453341</v>
      </c>
      <c r="AJ30" s="554">
        <f>+AJ25</f>
        <v>467453341</v>
      </c>
      <c r="AK30" s="554">
        <f t="shared" ref="AK30:AZ30" si="59">+AK25</f>
        <v>182262501</v>
      </c>
      <c r="AL30" s="554">
        <f t="shared" si="59"/>
        <v>182262501</v>
      </c>
      <c r="AM30" s="554">
        <f t="shared" si="59"/>
        <v>491344129</v>
      </c>
      <c r="AN30" s="554">
        <f t="shared" si="59"/>
        <v>612519978</v>
      </c>
      <c r="AO30" s="554">
        <f t="shared" si="59"/>
        <v>68729308</v>
      </c>
      <c r="AP30" s="554">
        <f t="shared" si="59"/>
        <v>-28457967</v>
      </c>
      <c r="AQ30" s="554">
        <f t="shared" si="59"/>
        <v>46529308</v>
      </c>
      <c r="AR30" s="554">
        <f t="shared" si="59"/>
        <v>41910295</v>
      </c>
      <c r="AS30" s="554">
        <f t="shared" si="59"/>
        <v>398007034</v>
      </c>
      <c r="AT30" s="554">
        <f t="shared" si="59"/>
        <v>111913281</v>
      </c>
      <c r="AU30" s="554">
        <f t="shared" si="59"/>
        <v>93100000</v>
      </c>
      <c r="AV30" s="554">
        <f t="shared" si="59"/>
        <v>223572022</v>
      </c>
      <c r="AW30" s="554">
        <f t="shared" si="59"/>
        <v>58552500</v>
      </c>
      <c r="AX30" s="554">
        <f t="shared" si="59"/>
        <v>48878278</v>
      </c>
      <c r="AY30" s="554">
        <f t="shared" si="59"/>
        <v>81412234</v>
      </c>
      <c r="AZ30" s="554">
        <f t="shared" si="59"/>
        <v>105647280</v>
      </c>
      <c r="BA30" s="556">
        <f>+AC30+AE30+AG30+AI30+AK30+AM30+AO30+AQ30+AS30+AU30+AW30+AY30</f>
        <v>2794119160</v>
      </c>
      <c r="BB30" s="556">
        <f t="shared" si="4"/>
        <v>2794119160</v>
      </c>
      <c r="BC30" s="556">
        <f>+AD30+AF30+AH30+AJ30+AL30+AN30+AP30+AR30+AT30+AV30+AX30+AZ30</f>
        <v>2672427814</v>
      </c>
      <c r="BD30" s="556">
        <f>AC30+AE30+AG30+AI30+AK30+AM30+AO30+AQ30+AS30+AU30+AW30+AY30</f>
        <v>2794119160</v>
      </c>
      <c r="BE30" s="556">
        <f>AD30+AF30+AH30+AJ30+AL30+AN30++AP30+AR30+AT30+AV30+AX30+AZ30</f>
        <v>2672427814</v>
      </c>
      <c r="BF30" s="554">
        <f>+BF25+BF28</f>
        <v>5133591763</v>
      </c>
      <c r="BG30" s="554">
        <f>+BG25+BG28</f>
        <v>473036217</v>
      </c>
      <c r="BH30" s="554">
        <f>+BH25+BH28</f>
        <v>473036217</v>
      </c>
      <c r="BI30" s="554">
        <f t="shared" ref="BI30:CD30" si="60">+BI25+BI28</f>
        <v>599589000</v>
      </c>
      <c r="BJ30" s="554">
        <f t="shared" si="60"/>
        <v>163192313</v>
      </c>
      <c r="BK30" s="554">
        <f t="shared" si="60"/>
        <v>422936991</v>
      </c>
      <c r="BL30" s="554">
        <f t="shared" si="60"/>
        <v>465262856</v>
      </c>
      <c r="BM30" s="554">
        <f t="shared" si="60"/>
        <v>144953466</v>
      </c>
      <c r="BN30" s="554">
        <f t="shared" si="60"/>
        <v>142905095</v>
      </c>
      <c r="BO30" s="554">
        <f t="shared" si="60"/>
        <v>3235848613</v>
      </c>
      <c r="BP30" s="554">
        <f t="shared" si="60"/>
        <v>176865275</v>
      </c>
      <c r="BQ30" s="554">
        <f t="shared" si="60"/>
        <v>182405933</v>
      </c>
      <c r="BR30" s="554">
        <f t="shared" si="60"/>
        <v>172999300</v>
      </c>
      <c r="BS30" s="554">
        <f t="shared" si="60"/>
        <v>22045000</v>
      </c>
      <c r="BT30" s="554">
        <f t="shared" si="60"/>
        <v>0</v>
      </c>
      <c r="BU30" s="554">
        <f t="shared" si="60"/>
        <v>0</v>
      </c>
      <c r="BV30" s="554">
        <f t="shared" si="60"/>
        <v>0</v>
      </c>
      <c r="BW30" s="554">
        <f t="shared" si="60"/>
        <v>8000000</v>
      </c>
      <c r="BX30" s="554">
        <f t="shared" si="60"/>
        <v>0</v>
      </c>
      <c r="BY30" s="554">
        <f t="shared" si="60"/>
        <v>0</v>
      </c>
      <c r="BZ30" s="554">
        <f t="shared" si="60"/>
        <v>0</v>
      </c>
      <c r="CA30" s="554">
        <f t="shared" si="60"/>
        <v>0</v>
      </c>
      <c r="CB30" s="554">
        <f t="shared" si="60"/>
        <v>0</v>
      </c>
      <c r="CC30" s="554">
        <f t="shared" si="60"/>
        <v>0</v>
      </c>
      <c r="CD30" s="562">
        <f t="shared" si="60"/>
        <v>0</v>
      </c>
      <c r="CE30" s="556">
        <f>+CE25+CE28</f>
        <v>5088815220</v>
      </c>
      <c r="CF30" s="556">
        <f t="shared" si="6"/>
        <v>5058770220</v>
      </c>
      <c r="CG30" s="556">
        <f>+CG25++CG28</f>
        <v>1594261056</v>
      </c>
      <c r="CH30" s="556">
        <f>+CH25++CH28</f>
        <v>5088815220</v>
      </c>
      <c r="CI30" s="556">
        <f>+CI25++CI28</f>
        <v>1594261056</v>
      </c>
      <c r="CJ30" s="554">
        <v>4800000000</v>
      </c>
      <c r="CK30" s="554"/>
      <c r="CL30" s="554"/>
      <c r="CM30" s="554"/>
      <c r="CN30" s="554"/>
      <c r="CO30" s="554"/>
      <c r="CP30" s="554"/>
      <c r="CQ30" s="554"/>
      <c r="CR30" s="554"/>
      <c r="CS30" s="554"/>
      <c r="CT30" s="554"/>
      <c r="CU30" s="554"/>
      <c r="CV30" s="554"/>
      <c r="CW30" s="554"/>
      <c r="CX30" s="554"/>
      <c r="CY30" s="554"/>
      <c r="CZ30" s="554"/>
      <c r="DA30" s="554"/>
      <c r="DB30" s="554"/>
      <c r="DC30" s="554"/>
      <c r="DD30" s="554"/>
      <c r="DE30" s="554"/>
      <c r="DF30" s="554"/>
      <c r="DG30" s="554"/>
      <c r="DH30" s="554"/>
      <c r="DI30" s="554"/>
      <c r="DJ30" s="556"/>
      <c r="DK30" s="556"/>
      <c r="DL30" s="556"/>
      <c r="DM30" s="557"/>
      <c r="DN30" s="554">
        <v>2265000000</v>
      </c>
      <c r="DO30" s="554"/>
      <c r="DP30" s="554"/>
      <c r="DQ30" s="554"/>
      <c r="DR30" s="554"/>
      <c r="DS30" s="554"/>
      <c r="DT30" s="554"/>
      <c r="DU30" s="554"/>
      <c r="DV30" s="554"/>
      <c r="DW30" s="554"/>
      <c r="DX30" s="554"/>
      <c r="DY30" s="554"/>
      <c r="DZ30" s="554"/>
      <c r="EA30" s="554"/>
      <c r="EB30" s="554"/>
      <c r="EC30" s="554"/>
      <c r="ED30" s="554"/>
      <c r="EE30" s="554"/>
      <c r="EF30" s="554"/>
      <c r="EG30" s="554"/>
      <c r="EH30" s="554"/>
      <c r="EI30" s="554"/>
      <c r="EJ30" s="554"/>
      <c r="EK30" s="554"/>
      <c r="EL30" s="554"/>
      <c r="EM30" s="554"/>
      <c r="EN30" s="556"/>
      <c r="EO30" s="556"/>
      <c r="EP30" s="556"/>
      <c r="EQ30" s="557"/>
      <c r="ER30" s="564">
        <f t="shared" si="7"/>
        <v>0.94843022458046911</v>
      </c>
      <c r="ES30" s="564">
        <f>+CG30/CF30</f>
        <v>0.31514794834860083</v>
      </c>
      <c r="ET30" s="564">
        <f t="shared" si="53"/>
        <v>0.31328727553994384</v>
      </c>
      <c r="EU30" s="564">
        <f t="shared" si="26"/>
        <v>0.54332726001037845</v>
      </c>
      <c r="EV30" s="565">
        <f t="shared" si="27"/>
        <v>0.28777950423553</v>
      </c>
      <c r="EW30" s="816"/>
      <c r="EX30" s="748"/>
      <c r="EY30" s="748"/>
      <c r="EZ30" s="751"/>
      <c r="FA30" s="748"/>
      <c r="FB30" s="804"/>
    </row>
    <row r="31" spans="1:159" s="319" customFormat="1" ht="20.45" customHeight="1" x14ac:dyDescent="0.2">
      <c r="A31" s="739" t="s">
        <v>5</v>
      </c>
      <c r="B31" s="740"/>
      <c r="C31" s="740"/>
      <c r="D31" s="740"/>
      <c r="E31" s="740"/>
      <c r="F31" s="349" t="s">
        <v>44</v>
      </c>
      <c r="G31" s="585">
        <f>+G11+G18+G25</f>
        <v>23606419090</v>
      </c>
      <c r="H31" s="585">
        <f t="shared" ref="H31:AA31" si="61">+H11+H18+H25</f>
        <v>1050000000</v>
      </c>
      <c r="I31" s="585">
        <f t="shared" si="61"/>
        <v>0</v>
      </c>
      <c r="J31" s="585">
        <f t="shared" si="61"/>
        <v>0</v>
      </c>
      <c r="K31" s="585">
        <f t="shared" si="61"/>
        <v>1050000000</v>
      </c>
      <c r="L31" s="585">
        <f t="shared" si="61"/>
        <v>378937000</v>
      </c>
      <c r="M31" s="585">
        <f t="shared" si="61"/>
        <v>1050000000</v>
      </c>
      <c r="N31" s="585">
        <f t="shared" si="61"/>
        <v>820796000</v>
      </c>
      <c r="O31" s="585">
        <f t="shared" si="61"/>
        <v>1050000000</v>
      </c>
      <c r="P31" s="585">
        <f t="shared" si="61"/>
        <v>865155164</v>
      </c>
      <c r="Q31" s="585">
        <f t="shared" si="61"/>
        <v>1050000000</v>
      </c>
      <c r="R31" s="585">
        <f t="shared" si="61"/>
        <v>866031831</v>
      </c>
      <c r="S31" s="585">
        <f t="shared" si="61"/>
        <v>1050000000</v>
      </c>
      <c r="T31" s="585">
        <f t="shared" si="61"/>
        <v>922812530</v>
      </c>
      <c r="U31" s="585">
        <f t="shared" si="61"/>
        <v>1050000000</v>
      </c>
      <c r="V31" s="585">
        <f t="shared" si="61"/>
        <v>1040143567</v>
      </c>
      <c r="W31" s="585">
        <f t="shared" si="61"/>
        <v>1050000000</v>
      </c>
      <c r="X31" s="585">
        <f t="shared" si="61"/>
        <v>1050000000</v>
      </c>
      <c r="Y31" s="585">
        <f t="shared" si="61"/>
        <v>1040143567</v>
      </c>
      <c r="Z31" s="585">
        <f t="shared" si="61"/>
        <v>1050000000</v>
      </c>
      <c r="AA31" s="585">
        <f t="shared" si="61"/>
        <v>1040143567</v>
      </c>
      <c r="AB31" s="585">
        <f>+AB11+AB18+AB25</f>
        <v>5390639000</v>
      </c>
      <c r="AC31" s="585">
        <f t="shared" ref="AC31:AX31" si="62">+AC11+AC18+AC25</f>
        <v>0</v>
      </c>
      <c r="AD31" s="585">
        <f t="shared" si="62"/>
        <v>0</v>
      </c>
      <c r="AE31" s="585">
        <f t="shared" si="62"/>
        <v>1942762096</v>
      </c>
      <c r="AF31" s="585">
        <f t="shared" si="62"/>
        <v>1942762096</v>
      </c>
      <c r="AG31" s="585">
        <f t="shared" si="62"/>
        <v>677718200</v>
      </c>
      <c r="AH31" s="585">
        <f t="shared" si="62"/>
        <v>677718200</v>
      </c>
      <c r="AI31" s="585">
        <f t="shared" si="62"/>
        <v>468330203</v>
      </c>
      <c r="AJ31" s="585">
        <f t="shared" si="62"/>
        <v>468330203</v>
      </c>
      <c r="AK31" s="585">
        <f t="shared" si="62"/>
        <v>187025622</v>
      </c>
      <c r="AL31" s="585">
        <f t="shared" si="62"/>
        <v>187025622</v>
      </c>
      <c r="AM31" s="585">
        <f t="shared" si="62"/>
        <v>537724985</v>
      </c>
      <c r="AN31" s="585">
        <f t="shared" si="62"/>
        <v>657645444</v>
      </c>
      <c r="AO31" s="585">
        <f t="shared" si="62"/>
        <v>80048967</v>
      </c>
      <c r="AP31" s="585">
        <f t="shared" si="62"/>
        <v>-56277867</v>
      </c>
      <c r="AQ31" s="585">
        <f t="shared" si="62"/>
        <v>46529308</v>
      </c>
      <c r="AR31" s="585">
        <f t="shared" si="62"/>
        <v>5123695</v>
      </c>
      <c r="AS31" s="585">
        <f>+AS11+AY18+AS25</f>
        <v>414816353</v>
      </c>
      <c r="AT31" s="585">
        <f>+AT11+AT18+AT25</f>
        <v>144398088</v>
      </c>
      <c r="AU31" s="585">
        <f t="shared" si="62"/>
        <v>118932001</v>
      </c>
      <c r="AV31" s="585">
        <f t="shared" si="62"/>
        <v>258345079</v>
      </c>
      <c r="AW31" s="585">
        <f t="shared" si="62"/>
        <v>97134468</v>
      </c>
      <c r="AX31" s="585">
        <f t="shared" si="62"/>
        <v>68450502</v>
      </c>
      <c r="AY31" s="585">
        <f t="shared" ref="AY31:BE31" si="63">+AY11+AY18+AY25</f>
        <v>152356581</v>
      </c>
      <c r="AZ31" s="585">
        <f t="shared" si="63"/>
        <v>149384461</v>
      </c>
      <c r="BA31" s="585">
        <f t="shared" si="63"/>
        <v>4728446515</v>
      </c>
      <c r="BB31" s="585">
        <f t="shared" si="63"/>
        <v>4728446515</v>
      </c>
      <c r="BC31" s="585">
        <f t="shared" si="63"/>
        <v>4502905523</v>
      </c>
      <c r="BD31" s="585">
        <f t="shared" si="63"/>
        <v>4728446515</v>
      </c>
      <c r="BE31" s="585">
        <f t="shared" si="63"/>
        <v>4502905523</v>
      </c>
      <c r="BF31" s="585">
        <f>+BF11+BF18+BF25</f>
        <v>6548370000</v>
      </c>
      <c r="BG31" s="585">
        <f>+BG11+BG18+BG25</f>
        <v>2304083410</v>
      </c>
      <c r="BH31" s="585">
        <f t="shared" ref="BH31:DN31" si="64">+BH11+BH18+BH25</f>
        <v>2304083410</v>
      </c>
      <c r="BI31" s="585">
        <f t="shared" si="64"/>
        <v>410089000</v>
      </c>
      <c r="BJ31" s="585">
        <f t="shared" si="64"/>
        <v>20315612</v>
      </c>
      <c r="BK31" s="585">
        <f t="shared" si="64"/>
        <v>320901991</v>
      </c>
      <c r="BL31" s="585">
        <f t="shared" si="64"/>
        <v>327881050</v>
      </c>
      <c r="BM31" s="585">
        <f t="shared" si="64"/>
        <v>34779000</v>
      </c>
      <c r="BN31" s="585">
        <f t="shared" si="64"/>
        <v>61094916</v>
      </c>
      <c r="BO31" s="585">
        <f t="shared" si="64"/>
        <v>3192580599</v>
      </c>
      <c r="BP31" s="585">
        <f t="shared" si="64"/>
        <v>135011229</v>
      </c>
      <c r="BQ31" s="585">
        <f t="shared" si="64"/>
        <v>211470000</v>
      </c>
      <c r="BR31" s="585">
        <f t="shared" si="64"/>
        <v>147944689</v>
      </c>
      <c r="BS31" s="585">
        <f t="shared" si="64"/>
        <v>22045000</v>
      </c>
      <c r="BT31" s="585">
        <f t="shared" si="64"/>
        <v>0</v>
      </c>
      <c r="BU31" s="585">
        <f t="shared" si="64"/>
        <v>0</v>
      </c>
      <c r="BV31" s="585">
        <f t="shared" si="64"/>
        <v>0</v>
      </c>
      <c r="BW31" s="585">
        <f t="shared" si="64"/>
        <v>8000000</v>
      </c>
      <c r="BX31" s="585">
        <f t="shared" si="64"/>
        <v>0</v>
      </c>
      <c r="BY31" s="585">
        <f t="shared" si="64"/>
        <v>0</v>
      </c>
      <c r="BZ31" s="585">
        <f t="shared" si="64"/>
        <v>0</v>
      </c>
      <c r="CA31" s="585">
        <f t="shared" si="64"/>
        <v>44421000</v>
      </c>
      <c r="CB31" s="585">
        <f t="shared" si="64"/>
        <v>0</v>
      </c>
      <c r="CC31" s="585">
        <f t="shared" si="64"/>
        <v>0</v>
      </c>
      <c r="CD31" s="586">
        <f t="shared" si="64"/>
        <v>0</v>
      </c>
      <c r="CE31" s="587">
        <f t="shared" si="64"/>
        <v>6548370000</v>
      </c>
      <c r="CF31" s="585">
        <f>+CF11+CF18+CF25</f>
        <v>6473904000</v>
      </c>
      <c r="CG31" s="585">
        <f t="shared" si="64"/>
        <v>2996330906</v>
      </c>
      <c r="CH31" s="585">
        <f t="shared" si="64"/>
        <v>6548370000</v>
      </c>
      <c r="CI31" s="585">
        <f>+CI11+CI18+CI25</f>
        <v>2996330906</v>
      </c>
      <c r="CJ31" s="585">
        <f t="shared" si="64"/>
        <v>7900000000</v>
      </c>
      <c r="CK31" s="585">
        <f t="shared" si="64"/>
        <v>0</v>
      </c>
      <c r="CL31" s="585">
        <f t="shared" si="64"/>
        <v>0</v>
      </c>
      <c r="CM31" s="585">
        <f t="shared" si="64"/>
        <v>0</v>
      </c>
      <c r="CN31" s="585">
        <f t="shared" si="64"/>
        <v>0</v>
      </c>
      <c r="CO31" s="585">
        <f t="shared" si="64"/>
        <v>0</v>
      </c>
      <c r="CP31" s="585">
        <f t="shared" si="64"/>
        <v>0</v>
      </c>
      <c r="CQ31" s="585">
        <f t="shared" si="64"/>
        <v>0</v>
      </c>
      <c r="CR31" s="585">
        <f t="shared" si="64"/>
        <v>0</v>
      </c>
      <c r="CS31" s="585">
        <f t="shared" si="64"/>
        <v>0</v>
      </c>
      <c r="CT31" s="585">
        <f t="shared" si="64"/>
        <v>0</v>
      </c>
      <c r="CU31" s="585">
        <f t="shared" si="64"/>
        <v>0</v>
      </c>
      <c r="CV31" s="585">
        <f t="shared" si="64"/>
        <v>0</v>
      </c>
      <c r="CW31" s="585">
        <f t="shared" si="64"/>
        <v>0</v>
      </c>
      <c r="CX31" s="585">
        <f t="shared" si="64"/>
        <v>0</v>
      </c>
      <c r="CY31" s="585">
        <f t="shared" si="64"/>
        <v>0</v>
      </c>
      <c r="CZ31" s="585">
        <f t="shared" si="64"/>
        <v>0</v>
      </c>
      <c r="DA31" s="585">
        <f t="shared" si="64"/>
        <v>0</v>
      </c>
      <c r="DB31" s="585">
        <f t="shared" si="64"/>
        <v>0</v>
      </c>
      <c r="DC31" s="585">
        <f t="shared" si="64"/>
        <v>0</v>
      </c>
      <c r="DD31" s="585">
        <f t="shared" si="64"/>
        <v>0</v>
      </c>
      <c r="DE31" s="585">
        <f t="shared" si="64"/>
        <v>0</v>
      </c>
      <c r="DF31" s="585">
        <f t="shared" si="64"/>
        <v>0</v>
      </c>
      <c r="DG31" s="585">
        <f t="shared" si="64"/>
        <v>0</v>
      </c>
      <c r="DH31" s="585">
        <f t="shared" si="64"/>
        <v>0</v>
      </c>
      <c r="DI31" s="585">
        <f t="shared" si="64"/>
        <v>0</v>
      </c>
      <c r="DJ31" s="585">
        <f t="shared" si="64"/>
        <v>0</v>
      </c>
      <c r="DK31" s="585">
        <f t="shared" si="64"/>
        <v>0</v>
      </c>
      <c r="DL31" s="585">
        <f t="shared" si="64"/>
        <v>0</v>
      </c>
      <c r="DM31" s="585">
        <f t="shared" si="64"/>
        <v>0</v>
      </c>
      <c r="DN31" s="587">
        <f t="shared" si="64"/>
        <v>3615000000</v>
      </c>
      <c r="DO31" s="315"/>
      <c r="DP31" s="315"/>
      <c r="DQ31" s="315"/>
      <c r="DR31" s="315"/>
      <c r="DS31" s="315"/>
      <c r="DT31" s="315"/>
      <c r="DU31" s="315"/>
      <c r="DV31" s="315"/>
      <c r="DW31" s="315"/>
      <c r="DX31" s="315"/>
      <c r="DY31" s="315"/>
      <c r="DZ31" s="315"/>
      <c r="EA31" s="315"/>
      <c r="EB31" s="315"/>
      <c r="EC31" s="315"/>
      <c r="ED31" s="315"/>
      <c r="EE31" s="315"/>
      <c r="EF31" s="315"/>
      <c r="EG31" s="315"/>
      <c r="EH31" s="315"/>
      <c r="EI31" s="315"/>
      <c r="EJ31" s="315"/>
      <c r="EK31" s="315"/>
      <c r="EL31" s="315"/>
      <c r="EM31" s="315"/>
      <c r="EN31" s="315"/>
      <c r="EO31" s="315"/>
      <c r="EP31" s="315"/>
      <c r="EQ31" s="315"/>
      <c r="ER31" s="316"/>
      <c r="ES31" s="316"/>
      <c r="ET31" s="317"/>
      <c r="EU31" s="317"/>
      <c r="EV31" s="317"/>
      <c r="EW31" s="317"/>
      <c r="EX31" s="317"/>
      <c r="EY31" s="317"/>
      <c r="EZ31" s="317"/>
      <c r="FA31" s="318"/>
    </row>
    <row r="32" spans="1:159" s="319" customFormat="1" ht="20.45" customHeight="1" x14ac:dyDescent="0.2">
      <c r="A32" s="739"/>
      <c r="B32" s="740"/>
      <c r="C32" s="740"/>
      <c r="D32" s="740"/>
      <c r="E32" s="740"/>
      <c r="F32" s="350" t="s">
        <v>46</v>
      </c>
      <c r="G32" s="588">
        <f>+G14+G21+G28</f>
        <v>901262566</v>
      </c>
      <c r="H32" s="588">
        <f t="shared" ref="H32:AA32" si="65">+H14+H21+H28</f>
        <v>0</v>
      </c>
      <c r="I32" s="588">
        <f t="shared" si="65"/>
        <v>0</v>
      </c>
      <c r="J32" s="588">
        <f t="shared" si="65"/>
        <v>0</v>
      </c>
      <c r="K32" s="588">
        <f t="shared" si="65"/>
        <v>0</v>
      </c>
      <c r="L32" s="588">
        <f t="shared" si="65"/>
        <v>0</v>
      </c>
      <c r="M32" s="588">
        <f t="shared" si="65"/>
        <v>0</v>
      </c>
      <c r="N32" s="588">
        <f t="shared" si="65"/>
        <v>0</v>
      </c>
      <c r="O32" s="588">
        <f t="shared" si="65"/>
        <v>0</v>
      </c>
      <c r="P32" s="588">
        <f t="shared" si="65"/>
        <v>0</v>
      </c>
      <c r="Q32" s="588">
        <f t="shared" si="65"/>
        <v>0</v>
      </c>
      <c r="R32" s="588">
        <f t="shared" si="65"/>
        <v>0</v>
      </c>
      <c r="S32" s="588">
        <f t="shared" si="65"/>
        <v>0</v>
      </c>
      <c r="T32" s="588">
        <f t="shared" si="65"/>
        <v>0</v>
      </c>
      <c r="U32" s="588">
        <f t="shared" si="65"/>
        <v>0</v>
      </c>
      <c r="V32" s="588">
        <f t="shared" si="65"/>
        <v>0</v>
      </c>
      <c r="W32" s="588">
        <f t="shared" si="65"/>
        <v>0</v>
      </c>
      <c r="X32" s="588">
        <f t="shared" si="65"/>
        <v>0</v>
      </c>
      <c r="Y32" s="588">
        <f t="shared" si="65"/>
        <v>0</v>
      </c>
      <c r="Z32" s="588">
        <f t="shared" si="65"/>
        <v>0</v>
      </c>
      <c r="AA32" s="588">
        <f t="shared" si="65"/>
        <v>0</v>
      </c>
      <c r="AB32" s="588">
        <f>+AB14+AB21+AB28</f>
        <v>239470586</v>
      </c>
      <c r="AC32" s="588">
        <f t="shared" ref="AC32:AX32" si="66">+AC14+AC21+AC28</f>
        <v>113615365</v>
      </c>
      <c r="AD32" s="588">
        <f t="shared" si="66"/>
        <v>113615365</v>
      </c>
      <c r="AE32" s="588">
        <f t="shared" si="66"/>
        <v>74688933</v>
      </c>
      <c r="AF32" s="588">
        <f t="shared" si="66"/>
        <v>74688933</v>
      </c>
      <c r="AG32" s="588">
        <f t="shared" si="66"/>
        <v>25900801</v>
      </c>
      <c r="AH32" s="588">
        <f t="shared" si="66"/>
        <v>25900801</v>
      </c>
      <c r="AI32" s="588">
        <f t="shared" si="66"/>
        <v>21635522</v>
      </c>
      <c r="AJ32" s="588">
        <f t="shared" si="66"/>
        <v>21635522</v>
      </c>
      <c r="AK32" s="588">
        <f t="shared" si="66"/>
        <v>0</v>
      </c>
      <c r="AL32" s="588">
        <f t="shared" si="66"/>
        <v>0</v>
      </c>
      <c r="AM32" s="588">
        <f t="shared" si="66"/>
        <v>3598700</v>
      </c>
      <c r="AN32" s="588">
        <f t="shared" si="66"/>
        <v>3598700</v>
      </c>
      <c r="AO32" s="588">
        <f t="shared" si="66"/>
        <v>31265</v>
      </c>
      <c r="AP32" s="588">
        <f t="shared" si="66"/>
        <v>31265</v>
      </c>
      <c r="AQ32" s="588">
        <f t="shared" si="66"/>
        <v>0</v>
      </c>
      <c r="AR32" s="588">
        <f t="shared" si="66"/>
        <v>0</v>
      </c>
      <c r="AS32" s="588">
        <f t="shared" si="66"/>
        <v>0</v>
      </c>
      <c r="AT32" s="588">
        <f t="shared" si="66"/>
        <v>0</v>
      </c>
      <c r="AU32" s="588">
        <f t="shared" si="66"/>
        <v>0</v>
      </c>
      <c r="AV32" s="588">
        <f t="shared" si="66"/>
        <v>0</v>
      </c>
      <c r="AW32" s="588">
        <f t="shared" si="66"/>
        <v>0</v>
      </c>
      <c r="AX32" s="588">
        <f t="shared" si="66"/>
        <v>0</v>
      </c>
      <c r="AY32" s="588">
        <f t="shared" ref="AY32:BE32" si="67">+AY14+AY21+AY28</f>
        <v>0</v>
      </c>
      <c r="AZ32" s="588">
        <f t="shared" si="67"/>
        <v>0</v>
      </c>
      <c r="BA32" s="588">
        <f t="shared" si="67"/>
        <v>239470586</v>
      </c>
      <c r="BB32" s="588">
        <f t="shared" si="67"/>
        <v>239470586</v>
      </c>
      <c r="BC32" s="588">
        <f t="shared" si="67"/>
        <v>239470586</v>
      </c>
      <c r="BD32" s="588">
        <f t="shared" si="67"/>
        <v>239470586</v>
      </c>
      <c r="BE32" s="588">
        <f t="shared" si="67"/>
        <v>239470586</v>
      </c>
      <c r="BF32" s="588">
        <f>+BF14+BF21+BF28</f>
        <v>740833923</v>
      </c>
      <c r="BG32" s="588">
        <f>+BG14+BG21+BG28</f>
        <v>147737631</v>
      </c>
      <c r="BH32" s="588">
        <f t="shared" ref="BH32:DN32" si="68">+BH14+BH21+BH28</f>
        <v>147737631</v>
      </c>
      <c r="BI32" s="588">
        <f t="shared" si="68"/>
        <v>231445669</v>
      </c>
      <c r="BJ32" s="588">
        <f t="shared" si="68"/>
        <v>176546640</v>
      </c>
      <c r="BK32" s="588">
        <f t="shared" si="68"/>
        <v>163465400</v>
      </c>
      <c r="BL32" s="588">
        <f t="shared" si="68"/>
        <v>141619708</v>
      </c>
      <c r="BM32" s="588">
        <f t="shared" si="68"/>
        <v>118204733</v>
      </c>
      <c r="BN32" s="588">
        <f t="shared" si="68"/>
        <v>83917168</v>
      </c>
      <c r="BO32" s="588">
        <f t="shared" si="68"/>
        <v>9002614</v>
      </c>
      <c r="BP32" s="588">
        <f t="shared" si="68"/>
        <v>42496255</v>
      </c>
      <c r="BQ32" s="588">
        <f t="shared" si="68"/>
        <v>-8064067</v>
      </c>
      <c r="BR32" s="588">
        <f t="shared" si="68"/>
        <v>25696820</v>
      </c>
      <c r="BS32" s="588">
        <f t="shared" si="68"/>
        <v>0</v>
      </c>
      <c r="BT32" s="588">
        <f t="shared" si="68"/>
        <v>0</v>
      </c>
      <c r="BU32" s="588">
        <f t="shared" si="68"/>
        <v>0</v>
      </c>
      <c r="BV32" s="588">
        <f t="shared" si="68"/>
        <v>0</v>
      </c>
      <c r="BW32" s="588">
        <f t="shared" si="68"/>
        <v>0</v>
      </c>
      <c r="BX32" s="588">
        <f t="shared" si="68"/>
        <v>0</v>
      </c>
      <c r="BY32" s="588">
        <f t="shared" si="68"/>
        <v>0</v>
      </c>
      <c r="BZ32" s="588">
        <f t="shared" si="68"/>
        <v>0</v>
      </c>
      <c r="CA32" s="588">
        <f t="shared" si="68"/>
        <v>0</v>
      </c>
      <c r="CB32" s="588">
        <f t="shared" si="68"/>
        <v>0</v>
      </c>
      <c r="CC32" s="588">
        <f t="shared" si="68"/>
        <v>0</v>
      </c>
      <c r="CD32" s="589">
        <f t="shared" si="68"/>
        <v>0</v>
      </c>
      <c r="CE32" s="590">
        <f t="shared" si="68"/>
        <v>661791980</v>
      </c>
      <c r="CF32" s="588">
        <f t="shared" si="68"/>
        <v>661791980</v>
      </c>
      <c r="CG32" s="588">
        <f t="shared" si="68"/>
        <v>618014222</v>
      </c>
      <c r="CH32" s="588">
        <f t="shared" si="68"/>
        <v>661791980</v>
      </c>
      <c r="CI32" s="588">
        <f>+CI14+CI21+CI28</f>
        <v>618014222</v>
      </c>
      <c r="CJ32" s="588">
        <f t="shared" si="68"/>
        <v>0</v>
      </c>
      <c r="CK32" s="588">
        <f t="shared" si="68"/>
        <v>0</v>
      </c>
      <c r="CL32" s="588">
        <f t="shared" si="68"/>
        <v>0</v>
      </c>
      <c r="CM32" s="588">
        <f t="shared" si="68"/>
        <v>0</v>
      </c>
      <c r="CN32" s="588">
        <f t="shared" si="68"/>
        <v>0</v>
      </c>
      <c r="CO32" s="588">
        <f t="shared" si="68"/>
        <v>0</v>
      </c>
      <c r="CP32" s="588">
        <f t="shared" si="68"/>
        <v>0</v>
      </c>
      <c r="CQ32" s="588">
        <f t="shared" si="68"/>
        <v>0</v>
      </c>
      <c r="CR32" s="588">
        <f t="shared" si="68"/>
        <v>0</v>
      </c>
      <c r="CS32" s="588">
        <f t="shared" si="68"/>
        <v>0</v>
      </c>
      <c r="CT32" s="588">
        <f t="shared" si="68"/>
        <v>0</v>
      </c>
      <c r="CU32" s="588">
        <f t="shared" si="68"/>
        <v>0</v>
      </c>
      <c r="CV32" s="588">
        <f t="shared" si="68"/>
        <v>0</v>
      </c>
      <c r="CW32" s="588">
        <f t="shared" si="68"/>
        <v>0</v>
      </c>
      <c r="CX32" s="588">
        <f t="shared" si="68"/>
        <v>0</v>
      </c>
      <c r="CY32" s="588">
        <f t="shared" si="68"/>
        <v>0</v>
      </c>
      <c r="CZ32" s="588">
        <f t="shared" si="68"/>
        <v>0</v>
      </c>
      <c r="DA32" s="588">
        <f t="shared" si="68"/>
        <v>0</v>
      </c>
      <c r="DB32" s="588">
        <f t="shared" si="68"/>
        <v>0</v>
      </c>
      <c r="DC32" s="588">
        <f t="shared" si="68"/>
        <v>0</v>
      </c>
      <c r="DD32" s="588">
        <f t="shared" si="68"/>
        <v>0</v>
      </c>
      <c r="DE32" s="588">
        <f t="shared" si="68"/>
        <v>0</v>
      </c>
      <c r="DF32" s="588">
        <f t="shared" si="68"/>
        <v>0</v>
      </c>
      <c r="DG32" s="588">
        <f t="shared" si="68"/>
        <v>0</v>
      </c>
      <c r="DH32" s="588">
        <f t="shared" si="68"/>
        <v>0</v>
      </c>
      <c r="DI32" s="588">
        <f t="shared" si="68"/>
        <v>0</v>
      </c>
      <c r="DJ32" s="588">
        <f t="shared" si="68"/>
        <v>0</v>
      </c>
      <c r="DK32" s="588">
        <f t="shared" si="68"/>
        <v>0</v>
      </c>
      <c r="DL32" s="588">
        <f t="shared" si="68"/>
        <v>0</v>
      </c>
      <c r="DM32" s="588">
        <f t="shared" si="68"/>
        <v>0</v>
      </c>
      <c r="DN32" s="590">
        <f t="shared" si="68"/>
        <v>0</v>
      </c>
      <c r="DO32" s="320"/>
      <c r="DP32" s="320"/>
      <c r="DQ32" s="320"/>
      <c r="DR32" s="320"/>
      <c r="DS32" s="320"/>
      <c r="DT32" s="320"/>
      <c r="DU32" s="320"/>
      <c r="DV32" s="320"/>
      <c r="DW32" s="320"/>
      <c r="DX32" s="320"/>
      <c r="DY32" s="320"/>
      <c r="DZ32" s="320"/>
      <c r="EA32" s="320"/>
      <c r="EB32" s="320"/>
      <c r="EC32" s="320"/>
      <c r="ED32" s="320"/>
      <c r="EE32" s="320"/>
      <c r="EF32" s="320"/>
      <c r="EG32" s="320"/>
      <c r="EH32" s="320"/>
      <c r="EI32" s="320"/>
      <c r="EJ32" s="320"/>
      <c r="EK32" s="320"/>
      <c r="EL32" s="320"/>
      <c r="EM32" s="320"/>
      <c r="EN32" s="320"/>
      <c r="EO32" s="320"/>
      <c r="EP32" s="320"/>
      <c r="EQ32" s="320"/>
      <c r="ER32" s="316"/>
      <c r="ES32" s="316"/>
      <c r="ET32" s="317"/>
      <c r="EU32" s="317"/>
      <c r="EV32" s="317"/>
      <c r="EW32" s="317"/>
      <c r="EX32" s="317"/>
      <c r="EY32" s="317"/>
      <c r="EZ32" s="317"/>
      <c r="FA32" s="318"/>
    </row>
    <row r="33" spans="1:157" s="319" customFormat="1" ht="20.45" customHeight="1" thickBot="1" x14ac:dyDescent="0.25">
      <c r="A33" s="741"/>
      <c r="B33" s="742"/>
      <c r="C33" s="742"/>
      <c r="D33" s="742"/>
      <c r="E33" s="742"/>
      <c r="F33" s="351" t="s">
        <v>47</v>
      </c>
      <c r="G33" s="591">
        <f>+G31+G32</f>
        <v>24507681656</v>
      </c>
      <c r="H33" s="591">
        <f t="shared" ref="H33:AA33" si="69">+H31+H32</f>
        <v>1050000000</v>
      </c>
      <c r="I33" s="591">
        <f t="shared" si="69"/>
        <v>0</v>
      </c>
      <c r="J33" s="591">
        <f t="shared" si="69"/>
        <v>0</v>
      </c>
      <c r="K33" s="591">
        <f t="shared" si="69"/>
        <v>1050000000</v>
      </c>
      <c r="L33" s="591">
        <f t="shared" si="69"/>
        <v>378937000</v>
      </c>
      <c r="M33" s="591">
        <f t="shared" si="69"/>
        <v>1050000000</v>
      </c>
      <c r="N33" s="591">
        <f t="shared" si="69"/>
        <v>820796000</v>
      </c>
      <c r="O33" s="591">
        <f t="shared" si="69"/>
        <v>1050000000</v>
      </c>
      <c r="P33" s="591">
        <f t="shared" si="69"/>
        <v>865155164</v>
      </c>
      <c r="Q33" s="591">
        <f t="shared" si="69"/>
        <v>1050000000</v>
      </c>
      <c r="R33" s="591">
        <f t="shared" si="69"/>
        <v>866031831</v>
      </c>
      <c r="S33" s="591">
        <f t="shared" si="69"/>
        <v>1050000000</v>
      </c>
      <c r="T33" s="591">
        <f t="shared" si="69"/>
        <v>922812530</v>
      </c>
      <c r="U33" s="591">
        <f t="shared" si="69"/>
        <v>1050000000</v>
      </c>
      <c r="V33" s="591">
        <f t="shared" si="69"/>
        <v>1040143567</v>
      </c>
      <c r="W33" s="591">
        <f t="shared" si="69"/>
        <v>1050000000</v>
      </c>
      <c r="X33" s="591">
        <f t="shared" si="69"/>
        <v>1050000000</v>
      </c>
      <c r="Y33" s="591">
        <f t="shared" si="69"/>
        <v>1040143567</v>
      </c>
      <c r="Z33" s="591">
        <f t="shared" si="69"/>
        <v>1050000000</v>
      </c>
      <c r="AA33" s="591">
        <f t="shared" si="69"/>
        <v>1040143567</v>
      </c>
      <c r="AB33" s="591">
        <f>+AB31+AB32</f>
        <v>5630109586</v>
      </c>
      <c r="AC33" s="591">
        <f t="shared" ref="AC33:AX33" si="70">+AC31+AC32</f>
        <v>113615365</v>
      </c>
      <c r="AD33" s="591">
        <f t="shared" si="70"/>
        <v>113615365</v>
      </c>
      <c r="AE33" s="591">
        <f t="shared" si="70"/>
        <v>2017451029</v>
      </c>
      <c r="AF33" s="591">
        <f t="shared" si="70"/>
        <v>2017451029</v>
      </c>
      <c r="AG33" s="591">
        <f t="shared" si="70"/>
        <v>703619001</v>
      </c>
      <c r="AH33" s="591">
        <f t="shared" si="70"/>
        <v>703619001</v>
      </c>
      <c r="AI33" s="591">
        <f t="shared" si="70"/>
        <v>489965725</v>
      </c>
      <c r="AJ33" s="591">
        <f t="shared" si="70"/>
        <v>489965725</v>
      </c>
      <c r="AK33" s="591">
        <f t="shared" si="70"/>
        <v>187025622</v>
      </c>
      <c r="AL33" s="591">
        <f t="shared" si="70"/>
        <v>187025622</v>
      </c>
      <c r="AM33" s="591">
        <f t="shared" si="70"/>
        <v>541323685</v>
      </c>
      <c r="AN33" s="591">
        <f t="shared" si="70"/>
        <v>661244144</v>
      </c>
      <c r="AO33" s="591">
        <f t="shared" si="70"/>
        <v>80080232</v>
      </c>
      <c r="AP33" s="591">
        <f t="shared" si="70"/>
        <v>-56246602</v>
      </c>
      <c r="AQ33" s="591">
        <f t="shared" si="70"/>
        <v>46529308</v>
      </c>
      <c r="AR33" s="591">
        <f t="shared" si="70"/>
        <v>5123695</v>
      </c>
      <c r="AS33" s="591">
        <f>+AS31+AS32</f>
        <v>414816353</v>
      </c>
      <c r="AT33" s="591">
        <f>+AT31+AT32</f>
        <v>144398088</v>
      </c>
      <c r="AU33" s="591">
        <f t="shared" si="70"/>
        <v>118932001</v>
      </c>
      <c r="AV33" s="591">
        <f t="shared" si="70"/>
        <v>258345079</v>
      </c>
      <c r="AW33" s="591">
        <f t="shared" si="70"/>
        <v>97134468</v>
      </c>
      <c r="AX33" s="591">
        <f t="shared" si="70"/>
        <v>68450502</v>
      </c>
      <c r="AY33" s="591">
        <f t="shared" ref="AY33:BE33" si="71">+AY31+AY32</f>
        <v>152356581</v>
      </c>
      <c r="AZ33" s="591">
        <f t="shared" si="71"/>
        <v>149384461</v>
      </c>
      <c r="BA33" s="591">
        <f t="shared" si="71"/>
        <v>4967917101</v>
      </c>
      <c r="BB33" s="591">
        <f t="shared" si="71"/>
        <v>4967917101</v>
      </c>
      <c r="BC33" s="591">
        <f t="shared" si="71"/>
        <v>4742376109</v>
      </c>
      <c r="BD33" s="591">
        <f t="shared" si="71"/>
        <v>4967917101</v>
      </c>
      <c r="BE33" s="591">
        <f t="shared" si="71"/>
        <v>4742376109</v>
      </c>
      <c r="BF33" s="591">
        <f>+BF31+BF32</f>
        <v>7289203923</v>
      </c>
      <c r="BG33" s="591">
        <f>+BG31+BG32</f>
        <v>2451821041</v>
      </c>
      <c r="BH33" s="591">
        <f t="shared" ref="BH33:DN33" si="72">+BH31+BH32</f>
        <v>2451821041</v>
      </c>
      <c r="BI33" s="591">
        <f t="shared" si="72"/>
        <v>641534669</v>
      </c>
      <c r="BJ33" s="591">
        <f t="shared" si="72"/>
        <v>196862252</v>
      </c>
      <c r="BK33" s="591">
        <f t="shared" si="72"/>
        <v>484367391</v>
      </c>
      <c r="BL33" s="591">
        <f t="shared" si="72"/>
        <v>469500758</v>
      </c>
      <c r="BM33" s="591">
        <f t="shared" si="72"/>
        <v>152983733</v>
      </c>
      <c r="BN33" s="591">
        <f t="shared" si="72"/>
        <v>145012084</v>
      </c>
      <c r="BO33" s="591">
        <f t="shared" si="72"/>
        <v>3201583213</v>
      </c>
      <c r="BP33" s="591">
        <f t="shared" si="72"/>
        <v>177507484</v>
      </c>
      <c r="BQ33" s="591">
        <f t="shared" si="72"/>
        <v>203405933</v>
      </c>
      <c r="BR33" s="591">
        <f t="shared" si="72"/>
        <v>173641509</v>
      </c>
      <c r="BS33" s="591">
        <f t="shared" si="72"/>
        <v>22045000</v>
      </c>
      <c r="BT33" s="591">
        <f t="shared" si="72"/>
        <v>0</v>
      </c>
      <c r="BU33" s="591">
        <f t="shared" si="72"/>
        <v>0</v>
      </c>
      <c r="BV33" s="591">
        <f t="shared" si="72"/>
        <v>0</v>
      </c>
      <c r="BW33" s="591">
        <f t="shared" si="72"/>
        <v>8000000</v>
      </c>
      <c r="BX33" s="591">
        <f t="shared" si="72"/>
        <v>0</v>
      </c>
      <c r="BY33" s="591">
        <f t="shared" si="72"/>
        <v>0</v>
      </c>
      <c r="BZ33" s="591">
        <f t="shared" si="72"/>
        <v>0</v>
      </c>
      <c r="CA33" s="591">
        <f t="shared" si="72"/>
        <v>44421000</v>
      </c>
      <c r="CB33" s="591">
        <f t="shared" si="72"/>
        <v>0</v>
      </c>
      <c r="CC33" s="591">
        <f t="shared" si="72"/>
        <v>0</v>
      </c>
      <c r="CD33" s="592">
        <f t="shared" si="72"/>
        <v>0</v>
      </c>
      <c r="CE33" s="593">
        <f t="shared" si="72"/>
        <v>7210161980</v>
      </c>
      <c r="CF33" s="591">
        <f t="shared" si="72"/>
        <v>7135695980</v>
      </c>
      <c r="CG33" s="591">
        <f t="shared" si="72"/>
        <v>3614345128</v>
      </c>
      <c r="CH33" s="591">
        <f t="shared" si="72"/>
        <v>7210161980</v>
      </c>
      <c r="CI33" s="591">
        <f t="shared" si="72"/>
        <v>3614345128</v>
      </c>
      <c r="CJ33" s="591">
        <f t="shared" si="72"/>
        <v>7900000000</v>
      </c>
      <c r="CK33" s="591">
        <f t="shared" si="72"/>
        <v>0</v>
      </c>
      <c r="CL33" s="591">
        <f t="shared" si="72"/>
        <v>0</v>
      </c>
      <c r="CM33" s="591">
        <f t="shared" si="72"/>
        <v>0</v>
      </c>
      <c r="CN33" s="591">
        <f t="shared" si="72"/>
        <v>0</v>
      </c>
      <c r="CO33" s="591">
        <f t="shared" si="72"/>
        <v>0</v>
      </c>
      <c r="CP33" s="591">
        <f t="shared" si="72"/>
        <v>0</v>
      </c>
      <c r="CQ33" s="591">
        <f t="shared" si="72"/>
        <v>0</v>
      </c>
      <c r="CR33" s="591">
        <f t="shared" si="72"/>
        <v>0</v>
      </c>
      <c r="CS33" s="591">
        <f t="shared" si="72"/>
        <v>0</v>
      </c>
      <c r="CT33" s="591">
        <f t="shared" si="72"/>
        <v>0</v>
      </c>
      <c r="CU33" s="591">
        <f t="shared" si="72"/>
        <v>0</v>
      </c>
      <c r="CV33" s="591">
        <f t="shared" si="72"/>
        <v>0</v>
      </c>
      <c r="CW33" s="591">
        <f t="shared" si="72"/>
        <v>0</v>
      </c>
      <c r="CX33" s="591">
        <f t="shared" si="72"/>
        <v>0</v>
      </c>
      <c r="CY33" s="591">
        <f t="shared" si="72"/>
        <v>0</v>
      </c>
      <c r="CZ33" s="591">
        <f t="shared" si="72"/>
        <v>0</v>
      </c>
      <c r="DA33" s="591">
        <f t="shared" si="72"/>
        <v>0</v>
      </c>
      <c r="DB33" s="591">
        <f t="shared" si="72"/>
        <v>0</v>
      </c>
      <c r="DC33" s="591">
        <f t="shared" si="72"/>
        <v>0</v>
      </c>
      <c r="DD33" s="591">
        <f t="shared" si="72"/>
        <v>0</v>
      </c>
      <c r="DE33" s="591">
        <f t="shared" si="72"/>
        <v>0</v>
      </c>
      <c r="DF33" s="591">
        <f t="shared" si="72"/>
        <v>0</v>
      </c>
      <c r="DG33" s="591">
        <f t="shared" si="72"/>
        <v>0</v>
      </c>
      <c r="DH33" s="591">
        <f t="shared" si="72"/>
        <v>0</v>
      </c>
      <c r="DI33" s="591">
        <f t="shared" si="72"/>
        <v>0</v>
      </c>
      <c r="DJ33" s="591">
        <f t="shared" si="72"/>
        <v>0</v>
      </c>
      <c r="DK33" s="591">
        <f t="shared" si="72"/>
        <v>0</v>
      </c>
      <c r="DL33" s="591">
        <f t="shared" si="72"/>
        <v>0</v>
      </c>
      <c r="DM33" s="591">
        <f t="shared" si="72"/>
        <v>0</v>
      </c>
      <c r="DN33" s="593">
        <f t="shared" si="72"/>
        <v>3615000000</v>
      </c>
      <c r="DO33" s="321"/>
      <c r="DP33" s="321"/>
      <c r="DQ33" s="321"/>
      <c r="DR33" s="321"/>
      <c r="DS33" s="321"/>
      <c r="DT33" s="321"/>
      <c r="DU33" s="321"/>
      <c r="DV33" s="321"/>
      <c r="DW33" s="321"/>
      <c r="DX33" s="321"/>
      <c r="DY33" s="321"/>
      <c r="DZ33" s="321"/>
      <c r="EA33" s="321"/>
      <c r="EB33" s="321"/>
      <c r="EC33" s="321"/>
      <c r="ED33" s="321"/>
      <c r="EE33" s="321"/>
      <c r="EF33" s="321"/>
      <c r="EG33" s="321"/>
      <c r="EH33" s="321"/>
      <c r="EI33" s="321"/>
      <c r="EJ33" s="321"/>
      <c r="EK33" s="321"/>
      <c r="EL33" s="321"/>
      <c r="EM33" s="321"/>
      <c r="EN33" s="321"/>
      <c r="EO33" s="321"/>
      <c r="EP33" s="321"/>
      <c r="EQ33" s="321"/>
      <c r="ER33" s="322"/>
      <c r="ES33" s="322"/>
      <c r="ET33" s="323"/>
      <c r="EU33" s="323"/>
      <c r="EV33" s="323"/>
      <c r="EW33" s="323"/>
      <c r="EX33" s="323"/>
      <c r="EY33" s="323"/>
      <c r="EZ33" s="323"/>
      <c r="FA33" s="324"/>
    </row>
    <row r="34" spans="1:157" ht="20.45" customHeight="1" x14ac:dyDescent="0.2">
      <c r="F34" s="352"/>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8"/>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row>
    <row r="35" spans="1:157" ht="20.45" customHeight="1" x14ac:dyDescent="0.25">
      <c r="F35" s="330" t="s">
        <v>35</v>
      </c>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331"/>
      <c r="BD35" s="332"/>
      <c r="BE35" s="331"/>
      <c r="BW35" s="252"/>
      <c r="BX35" s="252"/>
      <c r="BY35" s="252"/>
      <c r="BZ35" s="252"/>
      <c r="CA35" s="252"/>
      <c r="CB35" s="252"/>
      <c r="CC35" s="252"/>
      <c r="CD35" s="252"/>
      <c r="CE35" s="252"/>
      <c r="CF35" s="252"/>
      <c r="CG35" s="252"/>
      <c r="CH35" s="331"/>
      <c r="CI35" s="252"/>
    </row>
    <row r="36" spans="1:157" ht="20.45" customHeight="1" x14ac:dyDescent="0.2">
      <c r="F36" s="333" t="s">
        <v>36</v>
      </c>
      <c r="G36" s="716" t="s">
        <v>37</v>
      </c>
      <c r="H36" s="716"/>
      <c r="I36" s="716"/>
      <c r="J36" s="716"/>
      <c r="K36" s="716"/>
      <c r="L36" s="716"/>
      <c r="M36" s="716"/>
      <c r="N36" s="717" t="s">
        <v>38</v>
      </c>
      <c r="O36" s="717"/>
      <c r="P36" s="717"/>
      <c r="Q36" s="717"/>
      <c r="R36" s="717"/>
      <c r="S36" s="717"/>
      <c r="T36" s="717"/>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CF36" s="451"/>
    </row>
    <row r="37" spans="1:157" ht="20.45" customHeight="1" x14ac:dyDescent="0.2">
      <c r="F37" s="334">
        <v>13</v>
      </c>
      <c r="G37" s="714" t="s">
        <v>81</v>
      </c>
      <c r="H37" s="714"/>
      <c r="I37" s="714"/>
      <c r="J37" s="714"/>
      <c r="K37" s="714"/>
      <c r="L37" s="714"/>
      <c r="M37" s="714"/>
      <c r="N37" s="715" t="s">
        <v>72</v>
      </c>
      <c r="O37" s="715"/>
      <c r="P37" s="715"/>
      <c r="Q37" s="715"/>
      <c r="R37" s="715"/>
      <c r="S37" s="715"/>
      <c r="T37" s="715"/>
      <c r="U37" s="734"/>
      <c r="V37" s="735"/>
      <c r="W37" s="735"/>
      <c r="X37" s="735"/>
      <c r="Y37" s="735"/>
      <c r="Z37" s="735"/>
      <c r="AA37" s="735"/>
      <c r="AB37" s="735"/>
      <c r="AC37" s="735"/>
      <c r="AD37" s="735"/>
      <c r="AE37" s="735"/>
      <c r="AF37" s="735"/>
      <c r="AG37" s="735"/>
      <c r="AH37" s="735"/>
      <c r="AI37" s="735"/>
      <c r="AJ37" s="735"/>
      <c r="AK37" s="735"/>
      <c r="AL37" s="735"/>
      <c r="AM37" s="735"/>
      <c r="AN37" s="735"/>
      <c r="AO37" s="735"/>
      <c r="AP37" s="735"/>
      <c r="AQ37" s="735"/>
      <c r="AR37" s="735"/>
      <c r="AS37" s="735"/>
      <c r="AT37" s="735"/>
      <c r="AU37" s="735"/>
      <c r="AV37" s="735"/>
      <c r="AW37" s="735"/>
      <c r="AX37" s="735"/>
      <c r="AY37" s="735"/>
      <c r="AZ37" s="735"/>
      <c r="BA37" s="735"/>
      <c r="BB37" s="735"/>
      <c r="BC37" s="735"/>
      <c r="BD37" s="735"/>
      <c r="BE37" s="735"/>
    </row>
    <row r="38" spans="1:157" ht="20.45" customHeight="1" x14ac:dyDescent="0.25">
      <c r="F38" s="334">
        <v>14</v>
      </c>
      <c r="G38" s="714" t="s">
        <v>333</v>
      </c>
      <c r="H38" s="714"/>
      <c r="I38" s="714"/>
      <c r="J38" s="714"/>
      <c r="K38" s="714"/>
      <c r="L38" s="714"/>
      <c r="M38" s="714"/>
      <c r="N38" s="715" t="s">
        <v>326</v>
      </c>
      <c r="O38" s="715"/>
      <c r="P38" s="715"/>
      <c r="Q38" s="715"/>
      <c r="R38" s="715"/>
      <c r="S38" s="715"/>
      <c r="T38" s="715"/>
      <c r="BF38" s="335"/>
    </row>
    <row r="39" spans="1:157" ht="20.45" customHeight="1" x14ac:dyDescent="0.2">
      <c r="AH39" s="336"/>
      <c r="AI39" s="336"/>
      <c r="AJ39" s="336"/>
      <c r="AK39" s="336"/>
      <c r="AL39" s="336"/>
      <c r="AM39" s="336"/>
      <c r="AN39" s="336"/>
      <c r="AO39" s="336"/>
      <c r="AP39" s="336"/>
      <c r="AQ39" s="336"/>
      <c r="AR39" s="336"/>
      <c r="AS39" s="336"/>
      <c r="AT39" s="336"/>
      <c r="AU39" s="336"/>
      <c r="AV39" s="336"/>
      <c r="AW39" s="336"/>
      <c r="AX39" s="336"/>
      <c r="BF39" s="337"/>
      <c r="CJ39" s="338"/>
      <c r="CK39" s="338"/>
      <c r="CL39" s="338"/>
      <c r="CM39" s="338"/>
      <c r="CN39" s="338"/>
      <c r="CO39" s="338"/>
      <c r="CP39" s="338"/>
      <c r="CQ39" s="338"/>
      <c r="CR39" s="338"/>
      <c r="CS39" s="338"/>
      <c r="CT39" s="338"/>
      <c r="CU39" s="338"/>
      <c r="CV39" s="338"/>
      <c r="CW39" s="338"/>
      <c r="CX39" s="338"/>
      <c r="CY39" s="338"/>
      <c r="CZ39" s="338"/>
      <c r="DA39" s="338"/>
      <c r="DB39" s="338"/>
      <c r="DC39" s="338"/>
      <c r="DD39" s="338"/>
      <c r="DE39" s="338"/>
      <c r="DF39" s="338"/>
      <c r="DG39" s="338"/>
      <c r="DH39" s="338"/>
    </row>
    <row r="40" spans="1:157" ht="20.45" customHeight="1" x14ac:dyDescent="0.2">
      <c r="BF40" s="339"/>
      <c r="CJ40" s="338"/>
      <c r="CK40" s="338"/>
      <c r="CL40" s="338"/>
      <c r="CM40" s="338"/>
      <c r="CN40" s="338"/>
      <c r="CO40" s="338"/>
      <c r="CP40" s="338"/>
      <c r="CQ40" s="338"/>
      <c r="CR40" s="338"/>
      <c r="CS40" s="338"/>
      <c r="CT40" s="338"/>
      <c r="CU40" s="338"/>
      <c r="CV40" s="338"/>
      <c r="CW40" s="338"/>
      <c r="CX40" s="338"/>
      <c r="CY40" s="338"/>
      <c r="CZ40" s="338"/>
      <c r="DA40" s="338"/>
      <c r="DB40" s="338"/>
      <c r="DC40" s="338"/>
      <c r="DD40" s="338"/>
      <c r="DE40" s="338"/>
      <c r="DF40" s="338"/>
      <c r="DG40" s="338"/>
      <c r="DH40" s="338"/>
    </row>
    <row r="41" spans="1:157" ht="20.45" customHeight="1" x14ac:dyDescent="0.2">
      <c r="G41" s="340"/>
      <c r="CJ41" s="338"/>
      <c r="CK41" s="338"/>
      <c r="CL41" s="338"/>
      <c r="CM41" s="338"/>
      <c r="CN41" s="338"/>
      <c r="CO41" s="338"/>
      <c r="CP41" s="338"/>
      <c r="CQ41" s="338"/>
      <c r="CR41" s="338"/>
      <c r="CS41" s="338"/>
      <c r="CT41" s="338"/>
      <c r="CU41" s="338"/>
      <c r="CV41" s="338"/>
      <c r="CW41" s="338"/>
      <c r="CX41" s="338"/>
      <c r="CY41" s="338"/>
      <c r="CZ41" s="338"/>
      <c r="DA41" s="338"/>
      <c r="DB41" s="338"/>
      <c r="DC41" s="338"/>
      <c r="DD41" s="338"/>
      <c r="DE41" s="338"/>
      <c r="DF41" s="338"/>
      <c r="DG41" s="338"/>
      <c r="DH41" s="338"/>
      <c r="DN41" s="338"/>
      <c r="DO41" s="338"/>
      <c r="DP41" s="338"/>
      <c r="DQ41" s="338"/>
      <c r="DR41" s="338"/>
      <c r="DS41" s="338"/>
      <c r="DT41" s="338"/>
      <c r="DU41" s="338"/>
      <c r="DV41" s="338"/>
      <c r="DW41" s="338"/>
      <c r="DX41" s="338"/>
      <c r="DY41" s="338"/>
      <c r="DZ41" s="338"/>
      <c r="EA41" s="338"/>
      <c r="EB41" s="338"/>
      <c r="EC41" s="338"/>
      <c r="ED41" s="338"/>
      <c r="EE41" s="338"/>
      <c r="EF41" s="338"/>
    </row>
    <row r="42" spans="1:157" ht="20.45" customHeight="1" x14ac:dyDescent="0.2">
      <c r="BF42" s="341"/>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row>
    <row r="43" spans="1:157" ht="20.45" customHeight="1" x14ac:dyDescent="0.2">
      <c r="G43" s="340"/>
      <c r="Q43" s="340"/>
    </row>
    <row r="44" spans="1:157" ht="20.45" customHeight="1" x14ac:dyDescent="0.2">
      <c r="BF44" s="336"/>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row>
    <row r="46" spans="1:157" ht="20.45" customHeight="1" x14ac:dyDescent="0.2">
      <c r="BF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row>
  </sheetData>
  <mergeCells count="65">
    <mergeCell ref="FB26:FB30"/>
    <mergeCell ref="FB18:FB25"/>
    <mergeCell ref="EW10:EW16"/>
    <mergeCell ref="EX10:EX16"/>
    <mergeCell ref="EY10:EY16"/>
    <mergeCell ref="EZ10:EZ16"/>
    <mergeCell ref="FA10:FA16"/>
    <mergeCell ref="EW17:EW23"/>
    <mergeCell ref="EW24:EW30"/>
    <mergeCell ref="FA24:FA30"/>
    <mergeCell ref="EX17:EX23"/>
    <mergeCell ref="EY17:EY23"/>
    <mergeCell ref="EZ17:EZ23"/>
    <mergeCell ref="FA17:FA23"/>
    <mergeCell ref="A1:E3"/>
    <mergeCell ref="A4:E4"/>
    <mergeCell ref="A5:E5"/>
    <mergeCell ref="A7:G8"/>
    <mergeCell ref="F1:FA1"/>
    <mergeCell ref="F2:FA2"/>
    <mergeCell ref="F3:EQ3"/>
    <mergeCell ref="H7:EQ7"/>
    <mergeCell ref="H8:AA8"/>
    <mergeCell ref="AB8:BE8"/>
    <mergeCell ref="BF8:CI8"/>
    <mergeCell ref="ER3:FA3"/>
    <mergeCell ref="CJ8:DM8"/>
    <mergeCell ref="EX7:EX9"/>
    <mergeCell ref="EV7:EV9"/>
    <mergeCell ref="EW7:EW9"/>
    <mergeCell ref="F4:FA4"/>
    <mergeCell ref="DN8:EQ8"/>
    <mergeCell ref="A31:E33"/>
    <mergeCell ref="A10:A30"/>
    <mergeCell ref="EX24:EX30"/>
    <mergeCell ref="EY24:EY30"/>
    <mergeCell ref="EZ24:EZ30"/>
    <mergeCell ref="E10:E16"/>
    <mergeCell ref="B10:B16"/>
    <mergeCell ref="C10:C16"/>
    <mergeCell ref="D10:D16"/>
    <mergeCell ref="B24:B30"/>
    <mergeCell ref="C24:C30"/>
    <mergeCell ref="B17:B23"/>
    <mergeCell ref="C17:C23"/>
    <mergeCell ref="FA7:FA9"/>
    <mergeCell ref="N38:T38"/>
    <mergeCell ref="G36:M36"/>
    <mergeCell ref="N36:T36"/>
    <mergeCell ref="F5:FA5"/>
    <mergeCell ref="EY7:EY9"/>
    <mergeCell ref="EZ7:EZ9"/>
    <mergeCell ref="EU7:EU9"/>
    <mergeCell ref="ET7:ET9"/>
    <mergeCell ref="ES7:ES9"/>
    <mergeCell ref="ER7:ER9"/>
    <mergeCell ref="U36:BE36"/>
    <mergeCell ref="G37:M37"/>
    <mergeCell ref="N37:T37"/>
    <mergeCell ref="U37:BE37"/>
    <mergeCell ref="D17:D23"/>
    <mergeCell ref="E17:E23"/>
    <mergeCell ref="D24:D30"/>
    <mergeCell ref="E24:E30"/>
    <mergeCell ref="G38:M38"/>
  </mergeCells>
  <dataValidations disablePrompts="1" count="1">
    <dataValidation type="list" allowBlank="1" showInputMessage="1" showErrorMessage="1" sqref="D10:D30"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51A6-9518-4747-958B-9A63E9B1EEEC}">
  <dimension ref="A1:AD97"/>
  <sheetViews>
    <sheetView showGridLines="0" topLeftCell="C1" zoomScale="75" zoomScaleNormal="75" workbookViewId="0">
      <selection activeCell="J14" sqref="J14"/>
    </sheetView>
  </sheetViews>
  <sheetFormatPr baseColWidth="10" defaultColWidth="11.42578125" defaultRowHeight="12" customHeight="1" x14ac:dyDescent="0.25"/>
  <cols>
    <col min="1" max="1" width="11.42578125" style="354" customWidth="1"/>
    <col min="2" max="2" width="25.28515625" style="374" customWidth="1"/>
    <col min="3" max="3" width="38.140625" style="374" customWidth="1"/>
    <col min="4" max="4" width="9" style="374" customWidth="1"/>
    <col min="5" max="5" width="9.5703125" style="374" customWidth="1"/>
    <col min="6" max="6" width="10" style="383" customWidth="1"/>
    <col min="7" max="13" width="8.85546875" style="374" customWidth="1"/>
    <col min="14" max="18" width="8.85546875" style="375" customWidth="1"/>
    <col min="19" max="19" width="9.42578125" style="375" customWidth="1"/>
    <col min="20" max="20" width="11.140625" style="375" customWidth="1"/>
    <col min="21" max="21" width="10.7109375" style="375" customWidth="1"/>
    <col min="22" max="22" width="45.28515625" style="364" customWidth="1"/>
    <col min="23" max="30" width="11.42578125" style="353"/>
    <col min="31" max="16384" width="11.42578125" style="354"/>
  </cols>
  <sheetData>
    <row r="1" spans="1:30" ht="21.75" customHeight="1" x14ac:dyDescent="0.25">
      <c r="A1" s="824"/>
      <c r="B1" s="825"/>
      <c r="C1" s="825"/>
      <c r="D1" s="830" t="s">
        <v>39</v>
      </c>
      <c r="E1" s="831"/>
      <c r="F1" s="831"/>
      <c r="G1" s="831"/>
      <c r="H1" s="831"/>
      <c r="I1" s="831"/>
      <c r="J1" s="831"/>
      <c r="K1" s="831"/>
      <c r="L1" s="831"/>
      <c r="M1" s="831"/>
      <c r="N1" s="831"/>
      <c r="O1" s="831"/>
      <c r="P1" s="831"/>
      <c r="Q1" s="831"/>
      <c r="R1" s="831"/>
      <c r="S1" s="831"/>
      <c r="T1" s="831"/>
      <c r="U1" s="831"/>
      <c r="V1" s="832"/>
      <c r="W1" s="354"/>
      <c r="X1" s="354"/>
      <c r="Y1" s="354"/>
      <c r="Z1" s="354"/>
      <c r="AA1" s="354"/>
      <c r="AB1" s="354"/>
      <c r="AC1" s="354"/>
      <c r="AD1" s="354"/>
    </row>
    <row r="2" spans="1:30" ht="29.25" customHeight="1" x14ac:dyDescent="0.25">
      <c r="A2" s="826"/>
      <c r="B2" s="827"/>
      <c r="C2" s="827"/>
      <c r="D2" s="833" t="s">
        <v>1606</v>
      </c>
      <c r="E2" s="834"/>
      <c r="F2" s="834"/>
      <c r="G2" s="834"/>
      <c r="H2" s="834"/>
      <c r="I2" s="834"/>
      <c r="J2" s="834"/>
      <c r="K2" s="834"/>
      <c r="L2" s="834"/>
      <c r="M2" s="834"/>
      <c r="N2" s="834"/>
      <c r="O2" s="834"/>
      <c r="P2" s="834"/>
      <c r="Q2" s="834"/>
      <c r="R2" s="834"/>
      <c r="S2" s="834"/>
      <c r="T2" s="834"/>
      <c r="U2" s="834"/>
      <c r="V2" s="835"/>
      <c r="W2" s="354"/>
      <c r="X2" s="354"/>
      <c r="Y2" s="354"/>
      <c r="Z2" s="354"/>
      <c r="AA2" s="354"/>
      <c r="AB2" s="354"/>
      <c r="AC2" s="354"/>
      <c r="AD2" s="354"/>
    </row>
    <row r="3" spans="1:30" ht="24.75" customHeight="1" thickBot="1" x14ac:dyDescent="0.3">
      <c r="A3" s="828"/>
      <c r="B3" s="829"/>
      <c r="C3" s="829"/>
      <c r="D3" s="836" t="s">
        <v>40</v>
      </c>
      <c r="E3" s="837"/>
      <c r="F3" s="837"/>
      <c r="G3" s="837"/>
      <c r="H3" s="837"/>
      <c r="I3" s="837"/>
      <c r="J3" s="837"/>
      <c r="K3" s="837"/>
      <c r="L3" s="837"/>
      <c r="M3" s="837"/>
      <c r="N3" s="837"/>
      <c r="O3" s="837"/>
      <c r="P3" s="837"/>
      <c r="Q3" s="837"/>
      <c r="R3" s="837"/>
      <c r="S3" s="837"/>
      <c r="T3" s="837"/>
      <c r="U3" s="838"/>
      <c r="V3" s="460" t="s">
        <v>1576</v>
      </c>
      <c r="W3" s="354"/>
      <c r="X3" s="354"/>
      <c r="Y3" s="354"/>
      <c r="Z3" s="354"/>
      <c r="AA3" s="354"/>
      <c r="AB3" s="354"/>
      <c r="AC3" s="354"/>
      <c r="AD3" s="354"/>
    </row>
    <row r="4" spans="1:30" ht="12" customHeight="1" thickBot="1" x14ac:dyDescent="0.3">
      <c r="A4" s="839" t="s">
        <v>0</v>
      </c>
      <c r="B4" s="840"/>
      <c r="C4" s="841"/>
      <c r="D4" s="842" t="s">
        <v>232</v>
      </c>
      <c r="E4" s="843"/>
      <c r="F4" s="843"/>
      <c r="G4" s="843"/>
      <c r="H4" s="843"/>
      <c r="I4" s="843"/>
      <c r="J4" s="843"/>
      <c r="K4" s="843"/>
      <c r="L4" s="843"/>
      <c r="M4" s="843"/>
      <c r="N4" s="843"/>
      <c r="O4" s="843"/>
      <c r="P4" s="843"/>
      <c r="Q4" s="843"/>
      <c r="R4" s="843"/>
      <c r="S4" s="843"/>
      <c r="T4" s="843"/>
      <c r="U4" s="843"/>
      <c r="V4" s="844"/>
      <c r="W4" s="354"/>
      <c r="X4" s="354"/>
      <c r="Y4" s="354"/>
      <c r="Z4" s="354"/>
      <c r="AA4" s="354"/>
      <c r="AB4" s="354"/>
      <c r="AC4" s="354"/>
      <c r="AD4" s="354"/>
    </row>
    <row r="5" spans="1:30" ht="12" customHeight="1" thickBot="1" x14ac:dyDescent="0.3">
      <c r="A5" s="845" t="s">
        <v>2</v>
      </c>
      <c r="B5" s="846"/>
      <c r="C5" s="847"/>
      <c r="D5" s="842" t="s">
        <v>233</v>
      </c>
      <c r="E5" s="843"/>
      <c r="F5" s="843"/>
      <c r="G5" s="843"/>
      <c r="H5" s="843"/>
      <c r="I5" s="843"/>
      <c r="J5" s="843"/>
      <c r="K5" s="843"/>
      <c r="L5" s="843"/>
      <c r="M5" s="843"/>
      <c r="N5" s="843"/>
      <c r="O5" s="843"/>
      <c r="P5" s="843"/>
      <c r="Q5" s="843"/>
      <c r="R5" s="843"/>
      <c r="S5" s="843"/>
      <c r="T5" s="843"/>
      <c r="U5" s="843"/>
      <c r="V5" s="844"/>
      <c r="W5" s="354"/>
      <c r="X5" s="354"/>
      <c r="Y5" s="354"/>
      <c r="Z5" s="354"/>
      <c r="AA5" s="354"/>
      <c r="AB5" s="354"/>
      <c r="AC5" s="354"/>
      <c r="AD5" s="354"/>
    </row>
    <row r="6" spans="1:30" ht="21.75" customHeight="1" thickBot="1" x14ac:dyDescent="0.3">
      <c r="A6" s="848"/>
      <c r="B6" s="849"/>
      <c r="C6" s="849"/>
      <c r="D6" s="849"/>
      <c r="E6" s="849"/>
      <c r="F6" s="849"/>
      <c r="G6" s="849"/>
      <c r="H6" s="849"/>
      <c r="I6" s="849"/>
      <c r="J6" s="849"/>
      <c r="K6" s="849"/>
      <c r="L6" s="849"/>
      <c r="M6" s="849"/>
      <c r="N6" s="849"/>
      <c r="O6" s="849"/>
      <c r="P6" s="849"/>
      <c r="Q6" s="849"/>
      <c r="R6" s="849"/>
      <c r="S6" s="849"/>
      <c r="T6" s="849"/>
      <c r="U6" s="849"/>
      <c r="V6" s="850"/>
      <c r="W6" s="354"/>
      <c r="X6" s="354"/>
      <c r="Y6" s="354"/>
      <c r="Z6" s="354"/>
      <c r="AA6" s="354"/>
      <c r="AB6" s="354"/>
      <c r="AC6" s="354"/>
      <c r="AD6" s="354"/>
    </row>
    <row r="7" spans="1:30" s="353" customFormat="1" ht="35.25" customHeight="1" thickBot="1" x14ac:dyDescent="0.3">
      <c r="A7" s="851" t="s">
        <v>23</v>
      </c>
      <c r="B7" s="853" t="s">
        <v>24</v>
      </c>
      <c r="C7" s="855" t="s">
        <v>58</v>
      </c>
      <c r="D7" s="857" t="s">
        <v>25</v>
      </c>
      <c r="E7" s="853"/>
      <c r="F7" s="858" t="s">
        <v>334</v>
      </c>
      <c r="G7" s="858"/>
      <c r="H7" s="858"/>
      <c r="I7" s="858"/>
      <c r="J7" s="858"/>
      <c r="K7" s="858"/>
      <c r="L7" s="858"/>
      <c r="M7" s="858"/>
      <c r="N7" s="858"/>
      <c r="O7" s="858"/>
      <c r="P7" s="858"/>
      <c r="Q7" s="858"/>
      <c r="R7" s="858"/>
      <c r="S7" s="859"/>
      <c r="T7" s="860" t="s">
        <v>29</v>
      </c>
      <c r="U7" s="860"/>
      <c r="V7" s="861" t="s">
        <v>1587</v>
      </c>
    </row>
    <row r="8" spans="1:30" s="353" customFormat="1" ht="39" customHeight="1" thickBot="1" x14ac:dyDescent="0.3">
      <c r="A8" s="852"/>
      <c r="B8" s="854"/>
      <c r="C8" s="856"/>
      <c r="D8" s="356" t="s">
        <v>26</v>
      </c>
      <c r="E8" s="356" t="s">
        <v>27</v>
      </c>
      <c r="F8" s="356" t="s">
        <v>28</v>
      </c>
      <c r="G8" s="357" t="s">
        <v>6</v>
      </c>
      <c r="H8" s="357" t="s">
        <v>7</v>
      </c>
      <c r="I8" s="357" t="s">
        <v>8</v>
      </c>
      <c r="J8" s="357" t="s">
        <v>9</v>
      </c>
      <c r="K8" s="357" t="s">
        <v>10</v>
      </c>
      <c r="L8" s="357" t="s">
        <v>11</v>
      </c>
      <c r="M8" s="357" t="s">
        <v>12</v>
      </c>
      <c r="N8" s="357" t="s">
        <v>13</v>
      </c>
      <c r="O8" s="357" t="s">
        <v>14</v>
      </c>
      <c r="P8" s="357" t="s">
        <v>15</v>
      </c>
      <c r="Q8" s="357" t="s">
        <v>16</v>
      </c>
      <c r="R8" s="358" t="s">
        <v>17</v>
      </c>
      <c r="S8" s="359" t="s">
        <v>18</v>
      </c>
      <c r="T8" s="360" t="s">
        <v>30</v>
      </c>
      <c r="U8" s="361" t="s">
        <v>31</v>
      </c>
      <c r="V8" s="862"/>
    </row>
    <row r="9" spans="1:30" s="353" customFormat="1" ht="30" customHeight="1" x14ac:dyDescent="0.25">
      <c r="A9" s="891" t="s">
        <v>246</v>
      </c>
      <c r="B9" s="908" t="s">
        <v>258</v>
      </c>
      <c r="C9" s="863" t="s">
        <v>1577</v>
      </c>
      <c r="D9" s="867" t="s">
        <v>259</v>
      </c>
      <c r="E9" s="885"/>
      <c r="F9" s="377" t="s">
        <v>19</v>
      </c>
      <c r="G9" s="462">
        <v>7.2400000000000006E-2</v>
      </c>
      <c r="H9" s="462">
        <v>7.1600000000000011E-2</v>
      </c>
      <c r="I9" s="462">
        <v>7.5999999999999998E-2</v>
      </c>
      <c r="J9" s="462">
        <v>8.4900000000000003E-2</v>
      </c>
      <c r="K9" s="462">
        <v>8.4900000000000003E-2</v>
      </c>
      <c r="L9" s="462">
        <v>8.4900000000000003E-2</v>
      </c>
      <c r="M9" s="462">
        <v>6.9000000000000006E-2</v>
      </c>
      <c r="N9" s="462">
        <v>6.9000000000000006E-2</v>
      </c>
      <c r="O9" s="462">
        <v>0.1167</v>
      </c>
      <c r="P9" s="462">
        <v>6.9000000000000006E-2</v>
      </c>
      <c r="Q9" s="462">
        <v>8.4900000000000003E-2</v>
      </c>
      <c r="R9" s="462">
        <v>0.1167</v>
      </c>
      <c r="S9" s="468">
        <f>SUM(G9:R9)</f>
        <v>1</v>
      </c>
      <c r="T9" s="881">
        <v>0.23069999999999999</v>
      </c>
      <c r="U9" s="872">
        <v>0.20760000000000001</v>
      </c>
      <c r="V9" s="874" t="s">
        <v>1600</v>
      </c>
    </row>
    <row r="10" spans="1:30" s="353" customFormat="1" ht="30" customHeight="1" x14ac:dyDescent="0.25">
      <c r="A10" s="891"/>
      <c r="B10" s="909"/>
      <c r="C10" s="866"/>
      <c r="D10" s="878"/>
      <c r="E10" s="871"/>
      <c r="F10" s="378" t="s">
        <v>20</v>
      </c>
      <c r="G10" s="456">
        <v>7.2400000000000006E-2</v>
      </c>
      <c r="H10" s="456">
        <v>7.1599999999999997E-2</v>
      </c>
      <c r="I10" s="456">
        <v>7.5999999999999998E-2</v>
      </c>
      <c r="J10" s="456">
        <v>8.4900000000000003E-2</v>
      </c>
      <c r="K10" s="456">
        <v>8.4900000000000003E-2</v>
      </c>
      <c r="L10" s="456">
        <v>8.4900000000000003E-2</v>
      </c>
      <c r="M10" s="475"/>
      <c r="N10" s="475"/>
      <c r="O10" s="475"/>
      <c r="P10" s="475"/>
      <c r="Q10" s="475"/>
      <c r="R10" s="476"/>
      <c r="S10" s="469">
        <f t="shared" ref="S10:S21" si="0">SUM(G10:R10)</f>
        <v>0.47470000000000001</v>
      </c>
      <c r="T10" s="882"/>
      <c r="U10" s="873"/>
      <c r="V10" s="875"/>
    </row>
    <row r="11" spans="1:30" s="353" customFormat="1" ht="30" customHeight="1" x14ac:dyDescent="0.25">
      <c r="A11" s="891"/>
      <c r="B11" s="909"/>
      <c r="C11" s="876" t="s">
        <v>1578</v>
      </c>
      <c r="D11" s="877" t="s">
        <v>259</v>
      </c>
      <c r="E11" s="870"/>
      <c r="F11" s="379" t="s">
        <v>19</v>
      </c>
      <c r="G11" s="477">
        <v>0</v>
      </c>
      <c r="H11" s="465">
        <v>9.0899999999999995E-2</v>
      </c>
      <c r="I11" s="465">
        <v>9.0899999999999995E-2</v>
      </c>
      <c r="J11" s="465">
        <v>9.0899999999999995E-2</v>
      </c>
      <c r="K11" s="465">
        <v>9.0899999999999995E-2</v>
      </c>
      <c r="L11" s="465">
        <v>9.0899999999999995E-2</v>
      </c>
      <c r="M11" s="465">
        <v>9.0899999999999995E-2</v>
      </c>
      <c r="N11" s="465">
        <v>9.0899999999999995E-2</v>
      </c>
      <c r="O11" s="465">
        <v>9.0899999999999995E-2</v>
      </c>
      <c r="P11" s="465">
        <v>9.0899999999999995E-2</v>
      </c>
      <c r="Q11" s="465">
        <v>9.0899999999999995E-2</v>
      </c>
      <c r="R11" s="478">
        <v>9.0999999999999998E-2</v>
      </c>
      <c r="S11" s="470">
        <f>SUM(G11:R11)</f>
        <v>0.99999999999999989</v>
      </c>
      <c r="T11" s="882"/>
      <c r="U11" s="879">
        <v>1.4500000000000001E-2</v>
      </c>
      <c r="V11" s="880" t="s">
        <v>1601</v>
      </c>
    </row>
    <row r="12" spans="1:30" s="353" customFormat="1" ht="30" customHeight="1" x14ac:dyDescent="0.25">
      <c r="A12" s="891"/>
      <c r="B12" s="909"/>
      <c r="C12" s="866"/>
      <c r="D12" s="878"/>
      <c r="E12" s="871"/>
      <c r="F12" s="378" t="s">
        <v>20</v>
      </c>
      <c r="G12" s="479">
        <v>0</v>
      </c>
      <c r="H12" s="456">
        <v>9.0899999999999995E-2</v>
      </c>
      <c r="I12" s="456">
        <v>9.0899999999999995E-2</v>
      </c>
      <c r="J12" s="456">
        <v>9.0899999999999995E-2</v>
      </c>
      <c r="K12" s="456">
        <v>9.0899999999999995E-2</v>
      </c>
      <c r="L12" s="456">
        <v>9.0899999999999995E-2</v>
      </c>
      <c r="M12" s="475"/>
      <c r="N12" s="475"/>
      <c r="O12" s="475"/>
      <c r="P12" s="475"/>
      <c r="Q12" s="475"/>
      <c r="R12" s="476"/>
      <c r="S12" s="469">
        <f>SUM(G12:R12)</f>
        <v>0.45449999999999996</v>
      </c>
      <c r="T12" s="882"/>
      <c r="U12" s="873"/>
      <c r="V12" s="875"/>
    </row>
    <row r="13" spans="1:30" s="353" customFormat="1" ht="30" customHeight="1" x14ac:dyDescent="0.25">
      <c r="A13" s="891"/>
      <c r="B13" s="909"/>
      <c r="C13" s="876" t="s">
        <v>1579</v>
      </c>
      <c r="D13" s="877" t="s">
        <v>259</v>
      </c>
      <c r="E13" s="870"/>
      <c r="F13" s="379" t="s">
        <v>19</v>
      </c>
      <c r="G13" s="477">
        <v>0</v>
      </c>
      <c r="H13" s="465">
        <v>3.7999999999999999E-2</v>
      </c>
      <c r="I13" s="465">
        <v>9.6199999999999994E-2</v>
      </c>
      <c r="J13" s="465">
        <v>9.6199999999999994E-2</v>
      </c>
      <c r="K13" s="465">
        <v>9.6199999999999994E-2</v>
      </c>
      <c r="L13" s="465">
        <v>9.6199999999999994E-2</v>
      </c>
      <c r="M13" s="465">
        <v>9.6199999999999994E-2</v>
      </c>
      <c r="N13" s="465">
        <v>9.6199999999999994E-2</v>
      </c>
      <c r="O13" s="465">
        <v>9.6199999999999994E-2</v>
      </c>
      <c r="P13" s="465">
        <v>9.6199999999999994E-2</v>
      </c>
      <c r="Q13" s="465">
        <v>9.6199999999999994E-2</v>
      </c>
      <c r="R13" s="465">
        <v>9.6199999999999994E-2</v>
      </c>
      <c r="S13" s="470">
        <f>SUM(G13:R13)</f>
        <v>0.99999999999999978</v>
      </c>
      <c r="T13" s="882"/>
      <c r="U13" s="879">
        <v>8.6E-3</v>
      </c>
      <c r="V13" s="880" t="s">
        <v>1602</v>
      </c>
    </row>
    <row r="14" spans="1:30" s="353" customFormat="1" ht="30" customHeight="1" thickBot="1" x14ac:dyDescent="0.3">
      <c r="A14" s="891"/>
      <c r="B14" s="910"/>
      <c r="C14" s="865"/>
      <c r="D14" s="886"/>
      <c r="E14" s="889"/>
      <c r="F14" s="380" t="s">
        <v>20</v>
      </c>
      <c r="G14" s="464">
        <v>0</v>
      </c>
      <c r="H14" s="465">
        <v>3.7999999999999999E-2</v>
      </c>
      <c r="I14" s="465">
        <v>9.6199999999999994E-2</v>
      </c>
      <c r="J14" s="465">
        <v>9.6199999999999994E-2</v>
      </c>
      <c r="K14" s="465">
        <v>9.6199999999999994E-2</v>
      </c>
      <c r="L14" s="465">
        <v>9.6199999999999994E-2</v>
      </c>
      <c r="M14" s="480"/>
      <c r="N14" s="480"/>
      <c r="O14" s="480"/>
      <c r="P14" s="480"/>
      <c r="Q14" s="480"/>
      <c r="R14" s="481"/>
      <c r="S14" s="471">
        <f t="shared" si="0"/>
        <v>0.42280000000000001</v>
      </c>
      <c r="T14" s="883"/>
      <c r="U14" s="884"/>
      <c r="V14" s="875"/>
    </row>
    <row r="15" spans="1:30" ht="30" customHeight="1" x14ac:dyDescent="0.25">
      <c r="A15" s="891"/>
      <c r="B15" s="863" t="s">
        <v>260</v>
      </c>
      <c r="C15" s="869" t="s">
        <v>1580</v>
      </c>
      <c r="D15" s="867" t="s">
        <v>259</v>
      </c>
      <c r="E15" s="885"/>
      <c r="F15" s="379" t="s">
        <v>19</v>
      </c>
      <c r="G15" s="461">
        <v>0.05</v>
      </c>
      <c r="H15" s="462">
        <v>8.6400000000000005E-2</v>
      </c>
      <c r="I15" s="462">
        <v>8.6400000000000005E-2</v>
      </c>
      <c r="J15" s="462">
        <v>8.6400000000000005E-2</v>
      </c>
      <c r="K15" s="462">
        <v>8.6400000000000005E-2</v>
      </c>
      <c r="L15" s="462">
        <v>8.6400000000000005E-2</v>
      </c>
      <c r="M15" s="462">
        <v>8.6400000000000005E-2</v>
      </c>
      <c r="N15" s="462">
        <v>8.6400000000000005E-2</v>
      </c>
      <c r="O15" s="462">
        <v>8.6400000000000005E-2</v>
      </c>
      <c r="P15" s="462">
        <v>8.6400000000000005E-2</v>
      </c>
      <c r="Q15" s="462">
        <v>8.6400000000000005E-2</v>
      </c>
      <c r="R15" s="463">
        <v>8.5999999999999993E-2</v>
      </c>
      <c r="S15" s="472">
        <f t="shared" si="0"/>
        <v>1.0000000000000002</v>
      </c>
      <c r="T15" s="890">
        <v>0.08</v>
      </c>
      <c r="U15" s="893">
        <v>3.04E-2</v>
      </c>
      <c r="V15" s="874" t="s">
        <v>1603</v>
      </c>
      <c r="W15" s="354"/>
      <c r="X15" s="354"/>
      <c r="Y15" s="354"/>
      <c r="Z15" s="354"/>
      <c r="AA15" s="354"/>
      <c r="AB15" s="354"/>
      <c r="AC15" s="354"/>
      <c r="AD15" s="354"/>
    </row>
    <row r="16" spans="1:30" ht="30" customHeight="1" x14ac:dyDescent="0.25">
      <c r="A16" s="891"/>
      <c r="B16" s="864"/>
      <c r="C16" s="869"/>
      <c r="D16" s="878"/>
      <c r="E16" s="871"/>
      <c r="F16" s="378" t="s">
        <v>20</v>
      </c>
      <c r="G16" s="464">
        <v>0.05</v>
      </c>
      <c r="H16" s="465">
        <v>8.6400000000000005E-2</v>
      </c>
      <c r="I16" s="465">
        <v>8.6400000000000005E-2</v>
      </c>
      <c r="J16" s="465">
        <v>8.6400000000000005E-2</v>
      </c>
      <c r="K16" s="465">
        <v>8.6400000000000005E-2</v>
      </c>
      <c r="L16" s="465">
        <v>8.6400000000000005E-2</v>
      </c>
      <c r="M16" s="465"/>
      <c r="N16" s="465"/>
      <c r="O16" s="465"/>
      <c r="P16" s="465"/>
      <c r="Q16" s="465"/>
      <c r="R16" s="466"/>
      <c r="S16" s="473">
        <f t="shared" si="0"/>
        <v>0.4820000000000001</v>
      </c>
      <c r="T16" s="891"/>
      <c r="U16" s="888"/>
      <c r="V16" s="875"/>
      <c r="W16" s="355"/>
      <c r="X16" s="354"/>
      <c r="Y16" s="354"/>
      <c r="Z16" s="354"/>
      <c r="AA16" s="354"/>
      <c r="AB16" s="354"/>
      <c r="AC16" s="354"/>
      <c r="AD16" s="354"/>
    </row>
    <row r="17" spans="1:30" ht="30" customHeight="1" x14ac:dyDescent="0.25">
      <c r="A17" s="891"/>
      <c r="B17" s="864"/>
      <c r="C17" s="869" t="s">
        <v>1581</v>
      </c>
      <c r="D17" s="877" t="s">
        <v>259</v>
      </c>
      <c r="E17" s="870"/>
      <c r="F17" s="379" t="s">
        <v>19</v>
      </c>
      <c r="G17" s="464">
        <v>0</v>
      </c>
      <c r="H17" s="465">
        <v>0.09</v>
      </c>
      <c r="I17" s="465">
        <v>0.09</v>
      </c>
      <c r="J17" s="465">
        <v>0.09</v>
      </c>
      <c r="K17" s="465">
        <v>0.09</v>
      </c>
      <c r="L17" s="465">
        <v>0.09</v>
      </c>
      <c r="M17" s="465">
        <v>0.09</v>
      </c>
      <c r="N17" s="465">
        <v>0.09</v>
      </c>
      <c r="O17" s="465">
        <v>0.09</v>
      </c>
      <c r="P17" s="465">
        <v>0.09</v>
      </c>
      <c r="Q17" s="465">
        <v>0.09</v>
      </c>
      <c r="R17" s="466">
        <v>0.1</v>
      </c>
      <c r="S17" s="470">
        <f t="shared" si="0"/>
        <v>0.99999999999999978</v>
      </c>
      <c r="T17" s="891"/>
      <c r="U17" s="887">
        <v>9.5999999999999992E-3</v>
      </c>
      <c r="V17" s="880" t="s">
        <v>1604</v>
      </c>
      <c r="W17" s="354"/>
      <c r="X17" s="354"/>
      <c r="Y17" s="354"/>
      <c r="Z17" s="354"/>
      <c r="AA17" s="354"/>
      <c r="AB17" s="354"/>
      <c r="AC17" s="354"/>
      <c r="AD17" s="354"/>
    </row>
    <row r="18" spans="1:30" ht="30" customHeight="1" x14ac:dyDescent="0.25">
      <c r="A18" s="891"/>
      <c r="B18" s="864"/>
      <c r="C18" s="869"/>
      <c r="D18" s="878"/>
      <c r="E18" s="871"/>
      <c r="F18" s="378" t="s">
        <v>20</v>
      </c>
      <c r="G18" s="464">
        <v>0</v>
      </c>
      <c r="H18" s="465">
        <v>0.09</v>
      </c>
      <c r="I18" s="465">
        <v>0.09</v>
      </c>
      <c r="J18" s="465">
        <v>0.09</v>
      </c>
      <c r="K18" s="465">
        <v>0.09</v>
      </c>
      <c r="L18" s="465">
        <v>0.09</v>
      </c>
      <c r="M18" s="465"/>
      <c r="N18" s="465"/>
      <c r="O18" s="465"/>
      <c r="P18" s="465"/>
      <c r="Q18" s="465"/>
      <c r="R18" s="466"/>
      <c r="S18" s="473">
        <f t="shared" si="0"/>
        <v>0.44999999999999996</v>
      </c>
      <c r="T18" s="891"/>
      <c r="U18" s="888"/>
      <c r="V18" s="875"/>
      <c r="W18" s="354"/>
      <c r="X18" s="354"/>
      <c r="Y18" s="354"/>
      <c r="Z18" s="354"/>
      <c r="AA18" s="354"/>
      <c r="AB18" s="354"/>
      <c r="AC18" s="354"/>
      <c r="AD18" s="354"/>
    </row>
    <row r="19" spans="1:30" ht="30" customHeight="1" x14ac:dyDescent="0.25">
      <c r="A19" s="891"/>
      <c r="B19" s="864"/>
      <c r="C19" s="869" t="s">
        <v>1582</v>
      </c>
      <c r="D19" s="877" t="s">
        <v>259</v>
      </c>
      <c r="E19" s="870"/>
      <c r="F19" s="379" t="s">
        <v>19</v>
      </c>
      <c r="G19" s="464">
        <v>0</v>
      </c>
      <c r="H19" s="465">
        <v>0.09</v>
      </c>
      <c r="I19" s="465">
        <v>0.09</v>
      </c>
      <c r="J19" s="465">
        <v>0.09</v>
      </c>
      <c r="K19" s="465">
        <v>0.09</v>
      </c>
      <c r="L19" s="465">
        <v>0.09</v>
      </c>
      <c r="M19" s="465">
        <v>0.09</v>
      </c>
      <c r="N19" s="465">
        <v>0.09</v>
      </c>
      <c r="O19" s="465">
        <v>0.09</v>
      </c>
      <c r="P19" s="465">
        <v>0.09</v>
      </c>
      <c r="Q19" s="465">
        <v>0.09</v>
      </c>
      <c r="R19" s="466">
        <v>0.1</v>
      </c>
      <c r="S19" s="470">
        <f t="shared" si="0"/>
        <v>0.99999999999999978</v>
      </c>
      <c r="T19" s="891"/>
      <c r="U19" s="887">
        <v>3.04E-2</v>
      </c>
      <c r="V19" s="895" t="s">
        <v>1605</v>
      </c>
      <c r="W19" s="354"/>
      <c r="X19" s="354"/>
      <c r="Y19" s="354"/>
      <c r="Z19" s="354"/>
      <c r="AA19" s="354"/>
      <c r="AB19" s="354"/>
      <c r="AC19" s="354"/>
      <c r="AD19" s="354"/>
    </row>
    <row r="20" spans="1:30" ht="30" customHeight="1" x14ac:dyDescent="0.25">
      <c r="A20" s="891"/>
      <c r="B20" s="864"/>
      <c r="C20" s="869"/>
      <c r="D20" s="868"/>
      <c r="E20" s="894"/>
      <c r="F20" s="378" t="s">
        <v>20</v>
      </c>
      <c r="G20" s="464">
        <v>0</v>
      </c>
      <c r="H20" s="465">
        <v>0.09</v>
      </c>
      <c r="I20" s="465">
        <v>0.09</v>
      </c>
      <c r="J20" s="465">
        <v>0.09</v>
      </c>
      <c r="K20" s="465">
        <v>0.09</v>
      </c>
      <c r="L20" s="465">
        <v>0.09</v>
      </c>
      <c r="M20" s="465"/>
      <c r="N20" s="465"/>
      <c r="O20" s="465"/>
      <c r="P20" s="465"/>
      <c r="Q20" s="465"/>
      <c r="R20" s="466"/>
      <c r="S20" s="473">
        <f t="shared" si="0"/>
        <v>0.44999999999999996</v>
      </c>
      <c r="T20" s="891"/>
      <c r="U20" s="888"/>
      <c r="V20" s="896"/>
      <c r="W20" s="354"/>
      <c r="X20" s="354"/>
      <c r="Y20" s="354"/>
      <c r="Z20" s="354"/>
      <c r="AA20" s="354"/>
      <c r="AB20" s="354"/>
      <c r="AC20" s="354"/>
      <c r="AD20" s="354"/>
    </row>
    <row r="21" spans="1:30" ht="30" customHeight="1" x14ac:dyDescent="0.25">
      <c r="A21" s="891"/>
      <c r="B21" s="864"/>
      <c r="C21" s="869" t="s">
        <v>1583</v>
      </c>
      <c r="D21" s="877" t="s">
        <v>259</v>
      </c>
      <c r="E21" s="870"/>
      <c r="F21" s="379" t="s">
        <v>19</v>
      </c>
      <c r="G21" s="464">
        <v>0</v>
      </c>
      <c r="H21" s="465">
        <v>0.09</v>
      </c>
      <c r="I21" s="465">
        <v>0.09</v>
      </c>
      <c r="J21" s="465">
        <v>0.09</v>
      </c>
      <c r="K21" s="465">
        <v>0.09</v>
      </c>
      <c r="L21" s="465">
        <v>0.09</v>
      </c>
      <c r="M21" s="465">
        <v>0.09</v>
      </c>
      <c r="N21" s="465">
        <v>0.09</v>
      </c>
      <c r="O21" s="465">
        <v>0.09</v>
      </c>
      <c r="P21" s="465">
        <v>0.09</v>
      </c>
      <c r="Q21" s="465">
        <v>0.09</v>
      </c>
      <c r="R21" s="466">
        <v>0.1</v>
      </c>
      <c r="S21" s="470">
        <f t="shared" si="0"/>
        <v>0.99999999999999978</v>
      </c>
      <c r="T21" s="891"/>
      <c r="U21" s="887">
        <v>9.5999999999999992E-3</v>
      </c>
      <c r="V21" s="880" t="s">
        <v>1591</v>
      </c>
      <c r="W21" s="354"/>
      <c r="X21" s="354"/>
      <c r="Y21" s="354"/>
      <c r="Z21" s="354"/>
      <c r="AA21" s="354"/>
      <c r="AB21" s="354"/>
      <c r="AC21" s="354"/>
      <c r="AD21" s="354"/>
    </row>
    <row r="22" spans="1:30" ht="30" customHeight="1" thickBot="1" x14ac:dyDescent="0.3">
      <c r="A22" s="891"/>
      <c r="B22" s="864"/>
      <c r="C22" s="869"/>
      <c r="D22" s="886"/>
      <c r="E22" s="889"/>
      <c r="F22" s="381" t="s">
        <v>20</v>
      </c>
      <c r="G22" s="464">
        <v>0</v>
      </c>
      <c r="H22" s="482">
        <v>3.27E-2</v>
      </c>
      <c r="I22" s="482">
        <f>3.82%+9%</f>
        <v>0.12819999999999998</v>
      </c>
      <c r="J22" s="482">
        <v>0.1091</v>
      </c>
      <c r="K22" s="482">
        <v>0.09</v>
      </c>
      <c r="L22" s="482">
        <v>0.09</v>
      </c>
      <c r="M22" s="482"/>
      <c r="N22" s="482"/>
      <c r="O22" s="482"/>
      <c r="P22" s="482"/>
      <c r="Q22" s="482"/>
      <c r="R22" s="483"/>
      <c r="S22" s="471">
        <f>SUM(G22:R22)</f>
        <v>0.44999999999999996</v>
      </c>
      <c r="T22" s="892"/>
      <c r="U22" s="897"/>
      <c r="V22" s="898"/>
      <c r="W22" s="354"/>
      <c r="X22" s="354"/>
      <c r="Y22" s="354"/>
      <c r="Z22" s="354"/>
      <c r="AA22" s="354"/>
      <c r="AB22" s="354"/>
      <c r="AC22" s="354"/>
      <c r="AD22" s="354"/>
    </row>
    <row r="23" spans="1:30" ht="30" customHeight="1" x14ac:dyDescent="0.25">
      <c r="A23" s="891"/>
      <c r="B23" s="863" t="s">
        <v>261</v>
      </c>
      <c r="C23" s="863" t="s">
        <v>1584</v>
      </c>
      <c r="D23" s="867" t="s">
        <v>259</v>
      </c>
      <c r="E23" s="885" t="s">
        <v>259</v>
      </c>
      <c r="F23" s="377" t="s">
        <v>19</v>
      </c>
      <c r="G23" s="461">
        <v>0</v>
      </c>
      <c r="H23" s="462">
        <v>0</v>
      </c>
      <c r="I23" s="462">
        <v>0.25</v>
      </c>
      <c r="J23" s="462">
        <v>0.25</v>
      </c>
      <c r="K23" s="462">
        <v>0.25</v>
      </c>
      <c r="L23" s="462">
        <v>0.25</v>
      </c>
      <c r="M23" s="462"/>
      <c r="N23" s="462"/>
      <c r="O23" s="462"/>
      <c r="P23" s="462"/>
      <c r="Q23" s="462"/>
      <c r="R23" s="463"/>
      <c r="S23" s="470">
        <f>SUM(G23:R23)</f>
        <v>1</v>
      </c>
      <c r="T23" s="890">
        <v>0.68930000000000002</v>
      </c>
      <c r="U23" s="902">
        <v>0.13789999999999999</v>
      </c>
      <c r="V23" s="874" t="s">
        <v>1599</v>
      </c>
      <c r="W23" s="354"/>
      <c r="X23" s="354"/>
      <c r="Y23" s="354"/>
      <c r="Z23" s="354"/>
      <c r="AA23" s="354"/>
      <c r="AB23" s="354"/>
      <c r="AC23" s="354"/>
      <c r="AD23" s="354"/>
    </row>
    <row r="24" spans="1:30" ht="30" customHeight="1" thickBot="1" x14ac:dyDescent="0.3">
      <c r="A24" s="891"/>
      <c r="B24" s="864"/>
      <c r="C24" s="866"/>
      <c r="D24" s="868"/>
      <c r="E24" s="894"/>
      <c r="F24" s="378" t="s">
        <v>20</v>
      </c>
      <c r="G24" s="467">
        <v>0</v>
      </c>
      <c r="H24" s="465">
        <v>0</v>
      </c>
      <c r="I24" s="465">
        <v>0.25</v>
      </c>
      <c r="J24" s="465">
        <v>0.25</v>
      </c>
      <c r="K24" s="465">
        <v>0.25</v>
      </c>
      <c r="L24" s="465">
        <v>0.15</v>
      </c>
      <c r="M24" s="465"/>
      <c r="N24" s="465"/>
      <c r="O24" s="465"/>
      <c r="P24" s="465"/>
      <c r="Q24" s="465"/>
      <c r="R24" s="466"/>
      <c r="S24" s="473">
        <f>SUM(G24:R24)</f>
        <v>0.9</v>
      </c>
      <c r="T24" s="891"/>
      <c r="U24" s="903"/>
      <c r="V24" s="875"/>
      <c r="W24" s="354"/>
      <c r="X24" s="354"/>
      <c r="Y24" s="354"/>
      <c r="Z24" s="354"/>
      <c r="AA24" s="354"/>
      <c r="AB24" s="354"/>
      <c r="AC24" s="354"/>
      <c r="AD24" s="354"/>
    </row>
    <row r="25" spans="1:30" ht="30" customHeight="1" x14ac:dyDescent="0.25">
      <c r="A25" s="891"/>
      <c r="B25" s="864"/>
      <c r="C25" s="904" t="s">
        <v>1585</v>
      </c>
      <c r="D25" s="877" t="s">
        <v>259</v>
      </c>
      <c r="E25" s="870" t="s">
        <v>259</v>
      </c>
      <c r="F25" s="379" t="s">
        <v>19</v>
      </c>
      <c r="G25" s="464">
        <v>2.69E-2</v>
      </c>
      <c r="H25" s="465">
        <v>5.4100000000000002E-2</v>
      </c>
      <c r="I25" s="465">
        <v>5.4100000000000002E-2</v>
      </c>
      <c r="J25" s="465">
        <v>8.1100000000000005E-2</v>
      </c>
      <c r="K25" s="465">
        <v>8.1100000000000005E-2</v>
      </c>
      <c r="L25" s="465">
        <v>8.1100000000000005E-2</v>
      </c>
      <c r="M25" s="465">
        <v>8.1100000000000005E-2</v>
      </c>
      <c r="N25" s="465">
        <v>0.1081</v>
      </c>
      <c r="O25" s="465">
        <v>0.1081</v>
      </c>
      <c r="P25" s="465">
        <v>0.1081</v>
      </c>
      <c r="Q25" s="465">
        <v>0.1081</v>
      </c>
      <c r="R25" s="466">
        <v>0.1081</v>
      </c>
      <c r="S25" s="470">
        <f>SUM(G25:R25)</f>
        <v>0.99999999999999989</v>
      </c>
      <c r="T25" s="891"/>
      <c r="U25" s="906">
        <v>0.5514</v>
      </c>
      <c r="V25" s="874" t="s">
        <v>1598</v>
      </c>
      <c r="W25" s="354"/>
      <c r="X25" s="354"/>
      <c r="Y25" s="354"/>
      <c r="Z25" s="354"/>
      <c r="AA25" s="354"/>
      <c r="AB25" s="354"/>
      <c r="AC25" s="354"/>
      <c r="AD25" s="354"/>
    </row>
    <row r="26" spans="1:30" ht="30" customHeight="1" thickBot="1" x14ac:dyDescent="0.3">
      <c r="A26" s="892"/>
      <c r="B26" s="865"/>
      <c r="C26" s="905"/>
      <c r="D26" s="886"/>
      <c r="E26" s="889"/>
      <c r="F26" s="380" t="s">
        <v>20</v>
      </c>
      <c r="G26" s="482">
        <f>+G25</f>
        <v>2.69E-2</v>
      </c>
      <c r="H26" s="482">
        <v>5.4100000000000002E-2</v>
      </c>
      <c r="I26" s="482">
        <v>5.4100000000000002E-2</v>
      </c>
      <c r="J26" s="482">
        <v>8.1100000000000005E-2</v>
      </c>
      <c r="K26" s="482">
        <v>8.1100000000000005E-2</v>
      </c>
      <c r="L26" s="482">
        <v>8.1100000000000005E-2</v>
      </c>
      <c r="M26" s="482"/>
      <c r="N26" s="482"/>
      <c r="O26" s="482"/>
      <c r="P26" s="482"/>
      <c r="Q26" s="482"/>
      <c r="R26" s="483"/>
      <c r="S26" s="471">
        <f>SUM(G26:R26)</f>
        <v>0.37840000000000001</v>
      </c>
      <c r="T26" s="892"/>
      <c r="U26" s="907"/>
      <c r="V26" s="875"/>
      <c r="W26" s="354"/>
      <c r="X26" s="354"/>
      <c r="Y26" s="354"/>
      <c r="Z26" s="354"/>
      <c r="AA26" s="354"/>
      <c r="AB26" s="354"/>
      <c r="AC26" s="354"/>
      <c r="AD26" s="354"/>
    </row>
    <row r="27" spans="1:30" s="374" customFormat="1" ht="12" customHeight="1" thickBot="1" x14ac:dyDescent="0.3">
      <c r="A27" s="899" t="s">
        <v>1607</v>
      </c>
      <c r="B27" s="900"/>
      <c r="C27" s="900"/>
      <c r="D27" s="900"/>
      <c r="E27" s="900"/>
      <c r="F27" s="900"/>
      <c r="G27" s="900"/>
      <c r="H27" s="900"/>
      <c r="I27" s="900"/>
      <c r="J27" s="900"/>
      <c r="K27" s="900"/>
      <c r="L27" s="900"/>
      <c r="M27" s="900"/>
      <c r="N27" s="900"/>
      <c r="O27" s="900"/>
      <c r="P27" s="900"/>
      <c r="Q27" s="900"/>
      <c r="R27" s="900"/>
      <c r="S27" s="901"/>
      <c r="T27" s="474">
        <f>SUM(T9:T26)</f>
        <v>1</v>
      </c>
      <c r="U27" s="362">
        <f>SUM(U9:U26)</f>
        <v>1</v>
      </c>
      <c r="V27" s="363"/>
      <c r="W27" s="364"/>
      <c r="X27" s="364"/>
      <c r="Y27" s="364"/>
      <c r="Z27" s="364"/>
      <c r="AA27" s="364"/>
      <c r="AB27" s="364"/>
      <c r="AC27" s="364"/>
      <c r="AD27" s="364"/>
    </row>
    <row r="28" spans="1:30" s="374" customFormat="1" ht="12" customHeight="1" x14ac:dyDescent="0.25">
      <c r="A28" s="453"/>
      <c r="B28" s="453"/>
      <c r="C28" s="453"/>
      <c r="D28" s="453"/>
      <c r="E28" s="453"/>
      <c r="F28" s="453"/>
      <c r="G28" s="453"/>
      <c r="H28" s="453"/>
      <c r="I28" s="453"/>
      <c r="J28" s="453"/>
      <c r="K28" s="453"/>
      <c r="L28" s="453"/>
      <c r="M28" s="453"/>
      <c r="N28" s="453"/>
      <c r="O28" s="453"/>
      <c r="P28" s="453"/>
      <c r="Q28" s="453"/>
      <c r="R28" s="453"/>
      <c r="S28" s="453"/>
      <c r="T28" s="454"/>
      <c r="U28" s="455"/>
      <c r="V28" s="453"/>
    </row>
    <row r="29" spans="1:30" s="374" customFormat="1" ht="12" customHeight="1" x14ac:dyDescent="0.25">
      <c r="A29" s="453"/>
      <c r="B29" s="453"/>
      <c r="C29" s="453"/>
      <c r="D29" s="453"/>
      <c r="E29" s="453"/>
      <c r="F29" s="453"/>
      <c r="G29" s="453"/>
      <c r="H29" s="453"/>
      <c r="I29" s="453"/>
      <c r="J29" s="453"/>
      <c r="K29" s="453"/>
      <c r="L29" s="453"/>
      <c r="M29" s="453"/>
      <c r="N29" s="453"/>
      <c r="O29" s="453"/>
      <c r="P29" s="453"/>
      <c r="Q29" s="453"/>
      <c r="R29" s="453"/>
      <c r="S29" s="453"/>
      <c r="T29" s="454"/>
      <c r="U29" s="455"/>
      <c r="V29" s="453"/>
    </row>
    <row r="30" spans="1:30" ht="12" customHeight="1" x14ac:dyDescent="0.25">
      <c r="B30" s="367"/>
      <c r="C30" s="368"/>
      <c r="D30" s="368"/>
      <c r="E30" s="368"/>
      <c r="F30" s="382"/>
      <c r="G30" s="368"/>
      <c r="H30" s="368"/>
      <c r="I30" s="368"/>
      <c r="J30" s="368"/>
      <c r="K30" s="368"/>
      <c r="L30" s="368"/>
      <c r="M30" s="368"/>
      <c r="N30" s="368"/>
      <c r="O30" s="368"/>
      <c r="P30" s="368"/>
      <c r="Q30" s="368"/>
      <c r="R30" s="365"/>
      <c r="S30" s="365"/>
      <c r="T30" s="365"/>
      <c r="U30" s="365"/>
    </row>
    <row r="31" spans="1:30" ht="12" customHeight="1" x14ac:dyDescent="0.25">
      <c r="B31" s="369" t="s">
        <v>36</v>
      </c>
      <c r="C31" s="820" t="s">
        <v>37</v>
      </c>
      <c r="D31" s="820"/>
      <c r="E31" s="820"/>
      <c r="F31" s="820"/>
      <c r="G31" s="820"/>
      <c r="H31" s="820"/>
      <c r="I31" s="821" t="s">
        <v>38</v>
      </c>
      <c r="J31" s="821"/>
      <c r="K31" s="821"/>
      <c r="L31" s="821"/>
      <c r="M31" s="821"/>
      <c r="N31" s="821"/>
      <c r="O31" s="821"/>
      <c r="P31" s="821"/>
      <c r="Q31" s="821"/>
      <c r="R31" s="365"/>
      <c r="S31" s="370"/>
      <c r="T31" s="365"/>
      <c r="U31" s="371"/>
      <c r="V31" s="366"/>
    </row>
    <row r="32" spans="1:30" ht="12" customHeight="1" x14ac:dyDescent="0.25">
      <c r="A32" s="353"/>
      <c r="B32" s="372">
        <v>13</v>
      </c>
      <c r="C32" s="822" t="s">
        <v>71</v>
      </c>
      <c r="D32" s="822"/>
      <c r="E32" s="822"/>
      <c r="F32" s="822"/>
      <c r="G32" s="822"/>
      <c r="H32" s="822"/>
      <c r="I32" s="823" t="s">
        <v>72</v>
      </c>
      <c r="J32" s="823"/>
      <c r="K32" s="823"/>
      <c r="L32" s="823"/>
      <c r="M32" s="823"/>
      <c r="N32" s="823"/>
      <c r="O32" s="823"/>
      <c r="P32" s="823"/>
      <c r="Q32" s="823"/>
      <c r="R32" s="365"/>
      <c r="S32" s="365"/>
      <c r="T32" s="365"/>
      <c r="U32" s="371"/>
      <c r="V32" s="373"/>
    </row>
    <row r="33" spans="1:21" ht="12" customHeight="1" x14ac:dyDescent="0.25">
      <c r="A33" s="353"/>
      <c r="B33" s="372">
        <v>14</v>
      </c>
      <c r="C33" s="822" t="s">
        <v>333</v>
      </c>
      <c r="D33" s="822"/>
      <c r="E33" s="822"/>
      <c r="F33" s="822"/>
      <c r="G33" s="822"/>
      <c r="H33" s="822"/>
      <c r="I33" s="823" t="s">
        <v>326</v>
      </c>
      <c r="J33" s="823"/>
      <c r="K33" s="823"/>
      <c r="L33" s="823"/>
      <c r="M33" s="823"/>
      <c r="N33" s="823"/>
      <c r="O33" s="823"/>
      <c r="P33" s="823"/>
      <c r="Q33" s="823"/>
      <c r="R33" s="365"/>
      <c r="S33" s="365"/>
      <c r="T33" s="365"/>
      <c r="U33" s="365"/>
    </row>
    <row r="34" spans="1:21" ht="12" customHeight="1" x14ac:dyDescent="0.25">
      <c r="A34" s="353"/>
      <c r="Q34" s="365"/>
      <c r="R34" s="365"/>
      <c r="S34" s="365"/>
      <c r="T34" s="365"/>
      <c r="U34" s="365"/>
    </row>
    <row r="35" spans="1:21" ht="12" customHeight="1" x14ac:dyDescent="0.25">
      <c r="A35" s="353"/>
      <c r="Q35" s="365"/>
      <c r="R35" s="365"/>
      <c r="S35" s="365"/>
      <c r="T35" s="365"/>
      <c r="U35" s="365"/>
    </row>
    <row r="36" spans="1:21" ht="12" customHeight="1" x14ac:dyDescent="0.25">
      <c r="A36" s="353"/>
      <c r="B36" s="364"/>
      <c r="C36" s="364"/>
      <c r="D36" s="364"/>
      <c r="E36" s="364"/>
      <c r="F36" s="384"/>
      <c r="G36" s="364"/>
      <c r="H36" s="364"/>
      <c r="I36" s="364"/>
      <c r="J36" s="364"/>
      <c r="K36" s="366"/>
      <c r="L36" s="366"/>
      <c r="M36" s="364"/>
      <c r="N36" s="365"/>
      <c r="O36" s="365"/>
      <c r="P36" s="365"/>
      <c r="Q36" s="365"/>
      <c r="R36" s="365"/>
      <c r="S36" s="365"/>
      <c r="T36" s="365"/>
      <c r="U36" s="365"/>
    </row>
    <row r="37" spans="1:21" ht="12" customHeight="1" x14ac:dyDescent="0.25">
      <c r="A37" s="353"/>
      <c r="B37" s="364"/>
      <c r="C37" s="364"/>
      <c r="D37" s="364"/>
      <c r="E37" s="364"/>
      <c r="F37" s="384"/>
      <c r="G37" s="364"/>
      <c r="H37" s="364"/>
      <c r="I37" s="364"/>
      <c r="J37" s="364"/>
      <c r="K37" s="366"/>
      <c r="L37" s="376"/>
      <c r="M37" s="364"/>
      <c r="N37" s="365"/>
      <c r="O37" s="365"/>
      <c r="P37" s="365"/>
      <c r="Q37" s="365"/>
      <c r="R37" s="365"/>
      <c r="S37" s="365"/>
      <c r="T37" s="365"/>
      <c r="U37" s="365"/>
    </row>
    <row r="38" spans="1:21" ht="12" customHeight="1" x14ac:dyDescent="0.25">
      <c r="A38" s="353"/>
      <c r="B38" s="364"/>
      <c r="C38" s="364"/>
      <c r="D38" s="364"/>
      <c r="E38" s="364"/>
      <c r="F38" s="384"/>
      <c r="G38" s="364"/>
      <c r="H38" s="364"/>
      <c r="I38" s="364"/>
      <c r="J38" s="364"/>
      <c r="K38" s="364"/>
      <c r="L38" s="364"/>
      <c r="M38" s="364"/>
      <c r="N38" s="365"/>
      <c r="O38" s="365"/>
      <c r="P38" s="365"/>
      <c r="Q38" s="365"/>
      <c r="R38" s="365"/>
      <c r="S38" s="365"/>
      <c r="T38" s="365"/>
      <c r="U38" s="365"/>
    </row>
    <row r="39" spans="1:21" ht="12" customHeight="1" x14ac:dyDescent="0.25">
      <c r="A39" s="353"/>
      <c r="B39" s="364"/>
      <c r="C39" s="364"/>
      <c r="D39" s="364"/>
      <c r="E39" s="364"/>
      <c r="F39" s="384"/>
      <c r="G39" s="364"/>
      <c r="H39" s="373"/>
      <c r="I39" s="373"/>
      <c r="J39" s="373"/>
      <c r="K39" s="373"/>
      <c r="L39" s="373"/>
      <c r="M39" s="373"/>
      <c r="N39" s="373"/>
      <c r="O39" s="373"/>
      <c r="P39" s="373"/>
      <c r="Q39" s="373"/>
      <c r="R39" s="373"/>
      <c r="S39" s="365"/>
      <c r="T39" s="365"/>
      <c r="U39" s="365"/>
    </row>
    <row r="40" spans="1:21" ht="12" customHeight="1" x14ac:dyDescent="0.25">
      <c r="A40" s="353"/>
      <c r="B40" s="364"/>
      <c r="C40" s="364"/>
      <c r="D40" s="364"/>
      <c r="E40" s="364"/>
      <c r="F40" s="384"/>
      <c r="G40" s="364"/>
      <c r="H40" s="364"/>
      <c r="I40" s="364"/>
      <c r="J40" s="364"/>
      <c r="K40" s="364"/>
      <c r="L40" s="364"/>
      <c r="M40" s="364"/>
      <c r="N40" s="365"/>
      <c r="O40" s="365"/>
      <c r="P40" s="365"/>
      <c r="Q40" s="365"/>
      <c r="R40" s="365"/>
      <c r="S40" s="365"/>
      <c r="T40" s="365"/>
      <c r="U40" s="365"/>
    </row>
    <row r="41" spans="1:21" ht="12" customHeight="1" x14ac:dyDescent="0.25">
      <c r="A41" s="353"/>
      <c r="B41" s="364"/>
      <c r="C41" s="364"/>
      <c r="D41" s="364"/>
      <c r="E41" s="364"/>
      <c r="F41" s="384"/>
      <c r="G41" s="364"/>
      <c r="H41" s="364"/>
      <c r="I41" s="364"/>
      <c r="J41" s="364"/>
      <c r="K41" s="364"/>
      <c r="L41" s="364"/>
      <c r="M41" s="364"/>
      <c r="N41" s="365"/>
      <c r="O41" s="365"/>
      <c r="P41" s="365"/>
      <c r="Q41" s="365"/>
      <c r="R41" s="365"/>
      <c r="S41" s="365"/>
      <c r="T41" s="365"/>
      <c r="U41" s="365"/>
    </row>
    <row r="42" spans="1:21" ht="12" customHeight="1" x14ac:dyDescent="0.25">
      <c r="A42" s="353"/>
      <c r="B42" s="364"/>
      <c r="C42" s="364"/>
      <c r="D42" s="364"/>
      <c r="E42" s="364"/>
      <c r="F42" s="384"/>
      <c r="G42" s="364"/>
      <c r="H42" s="364"/>
      <c r="I42" s="364"/>
      <c r="J42" s="364"/>
      <c r="K42" s="364"/>
      <c r="L42" s="364"/>
      <c r="M42" s="364"/>
      <c r="N42" s="365"/>
      <c r="O42" s="365"/>
      <c r="P42" s="365"/>
      <c r="Q42" s="365"/>
      <c r="R42" s="365"/>
      <c r="S42" s="365"/>
      <c r="T42" s="365"/>
      <c r="U42" s="365"/>
    </row>
    <row r="43" spans="1:21" ht="12" customHeight="1" x14ac:dyDescent="0.25">
      <c r="A43" s="353"/>
      <c r="B43" s="364"/>
      <c r="C43" s="364"/>
      <c r="D43" s="364"/>
      <c r="E43" s="364"/>
      <c r="F43" s="384"/>
      <c r="G43" s="364"/>
      <c r="H43" s="364"/>
      <c r="I43" s="364"/>
      <c r="J43" s="364"/>
      <c r="K43" s="364"/>
      <c r="L43" s="364"/>
      <c r="M43" s="364"/>
      <c r="N43" s="365"/>
      <c r="O43" s="365"/>
      <c r="P43" s="365"/>
      <c r="Q43" s="365"/>
      <c r="R43" s="365"/>
      <c r="S43" s="365"/>
      <c r="T43" s="365"/>
      <c r="U43" s="365"/>
    </row>
    <row r="44" spans="1:21" ht="12" customHeight="1" x14ac:dyDescent="0.25">
      <c r="A44" s="353"/>
      <c r="B44" s="364"/>
      <c r="C44" s="364"/>
      <c r="D44" s="364"/>
      <c r="E44" s="364"/>
      <c r="F44" s="384"/>
      <c r="G44" s="364"/>
      <c r="H44" s="364"/>
      <c r="I44" s="364"/>
      <c r="J44" s="364"/>
      <c r="K44" s="364"/>
      <c r="L44" s="364"/>
      <c r="M44" s="364"/>
      <c r="N44" s="365"/>
      <c r="O44" s="365"/>
      <c r="P44" s="365"/>
      <c r="Q44" s="365"/>
      <c r="R44" s="365"/>
      <c r="S44" s="365"/>
      <c r="T44" s="365"/>
      <c r="U44" s="365"/>
    </row>
    <row r="45" spans="1:21" ht="12" customHeight="1" x14ac:dyDescent="0.25">
      <c r="A45" s="353"/>
      <c r="B45" s="364"/>
      <c r="C45" s="364"/>
      <c r="D45" s="364"/>
      <c r="E45" s="364"/>
      <c r="F45" s="384"/>
      <c r="G45" s="364"/>
      <c r="H45" s="364"/>
      <c r="I45" s="364"/>
      <c r="J45" s="364"/>
      <c r="K45" s="364"/>
      <c r="L45" s="364"/>
      <c r="M45" s="364"/>
      <c r="N45" s="365"/>
      <c r="O45" s="365"/>
      <c r="P45" s="365"/>
      <c r="Q45" s="365"/>
      <c r="R45" s="365"/>
      <c r="S45" s="365"/>
      <c r="T45" s="365"/>
      <c r="U45" s="365"/>
    </row>
    <row r="46" spans="1:21" ht="12" customHeight="1" x14ac:dyDescent="0.25">
      <c r="A46" s="353"/>
      <c r="B46" s="364"/>
      <c r="C46" s="364"/>
      <c r="D46" s="364"/>
      <c r="E46" s="364"/>
      <c r="F46" s="384"/>
      <c r="G46" s="364"/>
      <c r="H46" s="364"/>
      <c r="I46" s="364"/>
      <c r="J46" s="364"/>
      <c r="K46" s="364"/>
      <c r="L46" s="364"/>
      <c r="M46" s="364"/>
      <c r="N46" s="365"/>
      <c r="O46" s="365"/>
      <c r="P46" s="365"/>
      <c r="Q46" s="365"/>
      <c r="R46" s="365"/>
      <c r="S46" s="365"/>
      <c r="T46" s="365"/>
      <c r="U46" s="365"/>
    </row>
    <row r="47" spans="1:21" ht="12" customHeight="1" x14ac:dyDescent="0.25">
      <c r="A47" s="353"/>
      <c r="B47" s="364"/>
      <c r="C47" s="364"/>
      <c r="D47" s="364"/>
      <c r="E47" s="364"/>
      <c r="F47" s="384"/>
      <c r="G47" s="364"/>
      <c r="H47" s="364"/>
      <c r="I47" s="364"/>
      <c r="J47" s="364"/>
      <c r="K47" s="364"/>
      <c r="L47" s="364"/>
      <c r="M47" s="364"/>
      <c r="N47" s="365"/>
      <c r="O47" s="365"/>
      <c r="P47" s="365"/>
      <c r="Q47" s="365"/>
      <c r="R47" s="365"/>
      <c r="S47" s="365"/>
      <c r="T47" s="365"/>
      <c r="U47" s="365"/>
    </row>
    <row r="48" spans="1:21" ht="12" customHeight="1" x14ac:dyDescent="0.25">
      <c r="A48" s="353"/>
      <c r="B48" s="364"/>
      <c r="C48" s="364"/>
      <c r="D48" s="364"/>
      <c r="E48" s="364"/>
      <c r="F48" s="384"/>
      <c r="G48" s="364"/>
      <c r="H48" s="364"/>
      <c r="I48" s="364"/>
      <c r="J48" s="364"/>
      <c r="K48" s="364"/>
      <c r="L48" s="364"/>
      <c r="M48" s="364"/>
      <c r="N48" s="365"/>
      <c r="O48" s="365"/>
      <c r="P48" s="365"/>
      <c r="Q48" s="365"/>
      <c r="R48" s="365"/>
      <c r="S48" s="365"/>
      <c r="T48" s="365"/>
      <c r="U48" s="365"/>
    </row>
    <row r="49" spans="1:21" ht="12" customHeight="1" x14ac:dyDescent="0.25">
      <c r="A49" s="353"/>
      <c r="B49" s="364"/>
      <c r="C49" s="364"/>
      <c r="D49" s="364"/>
      <c r="E49" s="364"/>
      <c r="F49" s="384"/>
      <c r="G49" s="364"/>
      <c r="H49" s="364"/>
      <c r="I49" s="364"/>
      <c r="J49" s="364"/>
      <c r="K49" s="364"/>
      <c r="L49" s="364"/>
      <c r="M49" s="364"/>
      <c r="N49" s="365"/>
      <c r="O49" s="365"/>
      <c r="P49" s="365"/>
      <c r="Q49" s="365"/>
      <c r="R49" s="365"/>
      <c r="S49" s="365"/>
      <c r="T49" s="365"/>
      <c r="U49" s="365"/>
    </row>
    <row r="50" spans="1:21" ht="12" customHeight="1" x14ac:dyDescent="0.25">
      <c r="A50" s="353"/>
      <c r="B50" s="364"/>
      <c r="C50" s="364"/>
      <c r="D50" s="364"/>
      <c r="E50" s="364"/>
      <c r="F50" s="384"/>
      <c r="G50" s="364"/>
      <c r="H50" s="364"/>
      <c r="I50" s="364"/>
      <c r="J50" s="364"/>
      <c r="K50" s="364"/>
      <c r="L50" s="364"/>
      <c r="M50" s="364"/>
      <c r="N50" s="365"/>
      <c r="O50" s="365"/>
      <c r="P50" s="365"/>
      <c r="Q50" s="365"/>
      <c r="R50" s="365"/>
      <c r="S50" s="365"/>
      <c r="T50" s="365"/>
      <c r="U50" s="365"/>
    </row>
    <row r="51" spans="1:21" ht="12" customHeight="1" x14ac:dyDescent="0.25">
      <c r="A51" s="353"/>
      <c r="B51" s="364"/>
      <c r="C51" s="364"/>
      <c r="D51" s="364"/>
      <c r="E51" s="364"/>
      <c r="F51" s="384"/>
      <c r="G51" s="364"/>
      <c r="H51" s="364"/>
      <c r="I51" s="364"/>
      <c r="J51" s="364"/>
      <c r="K51" s="364"/>
      <c r="L51" s="364"/>
      <c r="M51" s="364"/>
      <c r="N51" s="365"/>
      <c r="O51" s="365"/>
      <c r="P51" s="365"/>
      <c r="Q51" s="365"/>
      <c r="R51" s="365"/>
      <c r="S51" s="365"/>
      <c r="T51" s="365"/>
      <c r="U51" s="365"/>
    </row>
    <row r="52" spans="1:21" ht="12" customHeight="1" x14ac:dyDescent="0.25">
      <c r="A52" s="353"/>
      <c r="B52" s="364"/>
      <c r="C52" s="364"/>
      <c r="D52" s="364"/>
      <c r="E52" s="364"/>
      <c r="F52" s="384"/>
      <c r="G52" s="364"/>
      <c r="H52" s="364"/>
      <c r="I52" s="364"/>
      <c r="J52" s="364"/>
      <c r="K52" s="364"/>
      <c r="L52" s="364"/>
      <c r="M52" s="364"/>
      <c r="N52" s="365"/>
      <c r="O52" s="365"/>
      <c r="P52" s="365"/>
      <c r="Q52" s="365"/>
      <c r="R52" s="365"/>
      <c r="S52" s="365"/>
      <c r="T52" s="365"/>
      <c r="U52" s="365"/>
    </row>
    <row r="53" spans="1:21" ht="12" customHeight="1" x14ac:dyDescent="0.25">
      <c r="A53" s="353"/>
      <c r="B53" s="364"/>
      <c r="C53" s="364"/>
      <c r="D53" s="364"/>
      <c r="E53" s="364"/>
      <c r="F53" s="384"/>
      <c r="G53" s="364"/>
      <c r="H53" s="364"/>
      <c r="I53" s="364"/>
      <c r="J53" s="364"/>
      <c r="K53" s="364"/>
      <c r="L53" s="364"/>
      <c r="M53" s="364"/>
      <c r="N53" s="365"/>
      <c r="O53" s="365"/>
      <c r="P53" s="365"/>
      <c r="Q53" s="365"/>
      <c r="R53" s="365"/>
      <c r="S53" s="365"/>
      <c r="T53" s="365"/>
      <c r="U53" s="365"/>
    </row>
    <row r="54" spans="1:21" ht="12" customHeight="1" x14ac:dyDescent="0.25">
      <c r="A54" s="353"/>
      <c r="B54" s="364"/>
      <c r="C54" s="364"/>
      <c r="D54" s="364"/>
      <c r="E54" s="364"/>
      <c r="F54" s="384"/>
      <c r="G54" s="364"/>
      <c r="H54" s="364"/>
      <c r="I54" s="364"/>
      <c r="J54" s="364"/>
      <c r="K54" s="364"/>
      <c r="L54" s="364"/>
      <c r="M54" s="364"/>
      <c r="N54" s="365"/>
      <c r="O54" s="365"/>
      <c r="P54" s="365"/>
      <c r="Q54" s="365"/>
      <c r="R54" s="365"/>
      <c r="S54" s="365"/>
      <c r="T54" s="365"/>
      <c r="U54" s="365"/>
    </row>
    <row r="55" spans="1:21" ht="12" customHeight="1" x14ac:dyDescent="0.25">
      <c r="A55" s="353"/>
      <c r="B55" s="364"/>
      <c r="C55" s="364"/>
      <c r="D55" s="364"/>
      <c r="E55" s="364"/>
      <c r="F55" s="384"/>
      <c r="G55" s="364"/>
      <c r="H55" s="364"/>
      <c r="I55" s="364"/>
      <c r="J55" s="364"/>
      <c r="K55" s="364"/>
      <c r="L55" s="364"/>
      <c r="M55" s="364"/>
      <c r="N55" s="365"/>
      <c r="O55" s="365"/>
      <c r="P55" s="365"/>
      <c r="Q55" s="365"/>
      <c r="R55" s="365"/>
      <c r="S55" s="365"/>
      <c r="T55" s="365"/>
      <c r="U55" s="365"/>
    </row>
    <row r="56" spans="1:21" ht="12" customHeight="1" x14ac:dyDescent="0.25">
      <c r="A56" s="353"/>
      <c r="B56" s="364"/>
      <c r="C56" s="364"/>
      <c r="D56" s="364"/>
      <c r="E56" s="364"/>
      <c r="F56" s="384"/>
      <c r="G56" s="364"/>
      <c r="H56" s="364"/>
      <c r="I56" s="364"/>
      <c r="J56" s="364"/>
      <c r="K56" s="364"/>
      <c r="L56" s="364"/>
      <c r="M56" s="364"/>
      <c r="N56" s="365"/>
      <c r="O56" s="365"/>
      <c r="P56" s="365"/>
      <c r="Q56" s="365"/>
      <c r="R56" s="365"/>
      <c r="S56" s="365"/>
      <c r="T56" s="365"/>
      <c r="U56" s="365"/>
    </row>
    <row r="57" spans="1:21" ht="12" customHeight="1" x14ac:dyDescent="0.25">
      <c r="A57" s="353"/>
      <c r="B57" s="364"/>
      <c r="C57" s="364"/>
      <c r="D57" s="364"/>
      <c r="E57" s="364"/>
      <c r="F57" s="384"/>
      <c r="G57" s="364"/>
      <c r="H57" s="364"/>
      <c r="I57" s="364"/>
      <c r="J57" s="364"/>
      <c r="K57" s="364"/>
      <c r="L57" s="364"/>
      <c r="M57" s="364"/>
      <c r="N57" s="365"/>
      <c r="O57" s="365"/>
      <c r="P57" s="365"/>
      <c r="Q57" s="365"/>
      <c r="R57" s="365"/>
      <c r="S57" s="365"/>
      <c r="T57" s="365"/>
      <c r="U57" s="365"/>
    </row>
    <row r="58" spans="1:21" ht="12" customHeight="1" x14ac:dyDescent="0.25">
      <c r="A58" s="353"/>
      <c r="B58" s="364"/>
      <c r="C58" s="364"/>
      <c r="D58" s="364"/>
      <c r="E58" s="364"/>
      <c r="F58" s="384"/>
      <c r="G58" s="364"/>
      <c r="H58" s="364"/>
      <c r="I58" s="364"/>
      <c r="J58" s="364"/>
      <c r="K58" s="364"/>
      <c r="L58" s="364"/>
      <c r="M58" s="364"/>
      <c r="N58" s="365"/>
      <c r="O58" s="365"/>
      <c r="P58" s="365"/>
      <c r="Q58" s="365"/>
      <c r="R58" s="365"/>
      <c r="S58" s="365"/>
      <c r="T58" s="365"/>
      <c r="U58" s="365"/>
    </row>
    <row r="59" spans="1:21" ht="12" customHeight="1" x14ac:dyDescent="0.25">
      <c r="A59" s="353"/>
      <c r="B59" s="364"/>
      <c r="C59" s="364"/>
      <c r="D59" s="364"/>
      <c r="E59" s="364"/>
      <c r="F59" s="384"/>
      <c r="G59" s="364"/>
      <c r="H59" s="364"/>
      <c r="I59" s="364"/>
      <c r="J59" s="364"/>
      <c r="K59" s="364"/>
      <c r="L59" s="364"/>
      <c r="M59" s="364"/>
      <c r="N59" s="365"/>
      <c r="O59" s="365"/>
      <c r="P59" s="365"/>
      <c r="Q59" s="365"/>
      <c r="R59" s="365"/>
      <c r="S59" s="365"/>
      <c r="T59" s="365"/>
      <c r="U59" s="365"/>
    </row>
    <row r="60" spans="1:21" ht="12" customHeight="1" x14ac:dyDescent="0.25">
      <c r="A60" s="353"/>
      <c r="B60" s="364"/>
      <c r="C60" s="364"/>
      <c r="D60" s="364"/>
      <c r="E60" s="364"/>
      <c r="F60" s="384"/>
      <c r="G60" s="364"/>
      <c r="H60" s="364"/>
      <c r="I60" s="364"/>
      <c r="J60" s="364"/>
      <c r="K60" s="364"/>
      <c r="L60" s="364"/>
      <c r="M60" s="364"/>
      <c r="N60" s="365"/>
      <c r="O60" s="365"/>
      <c r="P60" s="365"/>
      <c r="Q60" s="365"/>
      <c r="R60" s="365"/>
      <c r="S60" s="365"/>
      <c r="T60" s="365"/>
      <c r="U60" s="365"/>
    </row>
    <row r="61" spans="1:21" ht="12" customHeight="1" x14ac:dyDescent="0.25">
      <c r="A61" s="353"/>
      <c r="B61" s="364"/>
      <c r="C61" s="364"/>
      <c r="D61" s="364"/>
      <c r="E61" s="364"/>
      <c r="F61" s="384"/>
      <c r="G61" s="364"/>
      <c r="H61" s="364"/>
      <c r="I61" s="364"/>
      <c r="J61" s="364"/>
      <c r="K61" s="364"/>
      <c r="L61" s="364"/>
      <c r="M61" s="364"/>
      <c r="N61" s="365"/>
      <c r="O61" s="365"/>
      <c r="P61" s="365"/>
      <c r="Q61" s="365"/>
      <c r="R61" s="365"/>
      <c r="S61" s="365"/>
      <c r="T61" s="365"/>
      <c r="U61" s="365"/>
    </row>
    <row r="62" spans="1:21" ht="12" customHeight="1" x14ac:dyDescent="0.25">
      <c r="A62" s="353"/>
      <c r="B62" s="364"/>
      <c r="C62" s="364"/>
      <c r="D62" s="364"/>
      <c r="E62" s="364"/>
      <c r="F62" s="384"/>
      <c r="G62" s="364"/>
      <c r="H62" s="364"/>
      <c r="I62" s="364"/>
      <c r="J62" s="364"/>
      <c r="K62" s="364"/>
      <c r="L62" s="364"/>
      <c r="M62" s="364"/>
      <c r="N62" s="365"/>
      <c r="O62" s="365"/>
      <c r="P62" s="365"/>
      <c r="Q62" s="365"/>
      <c r="R62" s="365"/>
      <c r="S62" s="365"/>
      <c r="T62" s="365"/>
      <c r="U62" s="365"/>
    </row>
    <row r="63" spans="1:21" ht="12" customHeight="1" x14ac:dyDescent="0.25">
      <c r="A63" s="353"/>
      <c r="B63" s="364"/>
      <c r="C63" s="364"/>
      <c r="D63" s="364"/>
      <c r="E63" s="364"/>
      <c r="F63" s="384"/>
      <c r="G63" s="364"/>
      <c r="H63" s="364"/>
      <c r="I63" s="364"/>
      <c r="J63" s="364"/>
      <c r="K63" s="364"/>
      <c r="L63" s="364"/>
      <c r="M63" s="364"/>
      <c r="N63" s="365"/>
      <c r="O63" s="365"/>
      <c r="P63" s="365"/>
      <c r="Q63" s="365"/>
      <c r="R63" s="365"/>
      <c r="S63" s="365"/>
      <c r="T63" s="365"/>
      <c r="U63" s="365"/>
    </row>
    <row r="64" spans="1:21" ht="12" customHeight="1" x14ac:dyDescent="0.25">
      <c r="A64" s="353"/>
      <c r="B64" s="364"/>
      <c r="C64" s="364"/>
      <c r="D64" s="364"/>
      <c r="E64" s="364"/>
      <c r="F64" s="384"/>
      <c r="G64" s="364"/>
      <c r="H64" s="364"/>
      <c r="I64" s="364"/>
      <c r="J64" s="364"/>
      <c r="K64" s="364"/>
      <c r="L64" s="364"/>
      <c r="M64" s="364"/>
      <c r="N64" s="365"/>
      <c r="O64" s="365"/>
      <c r="P64" s="365"/>
      <c r="Q64" s="365"/>
      <c r="R64" s="365"/>
      <c r="S64" s="365"/>
      <c r="T64" s="365"/>
      <c r="U64" s="365"/>
    </row>
    <row r="65" spans="1:21" ht="12" customHeight="1" x14ac:dyDescent="0.25">
      <c r="A65" s="353"/>
      <c r="B65" s="364"/>
      <c r="C65" s="364"/>
      <c r="D65" s="364"/>
      <c r="E65" s="364"/>
      <c r="F65" s="384"/>
      <c r="G65" s="364"/>
      <c r="H65" s="364"/>
      <c r="I65" s="364"/>
      <c r="J65" s="364"/>
      <c r="K65" s="364"/>
      <c r="L65" s="364"/>
      <c r="M65" s="364"/>
      <c r="N65" s="365"/>
      <c r="O65" s="365"/>
      <c r="P65" s="365"/>
      <c r="Q65" s="365"/>
      <c r="R65" s="365"/>
      <c r="S65" s="365"/>
      <c r="T65" s="365"/>
      <c r="U65" s="365"/>
    </row>
    <row r="66" spans="1:21" ht="12" customHeight="1" x14ac:dyDescent="0.25">
      <c r="A66" s="353"/>
      <c r="B66" s="364"/>
      <c r="C66" s="364"/>
      <c r="D66" s="364"/>
      <c r="E66" s="364"/>
      <c r="F66" s="384"/>
      <c r="G66" s="364"/>
      <c r="H66" s="364"/>
      <c r="I66" s="364"/>
      <c r="J66" s="364"/>
      <c r="K66" s="364"/>
      <c r="L66" s="364"/>
      <c r="M66" s="364"/>
      <c r="N66" s="365"/>
      <c r="O66" s="365"/>
      <c r="P66" s="365"/>
      <c r="Q66" s="365"/>
      <c r="R66" s="365"/>
      <c r="S66" s="365"/>
      <c r="T66" s="365"/>
      <c r="U66" s="365"/>
    </row>
    <row r="67" spans="1:21" ht="12" customHeight="1" x14ac:dyDescent="0.25">
      <c r="A67" s="353"/>
      <c r="B67" s="364"/>
      <c r="C67" s="364"/>
      <c r="D67" s="364"/>
      <c r="E67" s="364"/>
      <c r="F67" s="384"/>
      <c r="G67" s="364"/>
      <c r="H67" s="364"/>
      <c r="I67" s="364"/>
      <c r="J67" s="364"/>
      <c r="K67" s="364"/>
      <c r="L67" s="364"/>
      <c r="M67" s="364"/>
      <c r="N67" s="365"/>
      <c r="O67" s="365"/>
      <c r="P67" s="365"/>
      <c r="Q67" s="365"/>
      <c r="R67" s="365"/>
      <c r="S67" s="365"/>
      <c r="T67" s="365"/>
      <c r="U67" s="365"/>
    </row>
    <row r="68" spans="1:21" ht="12" customHeight="1" x14ac:dyDescent="0.25">
      <c r="A68" s="353"/>
      <c r="B68" s="364"/>
      <c r="C68" s="364"/>
      <c r="D68" s="364"/>
      <c r="E68" s="364"/>
      <c r="F68" s="384"/>
      <c r="G68" s="364"/>
      <c r="H68" s="364"/>
      <c r="I68" s="364"/>
      <c r="J68" s="364"/>
      <c r="K68" s="364"/>
      <c r="L68" s="364"/>
      <c r="M68" s="364"/>
      <c r="N68" s="365"/>
      <c r="O68" s="365"/>
      <c r="P68" s="365"/>
      <c r="Q68" s="365"/>
      <c r="R68" s="365"/>
      <c r="S68" s="365"/>
      <c r="T68" s="365"/>
      <c r="U68" s="365"/>
    </row>
    <row r="69" spans="1:21" ht="12" customHeight="1" x14ac:dyDescent="0.25">
      <c r="A69" s="353"/>
      <c r="B69" s="364"/>
      <c r="C69" s="364"/>
      <c r="D69" s="364"/>
      <c r="E69" s="364"/>
      <c r="F69" s="384"/>
      <c r="G69" s="364"/>
      <c r="H69" s="364"/>
      <c r="I69" s="364"/>
      <c r="J69" s="364"/>
      <c r="K69" s="364"/>
      <c r="L69" s="364"/>
      <c r="M69" s="364"/>
      <c r="N69" s="365"/>
      <c r="O69" s="365"/>
      <c r="P69" s="365"/>
      <c r="Q69" s="365"/>
      <c r="R69" s="365"/>
      <c r="S69" s="365"/>
      <c r="T69" s="365"/>
      <c r="U69" s="365"/>
    </row>
    <row r="70" spans="1:21" ht="12" customHeight="1" x14ac:dyDescent="0.25">
      <c r="A70" s="353"/>
      <c r="B70" s="364"/>
      <c r="C70" s="364"/>
      <c r="D70" s="364"/>
      <c r="E70" s="364"/>
      <c r="F70" s="384"/>
      <c r="G70" s="364"/>
      <c r="H70" s="364"/>
      <c r="I70" s="364"/>
      <c r="J70" s="364"/>
      <c r="K70" s="364"/>
      <c r="L70" s="364"/>
      <c r="M70" s="364"/>
      <c r="N70" s="365"/>
      <c r="O70" s="365"/>
      <c r="P70" s="365"/>
      <c r="Q70" s="365"/>
      <c r="R70" s="365"/>
      <c r="S70" s="365"/>
      <c r="T70" s="365"/>
      <c r="U70" s="365"/>
    </row>
    <row r="71" spans="1:21" ht="12" customHeight="1" x14ac:dyDescent="0.25">
      <c r="A71" s="353"/>
      <c r="B71" s="364"/>
      <c r="C71" s="364"/>
      <c r="D71" s="364"/>
      <c r="E71" s="364"/>
      <c r="F71" s="384"/>
      <c r="G71" s="364"/>
      <c r="H71" s="364"/>
      <c r="I71" s="364"/>
      <c r="J71" s="364"/>
      <c r="K71" s="364"/>
      <c r="L71" s="364"/>
      <c r="M71" s="364"/>
      <c r="N71" s="365"/>
      <c r="O71" s="365"/>
      <c r="P71" s="365"/>
      <c r="Q71" s="365"/>
      <c r="R71" s="365"/>
      <c r="S71" s="365"/>
      <c r="T71" s="365"/>
      <c r="U71" s="365"/>
    </row>
    <row r="72" spans="1:21" ht="12" customHeight="1" x14ac:dyDescent="0.25">
      <c r="A72" s="353"/>
      <c r="B72" s="364"/>
      <c r="C72" s="364"/>
      <c r="D72" s="364"/>
      <c r="E72" s="364"/>
      <c r="F72" s="384"/>
      <c r="G72" s="364"/>
      <c r="H72" s="364"/>
      <c r="I72" s="364"/>
      <c r="J72" s="364"/>
      <c r="K72" s="364"/>
      <c r="L72" s="364"/>
      <c r="M72" s="364"/>
      <c r="N72" s="365"/>
      <c r="O72" s="365"/>
      <c r="P72" s="365"/>
      <c r="Q72" s="365"/>
      <c r="R72" s="365"/>
      <c r="S72" s="365"/>
      <c r="T72" s="365"/>
      <c r="U72" s="365"/>
    </row>
    <row r="73" spans="1:21" ht="12" customHeight="1" x14ac:dyDescent="0.25">
      <c r="A73" s="353"/>
      <c r="B73" s="364"/>
      <c r="C73" s="364"/>
      <c r="D73" s="364"/>
      <c r="E73" s="364"/>
      <c r="F73" s="384"/>
      <c r="G73" s="364"/>
      <c r="H73" s="364"/>
      <c r="I73" s="364"/>
      <c r="J73" s="364"/>
      <c r="K73" s="364"/>
      <c r="L73" s="364"/>
      <c r="M73" s="364"/>
      <c r="N73" s="365"/>
      <c r="O73" s="365"/>
      <c r="P73" s="365"/>
      <c r="Q73" s="365"/>
      <c r="R73" s="365"/>
      <c r="S73" s="365"/>
      <c r="T73" s="365"/>
      <c r="U73" s="365"/>
    </row>
    <row r="74" spans="1:21" ht="12" customHeight="1" x14ac:dyDescent="0.25">
      <c r="A74" s="353"/>
      <c r="B74" s="364"/>
      <c r="C74" s="364"/>
      <c r="D74" s="364"/>
      <c r="E74" s="364"/>
      <c r="F74" s="384"/>
      <c r="G74" s="364"/>
      <c r="H74" s="364"/>
      <c r="I74" s="364"/>
      <c r="J74" s="364"/>
      <c r="K74" s="364"/>
      <c r="L74" s="364"/>
      <c r="M74" s="364"/>
      <c r="N74" s="365"/>
      <c r="O74" s="365"/>
      <c r="P74" s="365"/>
      <c r="Q74" s="365"/>
      <c r="R74" s="365"/>
      <c r="S74" s="365"/>
      <c r="T74" s="365"/>
      <c r="U74" s="365"/>
    </row>
    <row r="75" spans="1:21" ht="12" customHeight="1" x14ac:dyDescent="0.25">
      <c r="A75" s="353"/>
      <c r="B75" s="364"/>
      <c r="C75" s="364"/>
      <c r="D75" s="364"/>
      <c r="E75" s="364"/>
      <c r="F75" s="384"/>
      <c r="G75" s="364"/>
      <c r="H75" s="364"/>
      <c r="I75" s="364"/>
      <c r="J75" s="364"/>
      <c r="K75" s="364"/>
      <c r="L75" s="364"/>
      <c r="M75" s="364"/>
      <c r="N75" s="365"/>
      <c r="O75" s="365"/>
      <c r="P75" s="365"/>
      <c r="Q75" s="365"/>
      <c r="R75" s="365"/>
      <c r="S75" s="365"/>
      <c r="T75" s="365"/>
      <c r="U75" s="365"/>
    </row>
    <row r="76" spans="1:21" ht="12" customHeight="1" x14ac:dyDescent="0.25">
      <c r="A76" s="353"/>
      <c r="B76" s="364"/>
      <c r="C76" s="364"/>
      <c r="D76" s="364"/>
      <c r="E76" s="364"/>
      <c r="F76" s="384"/>
      <c r="G76" s="364"/>
      <c r="H76" s="364"/>
      <c r="I76" s="364"/>
      <c r="J76" s="364"/>
      <c r="K76" s="364"/>
      <c r="L76" s="364"/>
      <c r="M76" s="364"/>
      <c r="N76" s="365"/>
      <c r="O76" s="365"/>
      <c r="P76" s="365"/>
      <c r="Q76" s="365"/>
      <c r="R76" s="365"/>
      <c r="S76" s="365"/>
      <c r="T76" s="365"/>
      <c r="U76" s="365"/>
    </row>
    <row r="77" spans="1:21" ht="12" customHeight="1" x14ac:dyDescent="0.25">
      <c r="A77" s="353"/>
      <c r="B77" s="364"/>
      <c r="C77" s="364"/>
      <c r="D77" s="364"/>
      <c r="E77" s="364"/>
      <c r="F77" s="384"/>
      <c r="G77" s="364"/>
      <c r="H77" s="364"/>
      <c r="I77" s="364"/>
      <c r="J77" s="364"/>
      <c r="K77" s="364"/>
      <c r="L77" s="364"/>
      <c r="M77" s="364"/>
      <c r="N77" s="365"/>
      <c r="O77" s="365"/>
      <c r="P77" s="365"/>
      <c r="Q77" s="365"/>
      <c r="R77" s="365"/>
      <c r="S77" s="365"/>
      <c r="T77" s="365"/>
      <c r="U77" s="365"/>
    </row>
    <row r="78" spans="1:21" ht="12" customHeight="1" x14ac:dyDescent="0.25">
      <c r="A78" s="353"/>
      <c r="B78" s="364"/>
      <c r="C78" s="364"/>
      <c r="D78" s="364"/>
      <c r="E78" s="364"/>
      <c r="F78" s="384"/>
      <c r="G78" s="364"/>
      <c r="H78" s="364"/>
      <c r="I78" s="364"/>
      <c r="J78" s="364"/>
      <c r="K78" s="364"/>
      <c r="L78" s="364"/>
      <c r="M78" s="364"/>
      <c r="N78" s="365"/>
      <c r="O78" s="365"/>
      <c r="P78" s="365"/>
      <c r="Q78" s="365"/>
      <c r="R78" s="365"/>
      <c r="S78" s="365"/>
      <c r="T78" s="365"/>
      <c r="U78" s="365"/>
    </row>
    <row r="79" spans="1:21" ht="12" customHeight="1" x14ac:dyDescent="0.25">
      <c r="A79" s="353"/>
      <c r="B79" s="364"/>
      <c r="C79" s="364"/>
      <c r="D79" s="364"/>
      <c r="E79" s="364"/>
      <c r="F79" s="384"/>
      <c r="G79" s="364"/>
      <c r="H79" s="364"/>
      <c r="I79" s="364"/>
      <c r="J79" s="364"/>
      <c r="K79" s="364"/>
      <c r="L79" s="364"/>
      <c r="M79" s="364"/>
      <c r="N79" s="365"/>
      <c r="O79" s="365"/>
      <c r="P79" s="365"/>
      <c r="Q79" s="365"/>
      <c r="R79" s="365"/>
      <c r="S79" s="365"/>
      <c r="T79" s="365"/>
      <c r="U79" s="365"/>
    </row>
    <row r="80" spans="1:21" ht="12" customHeight="1" x14ac:dyDescent="0.25">
      <c r="A80" s="353"/>
      <c r="B80" s="364"/>
      <c r="C80" s="364"/>
      <c r="D80" s="364"/>
      <c r="E80" s="364"/>
      <c r="F80" s="384"/>
      <c r="G80" s="364"/>
      <c r="H80" s="364"/>
      <c r="I80" s="364"/>
      <c r="J80" s="364"/>
      <c r="K80" s="364"/>
      <c r="L80" s="364"/>
      <c r="M80" s="364"/>
      <c r="N80" s="365"/>
      <c r="O80" s="365"/>
      <c r="P80" s="365"/>
      <c r="Q80" s="365"/>
      <c r="R80" s="365"/>
      <c r="S80" s="365"/>
      <c r="T80" s="365"/>
      <c r="U80" s="365"/>
    </row>
    <row r="81" spans="1:21" ht="12" customHeight="1" x14ac:dyDescent="0.25">
      <c r="A81" s="353"/>
      <c r="B81" s="364"/>
      <c r="C81" s="364"/>
      <c r="D81" s="364"/>
      <c r="E81" s="364"/>
      <c r="F81" s="384"/>
      <c r="G81" s="364"/>
      <c r="H81" s="364"/>
      <c r="I81" s="364"/>
      <c r="J81" s="364"/>
      <c r="K81" s="364"/>
      <c r="L81" s="364"/>
      <c r="M81" s="364"/>
      <c r="N81" s="365"/>
      <c r="O81" s="365"/>
      <c r="P81" s="365"/>
      <c r="Q81" s="365"/>
      <c r="R81" s="365"/>
      <c r="S81" s="365"/>
      <c r="T81" s="365"/>
      <c r="U81" s="365"/>
    </row>
    <row r="82" spans="1:21" ht="12" customHeight="1" x14ac:dyDescent="0.25">
      <c r="A82" s="353"/>
      <c r="B82" s="364"/>
      <c r="C82" s="364"/>
      <c r="D82" s="364"/>
      <c r="E82" s="364"/>
      <c r="F82" s="384"/>
      <c r="G82" s="364"/>
      <c r="H82" s="364"/>
      <c r="I82" s="364"/>
      <c r="J82" s="364"/>
      <c r="K82" s="364"/>
      <c r="L82" s="364"/>
      <c r="M82" s="364"/>
      <c r="N82" s="365"/>
      <c r="O82" s="365"/>
      <c r="P82" s="365"/>
      <c r="Q82" s="365"/>
      <c r="R82" s="365"/>
      <c r="S82" s="365"/>
      <c r="T82" s="365"/>
      <c r="U82" s="365"/>
    </row>
    <row r="83" spans="1:21" ht="12" customHeight="1" x14ac:dyDescent="0.25">
      <c r="A83" s="353"/>
      <c r="B83" s="364"/>
      <c r="C83" s="364"/>
      <c r="D83" s="364"/>
      <c r="E83" s="364"/>
      <c r="F83" s="384"/>
      <c r="G83" s="364"/>
      <c r="H83" s="364"/>
      <c r="I83" s="364"/>
      <c r="J83" s="364"/>
      <c r="K83" s="364"/>
      <c r="L83" s="364"/>
      <c r="M83" s="364"/>
      <c r="N83" s="365"/>
      <c r="O83" s="365"/>
      <c r="P83" s="365"/>
      <c r="Q83" s="365"/>
      <c r="R83" s="365"/>
      <c r="S83" s="365"/>
      <c r="T83" s="365"/>
      <c r="U83" s="365"/>
    </row>
    <row r="84" spans="1:21" ht="12" customHeight="1" x14ac:dyDescent="0.25">
      <c r="A84" s="353"/>
      <c r="B84" s="364"/>
      <c r="C84" s="364"/>
      <c r="D84" s="364"/>
      <c r="E84" s="364"/>
      <c r="F84" s="384"/>
      <c r="G84" s="364"/>
      <c r="H84" s="364"/>
      <c r="I84" s="364"/>
      <c r="J84" s="364"/>
      <c r="K84" s="364"/>
      <c r="L84" s="364"/>
      <c r="M84" s="364"/>
      <c r="N84" s="365"/>
      <c r="O84" s="365"/>
      <c r="P84" s="365"/>
      <c r="Q84" s="365"/>
      <c r="R84" s="365"/>
      <c r="S84" s="365"/>
      <c r="T84" s="365"/>
      <c r="U84" s="365"/>
    </row>
    <row r="85" spans="1:21" ht="12" customHeight="1" x14ac:dyDescent="0.25">
      <c r="A85" s="353"/>
      <c r="B85" s="364"/>
      <c r="C85" s="364"/>
      <c r="D85" s="364"/>
      <c r="E85" s="364"/>
      <c r="F85" s="384"/>
      <c r="G85" s="364"/>
      <c r="H85" s="364"/>
      <c r="I85" s="364"/>
      <c r="J85" s="364"/>
      <c r="K85" s="364"/>
      <c r="L85" s="364"/>
      <c r="M85" s="364"/>
      <c r="N85" s="365"/>
      <c r="O85" s="365"/>
      <c r="P85" s="365"/>
      <c r="Q85" s="365"/>
      <c r="R85" s="365"/>
      <c r="S85" s="365"/>
      <c r="T85" s="365"/>
      <c r="U85" s="365"/>
    </row>
    <row r="86" spans="1:21" ht="12" customHeight="1" x14ac:dyDescent="0.25">
      <c r="A86" s="353"/>
      <c r="B86" s="364"/>
      <c r="C86" s="364"/>
      <c r="D86" s="364"/>
      <c r="E86" s="364"/>
      <c r="F86" s="384"/>
      <c r="G86" s="364"/>
      <c r="H86" s="364"/>
      <c r="I86" s="364"/>
      <c r="J86" s="364"/>
      <c r="K86" s="364"/>
      <c r="L86" s="364"/>
      <c r="M86" s="364"/>
      <c r="N86" s="365"/>
      <c r="O86" s="365"/>
      <c r="P86" s="365"/>
      <c r="Q86" s="365"/>
      <c r="R86" s="365"/>
      <c r="S86" s="365"/>
      <c r="T86" s="365"/>
      <c r="U86" s="365"/>
    </row>
    <row r="87" spans="1:21" ht="12" customHeight="1" x14ac:dyDescent="0.25">
      <c r="A87" s="353"/>
      <c r="B87" s="364"/>
      <c r="C87" s="364"/>
      <c r="D87" s="364"/>
      <c r="E87" s="364"/>
      <c r="F87" s="384"/>
      <c r="G87" s="364"/>
      <c r="H87" s="364"/>
      <c r="I87" s="364"/>
      <c r="J87" s="364"/>
      <c r="K87" s="364"/>
      <c r="L87" s="364"/>
      <c r="M87" s="364"/>
      <c r="N87" s="365"/>
      <c r="O87" s="365"/>
      <c r="P87" s="365"/>
      <c r="Q87" s="365"/>
      <c r="R87" s="365"/>
      <c r="S87" s="365"/>
      <c r="T87" s="365"/>
      <c r="U87" s="365"/>
    </row>
    <row r="88" spans="1:21" ht="12" customHeight="1" x14ac:dyDescent="0.25">
      <c r="A88" s="353"/>
      <c r="B88" s="364"/>
      <c r="C88" s="364"/>
      <c r="D88" s="364"/>
      <c r="E88" s="364"/>
      <c r="F88" s="384"/>
      <c r="G88" s="364"/>
      <c r="H88" s="364"/>
      <c r="I88" s="364"/>
      <c r="J88" s="364"/>
      <c r="K88" s="364"/>
      <c r="L88" s="364"/>
      <c r="M88" s="364"/>
      <c r="N88" s="365"/>
      <c r="O88" s="365"/>
      <c r="P88" s="365"/>
      <c r="Q88" s="365"/>
      <c r="R88" s="365"/>
      <c r="S88" s="365"/>
      <c r="T88" s="365"/>
      <c r="U88" s="365"/>
    </row>
    <row r="89" spans="1:21" ht="12" customHeight="1" x14ac:dyDescent="0.25">
      <c r="A89" s="353"/>
      <c r="B89" s="364"/>
      <c r="C89" s="364"/>
      <c r="D89" s="364"/>
      <c r="E89" s="364"/>
      <c r="F89" s="384"/>
      <c r="G89" s="364"/>
      <c r="H89" s="364"/>
      <c r="I89" s="364"/>
      <c r="J89" s="364"/>
      <c r="K89" s="364"/>
      <c r="L89" s="364"/>
      <c r="M89" s="364"/>
      <c r="N89" s="365"/>
      <c r="O89" s="365"/>
      <c r="P89" s="365"/>
      <c r="Q89" s="365"/>
      <c r="R89" s="365"/>
      <c r="S89" s="365"/>
      <c r="T89" s="365"/>
      <c r="U89" s="365"/>
    </row>
    <row r="90" spans="1:21" ht="12" customHeight="1" x14ac:dyDescent="0.25">
      <c r="A90" s="353"/>
      <c r="B90" s="364"/>
      <c r="C90" s="364"/>
      <c r="D90" s="364"/>
      <c r="E90" s="364"/>
      <c r="F90" s="384"/>
      <c r="G90" s="364"/>
      <c r="H90" s="364"/>
      <c r="I90" s="364"/>
      <c r="J90" s="364"/>
      <c r="K90" s="364"/>
      <c r="L90" s="364"/>
      <c r="M90" s="364"/>
      <c r="N90" s="365"/>
      <c r="O90" s="365"/>
      <c r="P90" s="365"/>
      <c r="Q90" s="365"/>
      <c r="R90" s="365"/>
      <c r="S90" s="365"/>
      <c r="T90" s="365"/>
      <c r="U90" s="365"/>
    </row>
    <row r="91" spans="1:21" ht="12" customHeight="1" x14ac:dyDescent="0.25">
      <c r="A91" s="353"/>
      <c r="B91" s="364"/>
      <c r="C91" s="364"/>
      <c r="D91" s="364"/>
      <c r="E91" s="364"/>
      <c r="F91" s="384"/>
      <c r="G91" s="364"/>
      <c r="H91" s="364"/>
      <c r="I91" s="364"/>
      <c r="J91" s="364"/>
      <c r="K91" s="364"/>
      <c r="L91" s="364"/>
      <c r="M91" s="364"/>
      <c r="N91" s="365"/>
      <c r="O91" s="365"/>
      <c r="P91" s="365"/>
      <c r="Q91" s="365"/>
      <c r="R91" s="365"/>
      <c r="S91" s="365"/>
      <c r="T91" s="365"/>
      <c r="U91" s="365"/>
    </row>
    <row r="92" spans="1:21" ht="12" customHeight="1" x14ac:dyDescent="0.25">
      <c r="A92" s="353"/>
      <c r="B92" s="364"/>
      <c r="C92" s="364"/>
      <c r="D92" s="364"/>
      <c r="E92" s="364"/>
      <c r="F92" s="384"/>
      <c r="G92" s="364"/>
      <c r="H92" s="364"/>
      <c r="I92" s="364"/>
      <c r="J92" s="364"/>
      <c r="K92" s="364"/>
      <c r="L92" s="364"/>
      <c r="M92" s="364"/>
      <c r="N92" s="365"/>
      <c r="O92" s="365"/>
      <c r="P92" s="365"/>
      <c r="Q92" s="365"/>
      <c r="R92" s="365"/>
      <c r="S92" s="365"/>
      <c r="T92" s="365"/>
      <c r="U92" s="365"/>
    </row>
    <row r="93" spans="1:21" ht="12" customHeight="1" x14ac:dyDescent="0.25">
      <c r="A93" s="353"/>
      <c r="B93" s="364"/>
      <c r="C93" s="364"/>
      <c r="D93" s="364"/>
      <c r="E93" s="364"/>
      <c r="F93" s="384"/>
      <c r="G93" s="364"/>
      <c r="H93" s="364"/>
      <c r="I93" s="364"/>
      <c r="J93" s="364"/>
      <c r="K93" s="364"/>
      <c r="L93" s="364"/>
      <c r="M93" s="364"/>
      <c r="N93" s="365"/>
      <c r="O93" s="365"/>
      <c r="P93" s="365"/>
      <c r="Q93" s="365"/>
      <c r="R93" s="365"/>
      <c r="S93" s="365"/>
      <c r="T93" s="365"/>
      <c r="U93" s="365"/>
    </row>
    <row r="94" spans="1:21" ht="12" customHeight="1" x14ac:dyDescent="0.25">
      <c r="C94" s="364"/>
      <c r="D94" s="364"/>
      <c r="E94" s="364"/>
      <c r="F94" s="384"/>
      <c r="G94" s="364"/>
      <c r="H94" s="364"/>
      <c r="I94" s="364"/>
      <c r="J94" s="364"/>
      <c r="K94" s="364"/>
      <c r="L94" s="364"/>
      <c r="M94" s="364"/>
      <c r="N94" s="365"/>
    </row>
    <row r="95" spans="1:21" ht="12" customHeight="1" x14ac:dyDescent="0.25">
      <c r="C95" s="364"/>
      <c r="D95" s="364"/>
      <c r="E95" s="364"/>
      <c r="F95" s="384"/>
      <c r="G95" s="364"/>
      <c r="H95" s="364"/>
      <c r="I95" s="364"/>
      <c r="J95" s="364"/>
      <c r="K95" s="364"/>
      <c r="L95" s="364"/>
      <c r="M95" s="364"/>
      <c r="N95" s="365"/>
    </row>
    <row r="96" spans="1:21" ht="12" customHeight="1" x14ac:dyDescent="0.25">
      <c r="C96" s="364"/>
      <c r="D96" s="364"/>
      <c r="E96" s="364"/>
      <c r="F96" s="384"/>
      <c r="G96" s="364"/>
      <c r="H96" s="364"/>
      <c r="I96" s="364"/>
      <c r="J96" s="364"/>
      <c r="K96" s="364"/>
      <c r="L96" s="364"/>
      <c r="M96" s="364"/>
      <c r="N96" s="365"/>
    </row>
    <row r="97" spans="3:14" ht="12" customHeight="1" x14ac:dyDescent="0.25">
      <c r="C97" s="364"/>
      <c r="D97" s="364"/>
      <c r="E97" s="364"/>
      <c r="F97" s="384"/>
      <c r="G97" s="364"/>
      <c r="H97" s="364"/>
      <c r="I97" s="364"/>
      <c r="J97" s="364"/>
      <c r="K97" s="364"/>
      <c r="L97" s="364"/>
      <c r="M97" s="364"/>
      <c r="N97" s="365"/>
    </row>
  </sheetData>
  <mergeCells count="75">
    <mergeCell ref="A27:S27"/>
    <mergeCell ref="E23:E24"/>
    <mergeCell ref="T23:T26"/>
    <mergeCell ref="U23:U24"/>
    <mergeCell ref="V23:V24"/>
    <mergeCell ref="C25:C26"/>
    <mergeCell ref="D25:D26"/>
    <mergeCell ref="E25:E26"/>
    <mergeCell ref="U25:U26"/>
    <mergeCell ref="V25:V26"/>
    <mergeCell ref="A9:A26"/>
    <mergeCell ref="B9:B14"/>
    <mergeCell ref="E13:E14"/>
    <mergeCell ref="D17:D18"/>
    <mergeCell ref="B15:B22"/>
    <mergeCell ref="C15:C16"/>
    <mergeCell ref="U17:U18"/>
    <mergeCell ref="V17:V18"/>
    <mergeCell ref="C21:C22"/>
    <mergeCell ref="D21:D22"/>
    <mergeCell ref="E21:E22"/>
    <mergeCell ref="T15:T22"/>
    <mergeCell ref="U15:U16"/>
    <mergeCell ref="C19:C20"/>
    <mergeCell ref="D19:D20"/>
    <mergeCell ref="E19:E20"/>
    <mergeCell ref="U19:U20"/>
    <mergeCell ref="V19:V20"/>
    <mergeCell ref="U21:U22"/>
    <mergeCell ref="V21:V22"/>
    <mergeCell ref="D15:D16"/>
    <mergeCell ref="E15:E16"/>
    <mergeCell ref="U9:U10"/>
    <mergeCell ref="V9:V10"/>
    <mergeCell ref="V15:V16"/>
    <mergeCell ref="C11:C12"/>
    <mergeCell ref="D11:D12"/>
    <mergeCell ref="E11:E12"/>
    <mergeCell ref="U11:U12"/>
    <mergeCell ref="V11:V12"/>
    <mergeCell ref="T9:T14"/>
    <mergeCell ref="U13:U14"/>
    <mergeCell ref="V13:V14"/>
    <mergeCell ref="C9:C10"/>
    <mergeCell ref="D9:D10"/>
    <mergeCell ref="E9:E10"/>
    <mergeCell ref="C13:C14"/>
    <mergeCell ref="D13:D14"/>
    <mergeCell ref="B23:B26"/>
    <mergeCell ref="C23:C24"/>
    <mergeCell ref="D23:D24"/>
    <mergeCell ref="C17:C18"/>
    <mergeCell ref="E17:E18"/>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 ref="C31:H31"/>
    <mergeCell ref="I31:Q31"/>
    <mergeCell ref="C32:H32"/>
    <mergeCell ref="I32:Q32"/>
    <mergeCell ref="C33:H33"/>
    <mergeCell ref="I33:Q33"/>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3549-F70C-4E7B-BED1-C404D6A92B6A}">
  <dimension ref="A1:BC1719"/>
  <sheetViews>
    <sheetView zoomScale="66" zoomScaleNormal="66" workbookViewId="0">
      <selection activeCell="V27" sqref="V27"/>
    </sheetView>
  </sheetViews>
  <sheetFormatPr baseColWidth="10" defaultRowHeight="15" x14ac:dyDescent="0.25"/>
  <cols>
    <col min="2" max="2" width="18.28515625" customWidth="1"/>
    <col min="3" max="3" width="26.42578125" customWidth="1"/>
    <col min="4" max="4" width="15.7109375" customWidth="1"/>
    <col min="5" max="5" width="23.42578125" customWidth="1"/>
    <col min="6" max="6" width="22.85546875" customWidth="1"/>
    <col min="7" max="9" width="19.28515625" customWidth="1"/>
    <col min="10" max="11" width="19.7109375" customWidth="1"/>
    <col min="12" max="12" width="21" customWidth="1"/>
    <col min="13" max="18" width="19" hidden="1" customWidth="1"/>
    <col min="19" max="20" width="19" customWidth="1"/>
    <col min="21" max="21" width="23.140625" customWidth="1"/>
    <col min="22" max="24" width="19" customWidth="1"/>
    <col min="25" max="25" width="22.7109375" customWidth="1"/>
    <col min="26" max="31" width="19" hidden="1" customWidth="1"/>
    <col min="32" max="32" width="18.7109375" customWidth="1"/>
    <col min="33" max="33" width="29.42578125" customWidth="1"/>
    <col min="34" max="34" width="31.5703125" customWidth="1"/>
    <col min="35" max="35" width="17.140625" customWidth="1"/>
    <col min="36" max="36" width="22.140625" customWidth="1"/>
    <col min="37" max="37" width="38.85546875" customWidth="1"/>
    <col min="38" max="38" width="17.140625" customWidth="1"/>
    <col min="39" max="39" width="27" customWidth="1"/>
    <col min="40" max="41" width="17.140625" customWidth="1"/>
    <col min="42" max="43" width="17.140625" style="17" customWidth="1"/>
    <col min="44" max="49" width="17.140625" customWidth="1"/>
    <col min="50" max="50" width="17.140625" style="17" customWidth="1"/>
    <col min="51" max="51" width="17.140625" customWidth="1"/>
  </cols>
  <sheetData>
    <row r="1" spans="1:55" ht="18.600000000000001" customHeight="1" x14ac:dyDescent="0.25">
      <c r="A1" s="911"/>
      <c r="B1" s="912"/>
      <c r="C1" s="912"/>
      <c r="D1" s="912"/>
      <c r="E1" s="915" t="s">
        <v>39</v>
      </c>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5"/>
      <c r="AY1" s="915"/>
    </row>
    <row r="2" spans="1:55" ht="18.600000000000001" customHeight="1" thickBot="1" x14ac:dyDescent="0.3">
      <c r="A2" s="913"/>
      <c r="B2" s="914"/>
      <c r="C2" s="914"/>
      <c r="D2" s="914"/>
      <c r="E2" s="916" t="s">
        <v>262</v>
      </c>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row>
    <row r="3" spans="1:55" ht="18.600000000000001" customHeight="1" thickBot="1" x14ac:dyDescent="0.3">
      <c r="A3" s="913"/>
      <c r="B3" s="914"/>
      <c r="C3" s="914"/>
      <c r="D3" s="914"/>
      <c r="E3" s="917" t="s">
        <v>40</v>
      </c>
      <c r="F3" s="918"/>
      <c r="G3" s="918"/>
      <c r="H3" s="918"/>
      <c r="I3" s="918"/>
      <c r="J3" s="918"/>
      <c r="K3" s="918"/>
      <c r="L3" s="918"/>
      <c r="M3" s="918"/>
      <c r="N3" s="918"/>
      <c r="O3" s="918"/>
      <c r="P3" s="918"/>
      <c r="Q3" s="918"/>
      <c r="R3" s="918"/>
      <c r="S3" s="918"/>
      <c r="T3" s="918"/>
      <c r="U3" s="918"/>
      <c r="V3" s="918"/>
      <c r="W3" s="918"/>
      <c r="X3" s="918"/>
      <c r="Y3" s="918"/>
      <c r="Z3" s="918"/>
      <c r="AA3" s="918"/>
      <c r="AB3" s="918"/>
      <c r="AC3" s="918"/>
      <c r="AD3" s="919"/>
      <c r="AE3" s="920" t="s">
        <v>327</v>
      </c>
      <c r="AF3" s="921"/>
      <c r="AG3" s="921"/>
      <c r="AH3" s="921"/>
      <c r="AI3" s="921"/>
      <c r="AJ3" s="921"/>
      <c r="AK3" s="921"/>
      <c r="AL3" s="921"/>
      <c r="AM3" s="921"/>
      <c r="AN3" s="921"/>
      <c r="AO3" s="921"/>
      <c r="AP3" s="921"/>
      <c r="AQ3" s="921"/>
      <c r="AR3" s="921"/>
      <c r="AS3" s="921"/>
      <c r="AT3" s="921"/>
      <c r="AU3" s="921"/>
      <c r="AV3" s="921"/>
      <c r="AW3" s="921"/>
      <c r="AX3" s="921"/>
      <c r="AY3" s="922"/>
    </row>
    <row r="4" spans="1:55" s="26" customFormat="1" ht="18.600000000000001" customHeight="1" thickBot="1" x14ac:dyDescent="0.3">
      <c r="A4" s="923" t="s">
        <v>0</v>
      </c>
      <c r="B4" s="924"/>
      <c r="C4" s="924"/>
      <c r="D4" s="925"/>
      <c r="E4" s="926" t="s">
        <v>232</v>
      </c>
      <c r="F4" s="926"/>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8"/>
      <c r="AY4" s="929"/>
    </row>
    <row r="5" spans="1:55" s="26" customFormat="1" ht="18.600000000000001" customHeight="1" thickBot="1" x14ac:dyDescent="0.3">
      <c r="A5" s="930" t="s">
        <v>2</v>
      </c>
      <c r="B5" s="931"/>
      <c r="C5" s="931"/>
      <c r="D5" s="932"/>
      <c r="E5" s="933" t="s">
        <v>233</v>
      </c>
      <c r="F5" s="933"/>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5"/>
      <c r="AY5" s="936"/>
    </row>
    <row r="6" spans="1:55" s="26" customFormat="1" ht="18.600000000000001" customHeight="1" thickBot="1" x14ac:dyDescent="0.3">
      <c r="A6" s="937" t="s">
        <v>21</v>
      </c>
      <c r="B6" s="938"/>
      <c r="C6" s="938"/>
      <c r="D6" s="939"/>
      <c r="E6" s="940" t="s">
        <v>1608</v>
      </c>
      <c r="F6" s="940"/>
      <c r="G6" s="940"/>
      <c r="H6" s="940"/>
      <c r="I6" s="940"/>
      <c r="J6" s="940"/>
      <c r="K6" s="940"/>
      <c r="L6" s="940"/>
      <c r="M6" s="940"/>
      <c r="N6" s="940"/>
      <c r="O6" s="940"/>
      <c r="P6" s="940"/>
      <c r="Q6" s="940"/>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1"/>
      <c r="AY6" s="942"/>
    </row>
    <row r="7" spans="1:55" ht="18.600000000000001" customHeight="1" thickBot="1" x14ac:dyDescent="0.3">
      <c r="A7" s="943"/>
      <c r="B7" s="944"/>
      <c r="C7" s="944"/>
      <c r="D7" s="944"/>
      <c r="E7" s="944"/>
      <c r="F7" s="944"/>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6"/>
    </row>
    <row r="8" spans="1:55" ht="18.600000000000001" customHeight="1" thickBot="1" x14ac:dyDescent="0.3">
      <c r="A8" s="672" t="s">
        <v>82</v>
      </c>
      <c r="B8" s="673"/>
      <c r="C8" s="673"/>
      <c r="D8" s="673"/>
      <c r="E8" s="673"/>
      <c r="F8" s="674"/>
      <c r="G8" s="692" t="s">
        <v>88</v>
      </c>
      <c r="H8" s="692"/>
      <c r="I8" s="692"/>
      <c r="J8" s="692"/>
      <c r="K8" s="692"/>
      <c r="L8" s="692"/>
      <c r="M8" s="692"/>
      <c r="N8" s="692"/>
      <c r="O8" s="692"/>
      <c r="P8" s="692"/>
      <c r="Q8" s="692"/>
      <c r="R8" s="692"/>
      <c r="S8" s="693"/>
      <c r="T8" s="691" t="s">
        <v>263</v>
      </c>
      <c r="U8" s="692"/>
      <c r="V8" s="692"/>
      <c r="W8" s="692"/>
      <c r="X8" s="692"/>
      <c r="Y8" s="692"/>
      <c r="Z8" s="692"/>
      <c r="AA8" s="692"/>
      <c r="AB8" s="692"/>
      <c r="AC8" s="692"/>
      <c r="AD8" s="692"/>
      <c r="AE8" s="692"/>
      <c r="AF8" s="693"/>
      <c r="AG8" s="947" t="s">
        <v>264</v>
      </c>
      <c r="AH8" s="680"/>
      <c r="AI8" s="680"/>
      <c r="AJ8" s="680"/>
      <c r="AK8" s="680"/>
      <c r="AL8" s="692" t="s">
        <v>94</v>
      </c>
      <c r="AM8" s="705"/>
      <c r="AN8" s="951" t="s">
        <v>265</v>
      </c>
      <c r="AO8" s="692"/>
      <c r="AP8" s="692"/>
      <c r="AQ8" s="692"/>
      <c r="AR8" s="692"/>
      <c r="AS8" s="692"/>
      <c r="AT8" s="692"/>
      <c r="AU8" s="692"/>
      <c r="AV8" s="692"/>
      <c r="AW8" s="692"/>
      <c r="AX8" s="705"/>
      <c r="AY8" s="702" t="s">
        <v>108</v>
      </c>
      <c r="AZ8" s="2"/>
      <c r="BA8" s="2"/>
      <c r="BB8" s="2"/>
      <c r="BC8" s="2"/>
    </row>
    <row r="9" spans="1:55" s="15" customFormat="1" ht="47.25" customHeight="1" thickBot="1" x14ac:dyDescent="0.3">
      <c r="A9" s="18" t="s">
        <v>83</v>
      </c>
      <c r="B9" s="22" t="s">
        <v>84</v>
      </c>
      <c r="C9" s="27" t="s">
        <v>85</v>
      </c>
      <c r="D9" s="28" t="s">
        <v>86</v>
      </c>
      <c r="E9" s="18" t="s">
        <v>335</v>
      </c>
      <c r="F9" s="29" t="s">
        <v>87</v>
      </c>
      <c r="G9" s="25" t="s">
        <v>6</v>
      </c>
      <c r="H9" s="25" t="s">
        <v>7</v>
      </c>
      <c r="I9" s="25" t="s">
        <v>8</v>
      </c>
      <c r="J9" s="25" t="s">
        <v>9</v>
      </c>
      <c r="K9" s="25" t="s">
        <v>10</v>
      </c>
      <c r="L9" s="25" t="s">
        <v>11</v>
      </c>
      <c r="M9" s="25" t="s">
        <v>12</v>
      </c>
      <c r="N9" s="25" t="s">
        <v>13</v>
      </c>
      <c r="O9" s="25" t="s">
        <v>14</v>
      </c>
      <c r="P9" s="25" t="s">
        <v>15</v>
      </c>
      <c r="Q9" s="25" t="s">
        <v>16</v>
      </c>
      <c r="R9" s="25" t="s">
        <v>17</v>
      </c>
      <c r="S9" s="21" t="s">
        <v>56</v>
      </c>
      <c r="T9" s="25" t="s">
        <v>6</v>
      </c>
      <c r="U9" s="25" t="s">
        <v>7</v>
      </c>
      <c r="V9" s="25" t="s">
        <v>8</v>
      </c>
      <c r="W9" s="25" t="s">
        <v>9</v>
      </c>
      <c r="X9" s="25" t="s">
        <v>10</v>
      </c>
      <c r="Y9" s="25" t="s">
        <v>11</v>
      </c>
      <c r="Z9" s="25" t="s">
        <v>12</v>
      </c>
      <c r="AA9" s="25" t="s">
        <v>13</v>
      </c>
      <c r="AB9" s="25" t="s">
        <v>329</v>
      </c>
      <c r="AC9" s="25" t="s">
        <v>15</v>
      </c>
      <c r="AD9" s="25" t="s">
        <v>16</v>
      </c>
      <c r="AE9" s="25" t="s">
        <v>17</v>
      </c>
      <c r="AF9" s="19" t="s">
        <v>57</v>
      </c>
      <c r="AG9" s="20" t="s">
        <v>89</v>
      </c>
      <c r="AH9" s="19" t="s">
        <v>90</v>
      </c>
      <c r="AI9" s="19" t="s">
        <v>91</v>
      </c>
      <c r="AJ9" s="19" t="s">
        <v>92</v>
      </c>
      <c r="AK9" s="19" t="s">
        <v>93</v>
      </c>
      <c r="AL9" s="19" t="s">
        <v>95</v>
      </c>
      <c r="AM9" s="19" t="s">
        <v>96</v>
      </c>
      <c r="AN9" s="19" t="s">
        <v>97</v>
      </c>
      <c r="AO9" s="19" t="s">
        <v>98</v>
      </c>
      <c r="AP9" s="19" t="s">
        <v>99</v>
      </c>
      <c r="AQ9" s="19" t="s">
        <v>100</v>
      </c>
      <c r="AR9" s="19" t="s">
        <v>101</v>
      </c>
      <c r="AS9" s="19" t="s">
        <v>102</v>
      </c>
      <c r="AT9" s="19" t="s">
        <v>103</v>
      </c>
      <c r="AU9" s="19" t="s">
        <v>104</v>
      </c>
      <c r="AV9" s="19" t="s">
        <v>105</v>
      </c>
      <c r="AW9" s="19" t="s">
        <v>106</v>
      </c>
      <c r="AX9" s="30" t="s">
        <v>107</v>
      </c>
      <c r="AY9" s="704"/>
      <c r="AZ9" s="31"/>
      <c r="BA9" s="31"/>
      <c r="BB9" s="31"/>
      <c r="BC9" s="31"/>
    </row>
    <row r="10" spans="1:55" ht="18.600000000000001" customHeight="1" thickBot="1" x14ac:dyDescent="0.3">
      <c r="A10" s="952">
        <v>1</v>
      </c>
      <c r="B10" s="954" t="s">
        <v>245</v>
      </c>
      <c r="C10" s="956" t="s">
        <v>266</v>
      </c>
      <c r="D10" s="32" t="s">
        <v>41</v>
      </c>
      <c r="E10" s="599">
        <v>421</v>
      </c>
      <c r="F10" s="599">
        <v>421</v>
      </c>
      <c r="G10" s="599">
        <v>421</v>
      </c>
      <c r="H10" s="600">
        <v>421</v>
      </c>
      <c r="I10" s="600">
        <v>421</v>
      </c>
      <c r="J10" s="600">
        <v>421</v>
      </c>
      <c r="K10" s="600">
        <v>421</v>
      </c>
      <c r="L10" s="600">
        <v>421</v>
      </c>
      <c r="M10" s="600"/>
      <c r="N10" s="600"/>
      <c r="O10" s="600"/>
      <c r="P10" s="600"/>
      <c r="Q10" s="600"/>
      <c r="R10" s="600"/>
      <c r="S10" s="601"/>
      <c r="T10" s="599">
        <v>8</v>
      </c>
      <c r="U10" s="600">
        <v>20</v>
      </c>
      <c r="V10" s="600">
        <v>50</v>
      </c>
      <c r="W10" s="600">
        <v>71</v>
      </c>
      <c r="X10" s="600">
        <v>97</v>
      </c>
      <c r="Y10" s="600">
        <v>126</v>
      </c>
      <c r="Z10" s="600"/>
      <c r="AA10" s="600"/>
      <c r="AB10" s="600"/>
      <c r="AC10" s="600"/>
      <c r="AD10" s="600"/>
      <c r="AE10" s="600"/>
      <c r="AF10" s="958"/>
      <c r="AG10" s="960" t="s">
        <v>266</v>
      </c>
      <c r="AH10" s="963" t="s">
        <v>353</v>
      </c>
      <c r="AI10" s="965" t="s">
        <v>59</v>
      </c>
      <c r="AJ10" s="967" t="s">
        <v>1594</v>
      </c>
      <c r="AK10" s="965" t="s">
        <v>266</v>
      </c>
      <c r="AL10" s="965" t="s">
        <v>59</v>
      </c>
      <c r="AM10" s="965" t="s">
        <v>267</v>
      </c>
      <c r="AN10" s="948">
        <v>578855</v>
      </c>
      <c r="AO10" s="948">
        <v>266128</v>
      </c>
      <c r="AP10" s="948">
        <v>312727</v>
      </c>
      <c r="AQ10" s="965" t="s">
        <v>59</v>
      </c>
      <c r="AR10" s="978" t="s">
        <v>268</v>
      </c>
      <c r="AS10" s="970">
        <v>578855</v>
      </c>
      <c r="AT10" s="978" t="s">
        <v>268</v>
      </c>
      <c r="AU10" s="970">
        <v>578855</v>
      </c>
      <c r="AV10" s="978" t="s">
        <v>269</v>
      </c>
      <c r="AW10" s="970">
        <v>578855</v>
      </c>
      <c r="AX10" s="948">
        <v>578855</v>
      </c>
      <c r="AY10" s="973"/>
    </row>
    <row r="11" spans="1:55" ht="18.600000000000001" customHeight="1" thickBot="1" x14ac:dyDescent="0.3">
      <c r="A11" s="952"/>
      <c r="B11" s="954"/>
      <c r="C11" s="956"/>
      <c r="D11" s="33" t="s">
        <v>3</v>
      </c>
      <c r="E11" s="602">
        <v>90786012</v>
      </c>
      <c r="F11" s="602">
        <v>90786012</v>
      </c>
      <c r="G11" s="602">
        <v>90786012</v>
      </c>
      <c r="H11" s="603">
        <v>90786012</v>
      </c>
      <c r="I11" s="603">
        <v>90786012</v>
      </c>
      <c r="J11" s="603">
        <v>90786012</v>
      </c>
      <c r="K11" s="603">
        <v>90786012</v>
      </c>
      <c r="L11" s="603">
        <v>90786012</v>
      </c>
      <c r="M11" s="603"/>
      <c r="N11" s="603"/>
      <c r="O11" s="603"/>
      <c r="P11" s="603"/>
      <c r="Q11" s="603"/>
      <c r="R11" s="603"/>
      <c r="S11" s="34"/>
      <c r="T11" s="602">
        <v>42774515</v>
      </c>
      <c r="U11" s="603">
        <v>42774515</v>
      </c>
      <c r="V11" s="603">
        <v>42774515</v>
      </c>
      <c r="W11" s="603">
        <v>42774515</v>
      </c>
      <c r="X11" s="603">
        <v>42774515</v>
      </c>
      <c r="Y11" s="603">
        <v>42793585</v>
      </c>
      <c r="Z11" s="603"/>
      <c r="AA11" s="603"/>
      <c r="AB11" s="603"/>
      <c r="AC11" s="603"/>
      <c r="AD11" s="603"/>
      <c r="AE11" s="603"/>
      <c r="AF11" s="958"/>
      <c r="AG11" s="961"/>
      <c r="AH11" s="964"/>
      <c r="AI11" s="966"/>
      <c r="AJ11" s="968"/>
      <c r="AK11" s="966"/>
      <c r="AL11" s="966"/>
      <c r="AM11" s="966"/>
      <c r="AN11" s="949"/>
      <c r="AO11" s="949"/>
      <c r="AP11" s="949"/>
      <c r="AQ11" s="966"/>
      <c r="AR11" s="979"/>
      <c r="AS11" s="971"/>
      <c r="AT11" s="979"/>
      <c r="AU11" s="971"/>
      <c r="AV11" s="979"/>
      <c r="AW11" s="971"/>
      <c r="AX11" s="949"/>
      <c r="AY11" s="974"/>
    </row>
    <row r="12" spans="1:55" ht="18.600000000000001" customHeight="1" thickBot="1" x14ac:dyDescent="0.3">
      <c r="A12" s="952"/>
      <c r="B12" s="954"/>
      <c r="C12" s="956"/>
      <c r="D12" s="33" t="s">
        <v>42</v>
      </c>
      <c r="E12" s="604">
        <v>0</v>
      </c>
      <c r="F12" s="604">
        <v>0</v>
      </c>
      <c r="G12" s="604">
        <v>0</v>
      </c>
      <c r="H12" s="605">
        <v>0</v>
      </c>
      <c r="I12" s="605">
        <v>0</v>
      </c>
      <c r="J12" s="605">
        <v>0</v>
      </c>
      <c r="K12" s="605">
        <v>0</v>
      </c>
      <c r="L12" s="605">
        <v>0</v>
      </c>
      <c r="M12" s="605"/>
      <c r="N12" s="605"/>
      <c r="O12" s="605"/>
      <c r="P12" s="605"/>
      <c r="Q12" s="605"/>
      <c r="R12" s="605"/>
      <c r="S12" s="606"/>
      <c r="T12" s="604">
        <v>0</v>
      </c>
      <c r="U12" s="605">
        <v>0</v>
      </c>
      <c r="V12" s="605">
        <v>0</v>
      </c>
      <c r="W12" s="605">
        <v>0</v>
      </c>
      <c r="X12" s="605">
        <v>0</v>
      </c>
      <c r="Y12" s="605">
        <v>0</v>
      </c>
      <c r="Z12" s="605"/>
      <c r="AA12" s="605"/>
      <c r="AB12" s="605"/>
      <c r="AC12" s="605"/>
      <c r="AD12" s="605"/>
      <c r="AE12" s="605"/>
      <c r="AF12" s="958"/>
      <c r="AG12" s="961"/>
      <c r="AH12" s="964"/>
      <c r="AI12" s="966"/>
      <c r="AJ12" s="968"/>
      <c r="AK12" s="966"/>
      <c r="AL12" s="966"/>
      <c r="AM12" s="966"/>
      <c r="AN12" s="949"/>
      <c r="AO12" s="949"/>
      <c r="AP12" s="949"/>
      <c r="AQ12" s="966"/>
      <c r="AR12" s="979"/>
      <c r="AS12" s="971"/>
      <c r="AT12" s="979"/>
      <c r="AU12" s="971"/>
      <c r="AV12" s="979"/>
      <c r="AW12" s="971"/>
      <c r="AX12" s="949"/>
      <c r="AY12" s="974"/>
    </row>
    <row r="13" spans="1:55" ht="18.600000000000001" customHeight="1" thickBot="1" x14ac:dyDescent="0.3">
      <c r="A13" s="952"/>
      <c r="B13" s="954"/>
      <c r="C13" s="956"/>
      <c r="D13" s="33" t="s">
        <v>4</v>
      </c>
      <c r="E13" s="604">
        <v>6475158</v>
      </c>
      <c r="F13" s="604">
        <v>6475158</v>
      </c>
      <c r="G13" s="604">
        <v>6475158</v>
      </c>
      <c r="H13" s="605">
        <v>6475158</v>
      </c>
      <c r="I13" s="605">
        <v>6475158</v>
      </c>
      <c r="J13" s="605">
        <v>6475158</v>
      </c>
      <c r="K13" s="605">
        <v>4415711</v>
      </c>
      <c r="L13" s="605">
        <v>4415711</v>
      </c>
      <c r="M13" s="605"/>
      <c r="N13" s="605"/>
      <c r="O13" s="605"/>
      <c r="P13" s="605"/>
      <c r="Q13" s="605"/>
      <c r="R13" s="605"/>
      <c r="S13" s="606"/>
      <c r="T13" s="602">
        <v>3156817</v>
      </c>
      <c r="U13" s="603">
        <v>4126321</v>
      </c>
      <c r="V13" s="603">
        <v>4344503</v>
      </c>
      <c r="W13" s="603">
        <v>4415711</v>
      </c>
      <c r="X13" s="603">
        <v>4415711</v>
      </c>
      <c r="Y13" s="603">
        <v>4415711</v>
      </c>
      <c r="Z13" s="603"/>
      <c r="AA13" s="603"/>
      <c r="AB13" s="603"/>
      <c r="AC13" s="603"/>
      <c r="AD13" s="603"/>
      <c r="AE13" s="603"/>
      <c r="AF13" s="958"/>
      <c r="AG13" s="961"/>
      <c r="AH13" s="964"/>
      <c r="AI13" s="966"/>
      <c r="AJ13" s="968"/>
      <c r="AK13" s="966"/>
      <c r="AL13" s="966"/>
      <c r="AM13" s="966"/>
      <c r="AN13" s="949"/>
      <c r="AO13" s="949"/>
      <c r="AP13" s="949"/>
      <c r="AQ13" s="966"/>
      <c r="AR13" s="979"/>
      <c r="AS13" s="971"/>
      <c r="AT13" s="979"/>
      <c r="AU13" s="971"/>
      <c r="AV13" s="979"/>
      <c r="AW13" s="971"/>
      <c r="AX13" s="949"/>
      <c r="AY13" s="974"/>
    </row>
    <row r="14" spans="1:55" ht="18.600000000000001" customHeight="1" thickBot="1" x14ac:dyDescent="0.3">
      <c r="A14" s="952"/>
      <c r="B14" s="954"/>
      <c r="C14" s="956"/>
      <c r="D14" s="33" t="s">
        <v>43</v>
      </c>
      <c r="E14" s="604">
        <v>421</v>
      </c>
      <c r="F14" s="604">
        <v>421</v>
      </c>
      <c r="G14" s="604">
        <v>421</v>
      </c>
      <c r="H14" s="605">
        <v>421</v>
      </c>
      <c r="I14" s="605">
        <v>421</v>
      </c>
      <c r="J14" s="605">
        <v>421</v>
      </c>
      <c r="K14" s="605">
        <v>421</v>
      </c>
      <c r="L14" s="605">
        <v>421</v>
      </c>
      <c r="M14" s="605"/>
      <c r="N14" s="605"/>
      <c r="O14" s="605"/>
      <c r="P14" s="605"/>
      <c r="Q14" s="605"/>
      <c r="R14" s="605"/>
      <c r="S14" s="607"/>
      <c r="T14" s="604">
        <v>8</v>
      </c>
      <c r="U14" s="605">
        <v>20</v>
      </c>
      <c r="V14" s="605">
        <v>50</v>
      </c>
      <c r="W14" s="605">
        <v>71</v>
      </c>
      <c r="X14" s="605">
        <v>97</v>
      </c>
      <c r="Y14" s="605">
        <v>126</v>
      </c>
      <c r="Z14" s="605"/>
      <c r="AA14" s="605"/>
      <c r="AB14" s="605"/>
      <c r="AC14" s="605"/>
      <c r="AD14" s="605"/>
      <c r="AE14" s="605"/>
      <c r="AF14" s="958"/>
      <c r="AG14" s="961"/>
      <c r="AH14" s="964"/>
      <c r="AI14" s="966"/>
      <c r="AJ14" s="968"/>
      <c r="AK14" s="966"/>
      <c r="AL14" s="966"/>
      <c r="AM14" s="966"/>
      <c r="AN14" s="949"/>
      <c r="AO14" s="949"/>
      <c r="AP14" s="949"/>
      <c r="AQ14" s="966"/>
      <c r="AR14" s="979"/>
      <c r="AS14" s="971"/>
      <c r="AT14" s="979"/>
      <c r="AU14" s="971"/>
      <c r="AV14" s="979"/>
      <c r="AW14" s="971"/>
      <c r="AX14" s="949"/>
      <c r="AY14" s="974"/>
    </row>
    <row r="15" spans="1:55" ht="18.600000000000001" customHeight="1" thickBot="1" x14ac:dyDescent="0.3">
      <c r="A15" s="952"/>
      <c r="B15" s="954"/>
      <c r="C15" s="957"/>
      <c r="D15" s="35" t="s">
        <v>45</v>
      </c>
      <c r="E15" s="608">
        <v>97261170</v>
      </c>
      <c r="F15" s="608">
        <v>97261170</v>
      </c>
      <c r="G15" s="608">
        <v>97261170</v>
      </c>
      <c r="H15" s="609">
        <v>97261170</v>
      </c>
      <c r="I15" s="609">
        <v>97261170</v>
      </c>
      <c r="J15" s="609">
        <v>97261170</v>
      </c>
      <c r="K15" s="609">
        <v>95201723</v>
      </c>
      <c r="L15" s="609">
        <v>95201723</v>
      </c>
      <c r="M15" s="609"/>
      <c r="N15" s="609"/>
      <c r="O15" s="609"/>
      <c r="P15" s="609"/>
      <c r="Q15" s="609"/>
      <c r="R15" s="609"/>
      <c r="S15" s="610"/>
      <c r="T15" s="608">
        <v>45931332</v>
      </c>
      <c r="U15" s="609">
        <v>46900836</v>
      </c>
      <c r="V15" s="609">
        <v>47119018</v>
      </c>
      <c r="W15" s="609">
        <v>47190226</v>
      </c>
      <c r="X15" s="609">
        <v>47190226</v>
      </c>
      <c r="Y15" s="605">
        <v>47209296</v>
      </c>
      <c r="Z15" s="605"/>
      <c r="AA15" s="605"/>
      <c r="AB15" s="605"/>
      <c r="AC15" s="605"/>
      <c r="AD15" s="605"/>
      <c r="AE15" s="605"/>
      <c r="AF15" s="959"/>
      <c r="AG15" s="962"/>
      <c r="AH15" s="964"/>
      <c r="AI15" s="963"/>
      <c r="AJ15" s="969"/>
      <c r="AK15" s="963"/>
      <c r="AL15" s="963"/>
      <c r="AM15" s="963"/>
      <c r="AN15" s="950"/>
      <c r="AO15" s="950"/>
      <c r="AP15" s="950"/>
      <c r="AQ15" s="963"/>
      <c r="AR15" s="980"/>
      <c r="AS15" s="972"/>
      <c r="AT15" s="980"/>
      <c r="AU15" s="972"/>
      <c r="AV15" s="980"/>
      <c r="AW15" s="972"/>
      <c r="AX15" s="950"/>
      <c r="AY15" s="975"/>
    </row>
    <row r="16" spans="1:55" ht="18.600000000000001" customHeight="1" thickBot="1" x14ac:dyDescent="0.3">
      <c r="A16" s="952"/>
      <c r="B16" s="954"/>
      <c r="C16" s="976" t="s">
        <v>270</v>
      </c>
      <c r="D16" s="36" t="s">
        <v>41</v>
      </c>
      <c r="E16" s="599">
        <v>105</v>
      </c>
      <c r="F16" s="599">
        <v>105</v>
      </c>
      <c r="G16" s="599">
        <v>105</v>
      </c>
      <c r="H16" s="600">
        <v>105</v>
      </c>
      <c r="I16" s="600">
        <v>105</v>
      </c>
      <c r="J16" s="600">
        <v>105</v>
      </c>
      <c r="K16" s="600">
        <v>105</v>
      </c>
      <c r="L16" s="600">
        <v>105</v>
      </c>
      <c r="M16" s="600"/>
      <c r="N16" s="600"/>
      <c r="O16" s="600"/>
      <c r="P16" s="600"/>
      <c r="Q16" s="600"/>
      <c r="R16" s="600"/>
      <c r="S16" s="611"/>
      <c r="T16" s="599">
        <v>4</v>
      </c>
      <c r="U16" s="600">
        <v>18</v>
      </c>
      <c r="V16" s="600">
        <v>39</v>
      </c>
      <c r="W16" s="600">
        <v>51</v>
      </c>
      <c r="X16" s="600">
        <v>62</v>
      </c>
      <c r="Y16" s="600">
        <v>66</v>
      </c>
      <c r="Z16" s="600"/>
      <c r="AA16" s="600"/>
      <c r="AB16" s="600"/>
      <c r="AC16" s="600"/>
      <c r="AD16" s="600"/>
      <c r="AE16" s="600"/>
      <c r="AF16" s="977"/>
      <c r="AG16" s="960" t="s">
        <v>270</v>
      </c>
      <c r="AH16" s="964" t="s">
        <v>340</v>
      </c>
      <c r="AI16" s="965" t="s">
        <v>59</v>
      </c>
      <c r="AJ16" s="967" t="s">
        <v>1594</v>
      </c>
      <c r="AK16" s="965" t="s">
        <v>270</v>
      </c>
      <c r="AL16" s="965" t="s">
        <v>59</v>
      </c>
      <c r="AM16" s="965" t="s">
        <v>267</v>
      </c>
      <c r="AN16" s="948">
        <v>175418</v>
      </c>
      <c r="AO16" s="948">
        <v>84230</v>
      </c>
      <c r="AP16" s="948">
        <v>91188</v>
      </c>
      <c r="AQ16" s="965" t="s">
        <v>59</v>
      </c>
      <c r="AR16" s="978" t="s">
        <v>268</v>
      </c>
      <c r="AS16" s="970">
        <v>175418</v>
      </c>
      <c r="AT16" s="978" t="s">
        <v>268</v>
      </c>
      <c r="AU16" s="970">
        <v>175418</v>
      </c>
      <c r="AV16" s="978" t="s">
        <v>269</v>
      </c>
      <c r="AW16" s="970">
        <v>175418</v>
      </c>
      <c r="AX16" s="948">
        <v>175418</v>
      </c>
      <c r="AY16" s="973"/>
    </row>
    <row r="17" spans="1:51" ht="18.600000000000001" customHeight="1" thickBot="1" x14ac:dyDescent="0.3">
      <c r="A17" s="952"/>
      <c r="B17" s="954"/>
      <c r="C17" s="956"/>
      <c r="D17" s="33" t="s">
        <v>3</v>
      </c>
      <c r="E17" s="602">
        <v>22596957</v>
      </c>
      <c r="F17" s="602">
        <v>22596957</v>
      </c>
      <c r="G17" s="602">
        <v>22596957</v>
      </c>
      <c r="H17" s="603">
        <v>22596957</v>
      </c>
      <c r="I17" s="603">
        <v>22596957</v>
      </c>
      <c r="J17" s="603">
        <v>22596957</v>
      </c>
      <c r="K17" s="603">
        <v>22596957</v>
      </c>
      <c r="L17" s="603">
        <v>22596957</v>
      </c>
      <c r="M17" s="603"/>
      <c r="N17" s="603"/>
      <c r="O17" s="603"/>
      <c r="P17" s="603"/>
      <c r="Q17" s="603"/>
      <c r="R17" s="603"/>
      <c r="S17" s="34"/>
      <c r="T17" s="602">
        <v>33364122</v>
      </c>
      <c r="U17" s="603">
        <v>33364122</v>
      </c>
      <c r="V17" s="603">
        <v>33364122</v>
      </c>
      <c r="W17" s="603">
        <v>33364122</v>
      </c>
      <c r="X17" s="603">
        <v>33364122</v>
      </c>
      <c r="Y17" s="603">
        <v>33378997</v>
      </c>
      <c r="Z17" s="603"/>
      <c r="AA17" s="603"/>
      <c r="AB17" s="603"/>
      <c r="AC17" s="603"/>
      <c r="AD17" s="603"/>
      <c r="AE17" s="603"/>
      <c r="AF17" s="958"/>
      <c r="AG17" s="961"/>
      <c r="AH17" s="964"/>
      <c r="AI17" s="966"/>
      <c r="AJ17" s="968"/>
      <c r="AK17" s="966"/>
      <c r="AL17" s="966"/>
      <c r="AM17" s="966"/>
      <c r="AN17" s="949"/>
      <c r="AO17" s="949"/>
      <c r="AP17" s="949"/>
      <c r="AQ17" s="966"/>
      <c r="AR17" s="979"/>
      <c r="AS17" s="971"/>
      <c r="AT17" s="979"/>
      <c r="AU17" s="971"/>
      <c r="AV17" s="979"/>
      <c r="AW17" s="971"/>
      <c r="AX17" s="949"/>
      <c r="AY17" s="974"/>
    </row>
    <row r="18" spans="1:51" ht="18.600000000000001" customHeight="1" thickBot="1" x14ac:dyDescent="0.3">
      <c r="A18" s="952"/>
      <c r="B18" s="954"/>
      <c r="C18" s="956"/>
      <c r="D18" s="33" t="s">
        <v>42</v>
      </c>
      <c r="E18" s="604">
        <v>0</v>
      </c>
      <c r="F18" s="604">
        <v>0</v>
      </c>
      <c r="G18" s="604">
        <v>0</v>
      </c>
      <c r="H18" s="605">
        <v>0</v>
      </c>
      <c r="I18" s="605">
        <v>0</v>
      </c>
      <c r="J18" s="605">
        <v>0</v>
      </c>
      <c r="K18" s="605">
        <v>0</v>
      </c>
      <c r="L18" s="605">
        <v>0</v>
      </c>
      <c r="M18" s="605"/>
      <c r="N18" s="605"/>
      <c r="O18" s="605"/>
      <c r="P18" s="605"/>
      <c r="Q18" s="605"/>
      <c r="R18" s="605"/>
      <c r="S18" s="606"/>
      <c r="T18" s="604">
        <v>0</v>
      </c>
      <c r="U18" s="605">
        <v>0</v>
      </c>
      <c r="V18" s="605">
        <v>0</v>
      </c>
      <c r="W18" s="605">
        <v>0</v>
      </c>
      <c r="X18" s="605">
        <v>0</v>
      </c>
      <c r="Y18" s="605">
        <v>0</v>
      </c>
      <c r="Z18" s="605"/>
      <c r="AA18" s="605"/>
      <c r="AB18" s="605"/>
      <c r="AC18" s="605"/>
      <c r="AD18" s="605"/>
      <c r="AE18" s="605"/>
      <c r="AF18" s="958"/>
      <c r="AG18" s="961"/>
      <c r="AH18" s="964"/>
      <c r="AI18" s="966"/>
      <c r="AJ18" s="968"/>
      <c r="AK18" s="966"/>
      <c r="AL18" s="966"/>
      <c r="AM18" s="966"/>
      <c r="AN18" s="949"/>
      <c r="AO18" s="949"/>
      <c r="AP18" s="949"/>
      <c r="AQ18" s="966"/>
      <c r="AR18" s="979"/>
      <c r="AS18" s="971"/>
      <c r="AT18" s="979"/>
      <c r="AU18" s="971"/>
      <c r="AV18" s="979"/>
      <c r="AW18" s="971"/>
      <c r="AX18" s="949"/>
      <c r="AY18" s="974"/>
    </row>
    <row r="19" spans="1:51" ht="18.600000000000001" customHeight="1" thickBot="1" x14ac:dyDescent="0.3">
      <c r="A19" s="952"/>
      <c r="B19" s="954"/>
      <c r="C19" s="956"/>
      <c r="D19" s="33" t="s">
        <v>4</v>
      </c>
      <c r="E19" s="604">
        <v>1611689</v>
      </c>
      <c r="F19" s="604">
        <v>1611689</v>
      </c>
      <c r="G19" s="604">
        <v>1611689</v>
      </c>
      <c r="H19" s="605">
        <v>1611689</v>
      </c>
      <c r="I19" s="605">
        <v>1611689</v>
      </c>
      <c r="J19" s="605">
        <v>1611689</v>
      </c>
      <c r="K19" s="605">
        <v>1099086</v>
      </c>
      <c r="L19" s="605">
        <v>1099086</v>
      </c>
      <c r="M19" s="605"/>
      <c r="N19" s="605"/>
      <c r="O19" s="605"/>
      <c r="P19" s="605"/>
      <c r="Q19" s="605"/>
      <c r="R19" s="605"/>
      <c r="S19" s="606"/>
      <c r="T19" s="602">
        <v>785743</v>
      </c>
      <c r="U19" s="603">
        <v>1027056</v>
      </c>
      <c r="V19" s="603">
        <v>1081362</v>
      </c>
      <c r="W19" s="603">
        <v>1099086</v>
      </c>
      <c r="X19" s="603">
        <v>1099086</v>
      </c>
      <c r="Y19" s="603">
        <v>1099086</v>
      </c>
      <c r="Z19" s="603"/>
      <c r="AA19" s="603"/>
      <c r="AB19" s="603"/>
      <c r="AC19" s="603"/>
      <c r="AD19" s="603"/>
      <c r="AE19" s="603"/>
      <c r="AF19" s="958"/>
      <c r="AG19" s="961"/>
      <c r="AH19" s="964"/>
      <c r="AI19" s="966"/>
      <c r="AJ19" s="968"/>
      <c r="AK19" s="966"/>
      <c r="AL19" s="966"/>
      <c r="AM19" s="966"/>
      <c r="AN19" s="949"/>
      <c r="AO19" s="949"/>
      <c r="AP19" s="949"/>
      <c r="AQ19" s="966"/>
      <c r="AR19" s="979"/>
      <c r="AS19" s="971"/>
      <c r="AT19" s="979"/>
      <c r="AU19" s="971"/>
      <c r="AV19" s="979"/>
      <c r="AW19" s="971"/>
      <c r="AX19" s="949"/>
      <c r="AY19" s="974"/>
    </row>
    <row r="20" spans="1:51" ht="18.600000000000001" customHeight="1" thickBot="1" x14ac:dyDescent="0.3">
      <c r="A20" s="952"/>
      <c r="B20" s="954"/>
      <c r="C20" s="956"/>
      <c r="D20" s="33" t="s">
        <v>43</v>
      </c>
      <c r="E20" s="604">
        <v>105</v>
      </c>
      <c r="F20" s="604">
        <v>105</v>
      </c>
      <c r="G20" s="604">
        <v>105</v>
      </c>
      <c r="H20" s="605">
        <v>105</v>
      </c>
      <c r="I20" s="605">
        <v>105</v>
      </c>
      <c r="J20" s="605">
        <v>105</v>
      </c>
      <c r="K20" s="605">
        <v>105</v>
      </c>
      <c r="L20" s="605">
        <v>105</v>
      </c>
      <c r="M20" s="605"/>
      <c r="N20" s="605"/>
      <c r="O20" s="605"/>
      <c r="P20" s="605"/>
      <c r="Q20" s="605"/>
      <c r="R20" s="605"/>
      <c r="S20" s="607"/>
      <c r="T20" s="604">
        <v>4</v>
      </c>
      <c r="U20" s="605">
        <v>18</v>
      </c>
      <c r="V20" s="605">
        <v>39</v>
      </c>
      <c r="W20" s="605">
        <v>51</v>
      </c>
      <c r="X20" s="605">
        <v>62</v>
      </c>
      <c r="Y20" s="605">
        <v>66</v>
      </c>
      <c r="Z20" s="605"/>
      <c r="AA20" s="605"/>
      <c r="AB20" s="605"/>
      <c r="AC20" s="605"/>
      <c r="AD20" s="605"/>
      <c r="AE20" s="605"/>
      <c r="AF20" s="958"/>
      <c r="AG20" s="961"/>
      <c r="AH20" s="964"/>
      <c r="AI20" s="966"/>
      <c r="AJ20" s="968"/>
      <c r="AK20" s="966"/>
      <c r="AL20" s="966"/>
      <c r="AM20" s="966"/>
      <c r="AN20" s="949"/>
      <c r="AO20" s="949"/>
      <c r="AP20" s="949"/>
      <c r="AQ20" s="966"/>
      <c r="AR20" s="979"/>
      <c r="AS20" s="971"/>
      <c r="AT20" s="979"/>
      <c r="AU20" s="971"/>
      <c r="AV20" s="979"/>
      <c r="AW20" s="971"/>
      <c r="AX20" s="949"/>
      <c r="AY20" s="974"/>
    </row>
    <row r="21" spans="1:51" ht="18.600000000000001" customHeight="1" thickBot="1" x14ac:dyDescent="0.3">
      <c r="A21" s="952"/>
      <c r="B21" s="954"/>
      <c r="C21" s="957"/>
      <c r="D21" s="35" t="s">
        <v>45</v>
      </c>
      <c r="E21" s="608">
        <v>24208646</v>
      </c>
      <c r="F21" s="608">
        <v>24208646</v>
      </c>
      <c r="G21" s="608">
        <v>24208646</v>
      </c>
      <c r="H21" s="609">
        <v>24208646</v>
      </c>
      <c r="I21" s="609">
        <v>24208646</v>
      </c>
      <c r="J21" s="609">
        <v>24208646</v>
      </c>
      <c r="K21" s="609">
        <v>23696043</v>
      </c>
      <c r="L21" s="609">
        <v>23696043</v>
      </c>
      <c r="M21" s="609"/>
      <c r="N21" s="609"/>
      <c r="O21" s="609"/>
      <c r="P21" s="609"/>
      <c r="Q21" s="609"/>
      <c r="R21" s="609"/>
      <c r="S21" s="610"/>
      <c r="T21" s="608">
        <v>34149865</v>
      </c>
      <c r="U21" s="609">
        <v>34391178</v>
      </c>
      <c r="V21" s="609">
        <v>34445484</v>
      </c>
      <c r="W21" s="609">
        <v>34463208</v>
      </c>
      <c r="X21" s="609">
        <v>34463208</v>
      </c>
      <c r="Y21" s="605">
        <v>34478083</v>
      </c>
      <c r="Z21" s="605"/>
      <c r="AA21" s="605"/>
      <c r="AB21" s="605"/>
      <c r="AC21" s="605"/>
      <c r="AD21" s="605"/>
      <c r="AE21" s="605"/>
      <c r="AF21" s="959"/>
      <c r="AG21" s="962"/>
      <c r="AH21" s="964"/>
      <c r="AI21" s="963"/>
      <c r="AJ21" s="969"/>
      <c r="AK21" s="963"/>
      <c r="AL21" s="963"/>
      <c r="AM21" s="963"/>
      <c r="AN21" s="950"/>
      <c r="AO21" s="950"/>
      <c r="AP21" s="950"/>
      <c r="AQ21" s="963"/>
      <c r="AR21" s="980"/>
      <c r="AS21" s="972"/>
      <c r="AT21" s="980"/>
      <c r="AU21" s="972"/>
      <c r="AV21" s="980"/>
      <c r="AW21" s="972"/>
      <c r="AX21" s="950"/>
      <c r="AY21" s="975"/>
    </row>
    <row r="22" spans="1:51" ht="18.600000000000001" customHeight="1" thickBot="1" x14ac:dyDescent="0.3">
      <c r="A22" s="952"/>
      <c r="B22" s="954"/>
      <c r="C22" s="976" t="s">
        <v>271</v>
      </c>
      <c r="D22" s="36" t="s">
        <v>41</v>
      </c>
      <c r="E22" s="599">
        <v>85</v>
      </c>
      <c r="F22" s="599">
        <v>85</v>
      </c>
      <c r="G22" s="599">
        <v>85</v>
      </c>
      <c r="H22" s="600">
        <v>85</v>
      </c>
      <c r="I22" s="600">
        <v>85</v>
      </c>
      <c r="J22" s="600">
        <v>85</v>
      </c>
      <c r="K22" s="600">
        <v>85</v>
      </c>
      <c r="L22" s="600">
        <v>85</v>
      </c>
      <c r="M22" s="600"/>
      <c r="N22" s="600"/>
      <c r="O22" s="600"/>
      <c r="P22" s="600"/>
      <c r="Q22" s="600"/>
      <c r="R22" s="600"/>
      <c r="S22" s="611"/>
      <c r="T22" s="599">
        <v>2</v>
      </c>
      <c r="U22" s="600">
        <v>13</v>
      </c>
      <c r="V22" s="600">
        <v>24</v>
      </c>
      <c r="W22" s="600">
        <v>27</v>
      </c>
      <c r="X22" s="600">
        <v>31</v>
      </c>
      <c r="Y22" s="600">
        <v>37</v>
      </c>
      <c r="Z22" s="600"/>
      <c r="AA22" s="600"/>
      <c r="AB22" s="600"/>
      <c r="AC22" s="600"/>
      <c r="AD22" s="600"/>
      <c r="AE22" s="600"/>
      <c r="AF22" s="977"/>
      <c r="AG22" s="960" t="s">
        <v>271</v>
      </c>
      <c r="AH22" s="964" t="s">
        <v>341</v>
      </c>
      <c r="AI22" s="965" t="s">
        <v>59</v>
      </c>
      <c r="AJ22" s="967" t="s">
        <v>1594</v>
      </c>
      <c r="AK22" s="965" t="s">
        <v>271</v>
      </c>
      <c r="AL22" s="965" t="s">
        <v>59</v>
      </c>
      <c r="AM22" s="965" t="s">
        <v>267</v>
      </c>
      <c r="AN22" s="948">
        <v>106571</v>
      </c>
      <c r="AO22" s="948">
        <v>52699</v>
      </c>
      <c r="AP22" s="948">
        <v>53872</v>
      </c>
      <c r="AQ22" s="965" t="s">
        <v>59</v>
      </c>
      <c r="AR22" s="978" t="s">
        <v>268</v>
      </c>
      <c r="AS22" s="970">
        <v>106571</v>
      </c>
      <c r="AT22" s="978" t="s">
        <v>268</v>
      </c>
      <c r="AU22" s="970">
        <v>106571</v>
      </c>
      <c r="AV22" s="978" t="s">
        <v>269</v>
      </c>
      <c r="AW22" s="970">
        <v>106571</v>
      </c>
      <c r="AX22" s="948">
        <v>106571</v>
      </c>
      <c r="AY22" s="973"/>
    </row>
    <row r="23" spans="1:51" ht="18.600000000000001" customHeight="1" thickBot="1" x14ac:dyDescent="0.3">
      <c r="A23" s="952"/>
      <c r="B23" s="954"/>
      <c r="C23" s="956"/>
      <c r="D23" s="33" t="s">
        <v>3</v>
      </c>
      <c r="E23" s="602">
        <v>18416022</v>
      </c>
      <c r="F23" s="602">
        <v>18416022</v>
      </c>
      <c r="G23" s="602">
        <v>18416022</v>
      </c>
      <c r="H23" s="603">
        <v>18416022</v>
      </c>
      <c r="I23" s="603">
        <v>18416022</v>
      </c>
      <c r="J23" s="603">
        <v>18416022</v>
      </c>
      <c r="K23" s="603">
        <v>18416022</v>
      </c>
      <c r="L23" s="603">
        <v>18416022</v>
      </c>
      <c r="M23" s="603"/>
      <c r="N23" s="603"/>
      <c r="O23" s="603"/>
      <c r="P23" s="603"/>
      <c r="Q23" s="603"/>
      <c r="R23" s="603"/>
      <c r="S23" s="34"/>
      <c r="T23" s="602">
        <v>20531767</v>
      </c>
      <c r="U23" s="603">
        <v>20531767</v>
      </c>
      <c r="V23" s="603">
        <v>20531767</v>
      </c>
      <c r="W23" s="603">
        <v>20531767</v>
      </c>
      <c r="X23" s="603">
        <v>20531767</v>
      </c>
      <c r="Y23" s="603">
        <v>20540921</v>
      </c>
      <c r="Z23" s="603"/>
      <c r="AA23" s="603"/>
      <c r="AB23" s="603"/>
      <c r="AC23" s="603"/>
      <c r="AD23" s="603"/>
      <c r="AE23" s="603"/>
      <c r="AF23" s="958"/>
      <c r="AG23" s="961"/>
      <c r="AH23" s="964"/>
      <c r="AI23" s="966"/>
      <c r="AJ23" s="968"/>
      <c r="AK23" s="966"/>
      <c r="AL23" s="966"/>
      <c r="AM23" s="966"/>
      <c r="AN23" s="949"/>
      <c r="AO23" s="949"/>
      <c r="AP23" s="949"/>
      <c r="AQ23" s="966"/>
      <c r="AR23" s="979"/>
      <c r="AS23" s="971"/>
      <c r="AT23" s="979"/>
      <c r="AU23" s="971"/>
      <c r="AV23" s="979"/>
      <c r="AW23" s="971"/>
      <c r="AX23" s="949"/>
      <c r="AY23" s="974"/>
    </row>
    <row r="24" spans="1:51" ht="18.600000000000001" customHeight="1" thickBot="1" x14ac:dyDescent="0.3">
      <c r="A24" s="952"/>
      <c r="B24" s="954"/>
      <c r="C24" s="956"/>
      <c r="D24" s="33" t="s">
        <v>42</v>
      </c>
      <c r="E24" s="604">
        <v>0</v>
      </c>
      <c r="F24" s="604">
        <v>0</v>
      </c>
      <c r="G24" s="604">
        <v>0</v>
      </c>
      <c r="H24" s="605">
        <v>0</v>
      </c>
      <c r="I24" s="605">
        <v>0</v>
      </c>
      <c r="J24" s="605">
        <v>0</v>
      </c>
      <c r="K24" s="605">
        <v>0</v>
      </c>
      <c r="L24" s="605">
        <v>0</v>
      </c>
      <c r="M24" s="605"/>
      <c r="N24" s="605"/>
      <c r="O24" s="605"/>
      <c r="P24" s="605"/>
      <c r="Q24" s="605"/>
      <c r="R24" s="605"/>
      <c r="S24" s="606"/>
      <c r="T24" s="604">
        <v>0</v>
      </c>
      <c r="U24" s="605">
        <v>0</v>
      </c>
      <c r="V24" s="605">
        <v>0</v>
      </c>
      <c r="W24" s="605">
        <v>0</v>
      </c>
      <c r="X24" s="605">
        <v>0</v>
      </c>
      <c r="Y24" s="605">
        <v>0</v>
      </c>
      <c r="Z24" s="605"/>
      <c r="AA24" s="605"/>
      <c r="AB24" s="605"/>
      <c r="AC24" s="605"/>
      <c r="AD24" s="605"/>
      <c r="AE24" s="605"/>
      <c r="AF24" s="958"/>
      <c r="AG24" s="961"/>
      <c r="AH24" s="964"/>
      <c r="AI24" s="966"/>
      <c r="AJ24" s="968"/>
      <c r="AK24" s="966"/>
      <c r="AL24" s="966"/>
      <c r="AM24" s="966"/>
      <c r="AN24" s="949"/>
      <c r="AO24" s="949"/>
      <c r="AP24" s="949"/>
      <c r="AQ24" s="966"/>
      <c r="AR24" s="979"/>
      <c r="AS24" s="971"/>
      <c r="AT24" s="979"/>
      <c r="AU24" s="971"/>
      <c r="AV24" s="979"/>
      <c r="AW24" s="971"/>
      <c r="AX24" s="949"/>
      <c r="AY24" s="974"/>
    </row>
    <row r="25" spans="1:51" ht="18.600000000000001" customHeight="1" thickBot="1" x14ac:dyDescent="0.3">
      <c r="A25" s="952"/>
      <c r="B25" s="954"/>
      <c r="C25" s="956"/>
      <c r="D25" s="33" t="s">
        <v>4</v>
      </c>
      <c r="E25" s="604">
        <v>1313491</v>
      </c>
      <c r="F25" s="604">
        <v>1313491</v>
      </c>
      <c r="G25" s="604">
        <v>1313491</v>
      </c>
      <c r="H25" s="605">
        <v>1313491</v>
      </c>
      <c r="I25" s="605">
        <v>1313491</v>
      </c>
      <c r="J25" s="605">
        <v>1313491</v>
      </c>
      <c r="K25" s="605">
        <v>895731</v>
      </c>
      <c r="L25" s="605">
        <v>895731</v>
      </c>
      <c r="M25" s="605"/>
      <c r="N25" s="605"/>
      <c r="O25" s="605"/>
      <c r="P25" s="605"/>
      <c r="Q25" s="605"/>
      <c r="R25" s="605"/>
      <c r="S25" s="606"/>
      <c r="T25" s="602">
        <v>640363</v>
      </c>
      <c r="U25" s="603">
        <v>837028</v>
      </c>
      <c r="V25" s="603">
        <v>881286</v>
      </c>
      <c r="W25" s="603">
        <v>895731</v>
      </c>
      <c r="X25" s="603">
        <v>895731</v>
      </c>
      <c r="Y25" s="603">
        <v>895731</v>
      </c>
      <c r="Z25" s="603"/>
      <c r="AA25" s="603"/>
      <c r="AB25" s="603"/>
      <c r="AC25" s="603"/>
      <c r="AD25" s="603"/>
      <c r="AE25" s="603"/>
      <c r="AF25" s="958"/>
      <c r="AG25" s="961"/>
      <c r="AH25" s="964"/>
      <c r="AI25" s="966"/>
      <c r="AJ25" s="968"/>
      <c r="AK25" s="966"/>
      <c r="AL25" s="966"/>
      <c r="AM25" s="966"/>
      <c r="AN25" s="949"/>
      <c r="AO25" s="949"/>
      <c r="AP25" s="949"/>
      <c r="AQ25" s="966"/>
      <c r="AR25" s="979"/>
      <c r="AS25" s="971"/>
      <c r="AT25" s="979"/>
      <c r="AU25" s="971"/>
      <c r="AV25" s="979"/>
      <c r="AW25" s="971"/>
      <c r="AX25" s="949"/>
      <c r="AY25" s="974"/>
    </row>
    <row r="26" spans="1:51" ht="18.600000000000001" customHeight="1" thickBot="1" x14ac:dyDescent="0.3">
      <c r="A26" s="952"/>
      <c r="B26" s="954"/>
      <c r="C26" s="956"/>
      <c r="D26" s="33" t="s">
        <v>43</v>
      </c>
      <c r="E26" s="604">
        <v>85</v>
      </c>
      <c r="F26" s="604">
        <v>85</v>
      </c>
      <c r="G26" s="604">
        <v>85</v>
      </c>
      <c r="H26" s="605">
        <v>85</v>
      </c>
      <c r="I26" s="605">
        <v>85</v>
      </c>
      <c r="J26" s="605">
        <v>85</v>
      </c>
      <c r="K26" s="605">
        <v>85</v>
      </c>
      <c r="L26" s="605">
        <v>85</v>
      </c>
      <c r="M26" s="605"/>
      <c r="N26" s="605"/>
      <c r="O26" s="605"/>
      <c r="P26" s="605"/>
      <c r="Q26" s="605"/>
      <c r="R26" s="605"/>
      <c r="S26" s="607"/>
      <c r="T26" s="604">
        <v>2</v>
      </c>
      <c r="U26" s="605">
        <v>13</v>
      </c>
      <c r="V26" s="605">
        <v>24</v>
      </c>
      <c r="W26" s="605">
        <v>27</v>
      </c>
      <c r="X26" s="605">
        <v>31</v>
      </c>
      <c r="Y26" s="605">
        <v>37</v>
      </c>
      <c r="Z26" s="605"/>
      <c r="AA26" s="605"/>
      <c r="AB26" s="605"/>
      <c r="AC26" s="605"/>
      <c r="AD26" s="605"/>
      <c r="AE26" s="605"/>
      <c r="AF26" s="958"/>
      <c r="AG26" s="961"/>
      <c r="AH26" s="964"/>
      <c r="AI26" s="966"/>
      <c r="AJ26" s="968"/>
      <c r="AK26" s="966"/>
      <c r="AL26" s="966"/>
      <c r="AM26" s="966"/>
      <c r="AN26" s="949"/>
      <c r="AO26" s="949"/>
      <c r="AP26" s="949"/>
      <c r="AQ26" s="966"/>
      <c r="AR26" s="979"/>
      <c r="AS26" s="971"/>
      <c r="AT26" s="979"/>
      <c r="AU26" s="971"/>
      <c r="AV26" s="979"/>
      <c r="AW26" s="971"/>
      <c r="AX26" s="949"/>
      <c r="AY26" s="974"/>
    </row>
    <row r="27" spans="1:51" ht="18.600000000000001" customHeight="1" thickBot="1" x14ac:dyDescent="0.3">
      <c r="A27" s="952"/>
      <c r="B27" s="954"/>
      <c r="C27" s="957"/>
      <c r="D27" s="35" t="s">
        <v>45</v>
      </c>
      <c r="E27" s="608">
        <v>19729513</v>
      </c>
      <c r="F27" s="608">
        <v>19729513</v>
      </c>
      <c r="G27" s="608">
        <v>19729513</v>
      </c>
      <c r="H27" s="609">
        <v>19729513</v>
      </c>
      <c r="I27" s="609">
        <v>19729513</v>
      </c>
      <c r="J27" s="609">
        <v>19729513</v>
      </c>
      <c r="K27" s="609">
        <v>19311753</v>
      </c>
      <c r="L27" s="609">
        <v>19311753</v>
      </c>
      <c r="M27" s="609"/>
      <c r="N27" s="609"/>
      <c r="O27" s="609"/>
      <c r="P27" s="609"/>
      <c r="Q27" s="609"/>
      <c r="R27" s="609"/>
      <c r="S27" s="610"/>
      <c r="T27" s="608">
        <v>21172130</v>
      </c>
      <c r="U27" s="609">
        <v>21368795</v>
      </c>
      <c r="V27" s="609">
        <v>21413053</v>
      </c>
      <c r="W27" s="609">
        <v>21427498</v>
      </c>
      <c r="X27" s="609">
        <v>21427498</v>
      </c>
      <c r="Y27" s="605">
        <v>21436652</v>
      </c>
      <c r="Z27" s="605"/>
      <c r="AA27" s="605"/>
      <c r="AB27" s="605"/>
      <c r="AC27" s="605"/>
      <c r="AD27" s="605"/>
      <c r="AE27" s="605"/>
      <c r="AF27" s="959"/>
      <c r="AG27" s="962"/>
      <c r="AH27" s="964"/>
      <c r="AI27" s="963"/>
      <c r="AJ27" s="969"/>
      <c r="AK27" s="963"/>
      <c r="AL27" s="963"/>
      <c r="AM27" s="963"/>
      <c r="AN27" s="950"/>
      <c r="AO27" s="950"/>
      <c r="AP27" s="950"/>
      <c r="AQ27" s="963"/>
      <c r="AR27" s="980"/>
      <c r="AS27" s="972"/>
      <c r="AT27" s="980"/>
      <c r="AU27" s="972"/>
      <c r="AV27" s="980"/>
      <c r="AW27" s="972"/>
      <c r="AX27" s="950"/>
      <c r="AY27" s="975"/>
    </row>
    <row r="28" spans="1:51" ht="18.600000000000001" customHeight="1" thickBot="1" x14ac:dyDescent="0.3">
      <c r="A28" s="952"/>
      <c r="B28" s="954"/>
      <c r="C28" s="976" t="s">
        <v>272</v>
      </c>
      <c r="D28" s="36" t="s">
        <v>41</v>
      </c>
      <c r="E28" s="599">
        <v>137</v>
      </c>
      <c r="F28" s="599">
        <v>137</v>
      </c>
      <c r="G28" s="599">
        <v>137</v>
      </c>
      <c r="H28" s="600">
        <v>137</v>
      </c>
      <c r="I28" s="600">
        <v>137</v>
      </c>
      <c r="J28" s="600">
        <v>137</v>
      </c>
      <c r="K28" s="600">
        <v>137</v>
      </c>
      <c r="L28" s="600">
        <v>137</v>
      </c>
      <c r="M28" s="600"/>
      <c r="N28" s="600"/>
      <c r="O28" s="600"/>
      <c r="P28" s="600"/>
      <c r="Q28" s="600"/>
      <c r="R28" s="600"/>
      <c r="S28" s="611"/>
      <c r="T28" s="599">
        <v>7</v>
      </c>
      <c r="U28" s="600">
        <v>39</v>
      </c>
      <c r="V28" s="600">
        <v>66</v>
      </c>
      <c r="W28" s="600">
        <v>72</v>
      </c>
      <c r="X28" s="600">
        <v>78</v>
      </c>
      <c r="Y28" s="600">
        <v>96</v>
      </c>
      <c r="Z28" s="600"/>
      <c r="AA28" s="600"/>
      <c r="AB28" s="600"/>
      <c r="AC28" s="600"/>
      <c r="AD28" s="600"/>
      <c r="AE28" s="600"/>
      <c r="AF28" s="977"/>
      <c r="AG28" s="960" t="s">
        <v>272</v>
      </c>
      <c r="AH28" s="964" t="s">
        <v>342</v>
      </c>
      <c r="AI28" s="965" t="s">
        <v>59</v>
      </c>
      <c r="AJ28" s="967" t="s">
        <v>1594</v>
      </c>
      <c r="AK28" s="965" t="s">
        <v>272</v>
      </c>
      <c r="AL28" s="965" t="s">
        <v>59</v>
      </c>
      <c r="AM28" s="965" t="s">
        <v>267</v>
      </c>
      <c r="AN28" s="948">
        <v>403605</v>
      </c>
      <c r="AO28" s="948">
        <v>194562</v>
      </c>
      <c r="AP28" s="948">
        <v>209043</v>
      </c>
      <c r="AQ28" s="965" t="s">
        <v>59</v>
      </c>
      <c r="AR28" s="978" t="s">
        <v>268</v>
      </c>
      <c r="AS28" s="970">
        <v>403605</v>
      </c>
      <c r="AT28" s="978" t="s">
        <v>268</v>
      </c>
      <c r="AU28" s="970">
        <v>403605</v>
      </c>
      <c r="AV28" s="978" t="s">
        <v>269</v>
      </c>
      <c r="AW28" s="970">
        <v>403605</v>
      </c>
      <c r="AX28" s="948">
        <v>403605</v>
      </c>
      <c r="AY28" s="973"/>
    </row>
    <row r="29" spans="1:51" ht="18.600000000000001" customHeight="1" thickBot="1" x14ac:dyDescent="0.3">
      <c r="A29" s="952"/>
      <c r="B29" s="954"/>
      <c r="C29" s="956"/>
      <c r="D29" s="33" t="s">
        <v>3</v>
      </c>
      <c r="E29" s="602">
        <v>29664728</v>
      </c>
      <c r="F29" s="602">
        <v>29664728</v>
      </c>
      <c r="G29" s="602">
        <v>29664728</v>
      </c>
      <c r="H29" s="603">
        <v>29664728</v>
      </c>
      <c r="I29" s="603">
        <v>29664728</v>
      </c>
      <c r="J29" s="603">
        <v>29664728</v>
      </c>
      <c r="K29" s="603">
        <v>29664728</v>
      </c>
      <c r="L29" s="603">
        <v>29664728</v>
      </c>
      <c r="M29" s="603"/>
      <c r="N29" s="603"/>
      <c r="O29" s="603"/>
      <c r="P29" s="603"/>
      <c r="Q29" s="603"/>
      <c r="R29" s="603"/>
      <c r="S29" s="34"/>
      <c r="T29" s="602">
        <v>56462360</v>
      </c>
      <c r="U29" s="603">
        <v>56462360</v>
      </c>
      <c r="V29" s="603">
        <v>56462360</v>
      </c>
      <c r="W29" s="603">
        <v>56462360</v>
      </c>
      <c r="X29" s="603">
        <v>56462360</v>
      </c>
      <c r="Y29" s="603">
        <v>56487532</v>
      </c>
      <c r="Z29" s="603"/>
      <c r="AA29" s="603"/>
      <c r="AB29" s="603"/>
      <c r="AC29" s="603"/>
      <c r="AD29" s="603"/>
      <c r="AE29" s="603"/>
      <c r="AF29" s="958"/>
      <c r="AG29" s="961"/>
      <c r="AH29" s="964"/>
      <c r="AI29" s="966"/>
      <c r="AJ29" s="968"/>
      <c r="AK29" s="966"/>
      <c r="AL29" s="966"/>
      <c r="AM29" s="966"/>
      <c r="AN29" s="949"/>
      <c r="AO29" s="949"/>
      <c r="AP29" s="949"/>
      <c r="AQ29" s="966"/>
      <c r="AR29" s="979"/>
      <c r="AS29" s="971"/>
      <c r="AT29" s="979"/>
      <c r="AU29" s="971"/>
      <c r="AV29" s="979"/>
      <c r="AW29" s="971"/>
      <c r="AX29" s="949"/>
      <c r="AY29" s="974"/>
    </row>
    <row r="30" spans="1:51" ht="18.600000000000001" customHeight="1" thickBot="1" x14ac:dyDescent="0.3">
      <c r="A30" s="952"/>
      <c r="B30" s="954"/>
      <c r="C30" s="956"/>
      <c r="D30" s="33" t="s">
        <v>42</v>
      </c>
      <c r="E30" s="604">
        <v>0</v>
      </c>
      <c r="F30" s="604">
        <v>0</v>
      </c>
      <c r="G30" s="604">
        <v>0</v>
      </c>
      <c r="H30" s="605">
        <v>0</v>
      </c>
      <c r="I30" s="605">
        <v>0</v>
      </c>
      <c r="J30" s="605">
        <v>0</v>
      </c>
      <c r="K30" s="605">
        <v>0</v>
      </c>
      <c r="L30" s="605">
        <v>0</v>
      </c>
      <c r="M30" s="605"/>
      <c r="N30" s="605"/>
      <c r="O30" s="605"/>
      <c r="P30" s="605"/>
      <c r="Q30" s="605"/>
      <c r="R30" s="605"/>
      <c r="S30" s="606"/>
      <c r="T30" s="604">
        <v>0</v>
      </c>
      <c r="U30" s="605">
        <v>0</v>
      </c>
      <c r="V30" s="605">
        <v>0</v>
      </c>
      <c r="W30" s="605">
        <v>0</v>
      </c>
      <c r="X30" s="605">
        <v>0</v>
      </c>
      <c r="Y30" s="605">
        <v>0</v>
      </c>
      <c r="Z30" s="605"/>
      <c r="AA30" s="605"/>
      <c r="AB30" s="605"/>
      <c r="AC30" s="605"/>
      <c r="AD30" s="605"/>
      <c r="AE30" s="605"/>
      <c r="AF30" s="958"/>
      <c r="AG30" s="961"/>
      <c r="AH30" s="964"/>
      <c r="AI30" s="966"/>
      <c r="AJ30" s="968"/>
      <c r="AK30" s="966"/>
      <c r="AL30" s="966"/>
      <c r="AM30" s="966"/>
      <c r="AN30" s="949"/>
      <c r="AO30" s="949"/>
      <c r="AP30" s="949"/>
      <c r="AQ30" s="966"/>
      <c r="AR30" s="979"/>
      <c r="AS30" s="971"/>
      <c r="AT30" s="979"/>
      <c r="AU30" s="971"/>
      <c r="AV30" s="979"/>
      <c r="AW30" s="971"/>
      <c r="AX30" s="949"/>
      <c r="AY30" s="974"/>
    </row>
    <row r="31" spans="1:51" ht="18.600000000000001" customHeight="1" thickBot="1" x14ac:dyDescent="0.3">
      <c r="A31" s="952"/>
      <c r="B31" s="954"/>
      <c r="C31" s="956"/>
      <c r="D31" s="33" t="s">
        <v>4</v>
      </c>
      <c r="E31" s="604">
        <v>2115786</v>
      </c>
      <c r="F31" s="604">
        <v>2115786</v>
      </c>
      <c r="G31" s="604">
        <v>2115786</v>
      </c>
      <c r="H31" s="605">
        <v>2115786</v>
      </c>
      <c r="I31" s="605">
        <v>2115786</v>
      </c>
      <c r="J31" s="605">
        <v>2115786</v>
      </c>
      <c r="K31" s="605">
        <v>1442853</v>
      </c>
      <c r="L31" s="605">
        <v>1442853</v>
      </c>
      <c r="M31" s="605"/>
      <c r="N31" s="605"/>
      <c r="O31" s="605"/>
      <c r="P31" s="605"/>
      <c r="Q31" s="605"/>
      <c r="R31" s="605"/>
      <c r="S31" s="606"/>
      <c r="T31" s="602">
        <v>1031504</v>
      </c>
      <c r="U31" s="603">
        <v>1348293</v>
      </c>
      <c r="V31" s="603">
        <v>1419585</v>
      </c>
      <c r="W31" s="603">
        <v>1442853</v>
      </c>
      <c r="X31" s="603">
        <v>1442853</v>
      </c>
      <c r="Y31" s="603">
        <v>1442853</v>
      </c>
      <c r="Z31" s="603"/>
      <c r="AA31" s="603"/>
      <c r="AB31" s="603"/>
      <c r="AC31" s="603"/>
      <c r="AD31" s="603"/>
      <c r="AE31" s="603"/>
      <c r="AF31" s="958"/>
      <c r="AG31" s="961"/>
      <c r="AH31" s="964"/>
      <c r="AI31" s="966"/>
      <c r="AJ31" s="968"/>
      <c r="AK31" s="966"/>
      <c r="AL31" s="966"/>
      <c r="AM31" s="966"/>
      <c r="AN31" s="949"/>
      <c r="AO31" s="949"/>
      <c r="AP31" s="949"/>
      <c r="AQ31" s="966"/>
      <c r="AR31" s="979"/>
      <c r="AS31" s="971"/>
      <c r="AT31" s="979"/>
      <c r="AU31" s="971"/>
      <c r="AV31" s="979"/>
      <c r="AW31" s="971"/>
      <c r="AX31" s="949"/>
      <c r="AY31" s="974"/>
    </row>
    <row r="32" spans="1:51" ht="18.600000000000001" customHeight="1" thickBot="1" x14ac:dyDescent="0.3">
      <c r="A32" s="952"/>
      <c r="B32" s="954"/>
      <c r="C32" s="956"/>
      <c r="D32" s="33" t="s">
        <v>43</v>
      </c>
      <c r="E32" s="604">
        <v>137</v>
      </c>
      <c r="F32" s="604">
        <v>137</v>
      </c>
      <c r="G32" s="604">
        <v>137</v>
      </c>
      <c r="H32" s="605">
        <v>137</v>
      </c>
      <c r="I32" s="605">
        <v>137</v>
      </c>
      <c r="J32" s="605">
        <v>137</v>
      </c>
      <c r="K32" s="605">
        <v>137</v>
      </c>
      <c r="L32" s="605">
        <v>137</v>
      </c>
      <c r="M32" s="605"/>
      <c r="N32" s="605"/>
      <c r="O32" s="605"/>
      <c r="P32" s="605"/>
      <c r="Q32" s="605"/>
      <c r="R32" s="605"/>
      <c r="S32" s="607"/>
      <c r="T32" s="604">
        <v>7</v>
      </c>
      <c r="U32" s="605">
        <v>39</v>
      </c>
      <c r="V32" s="605">
        <v>66</v>
      </c>
      <c r="W32" s="605">
        <v>72</v>
      </c>
      <c r="X32" s="605">
        <v>78</v>
      </c>
      <c r="Y32" s="605">
        <v>96</v>
      </c>
      <c r="Z32" s="605"/>
      <c r="AA32" s="605"/>
      <c r="AB32" s="605"/>
      <c r="AC32" s="605"/>
      <c r="AD32" s="605"/>
      <c r="AE32" s="605"/>
      <c r="AF32" s="958"/>
      <c r="AG32" s="961"/>
      <c r="AH32" s="964"/>
      <c r="AI32" s="966"/>
      <c r="AJ32" s="968"/>
      <c r="AK32" s="966"/>
      <c r="AL32" s="966"/>
      <c r="AM32" s="966"/>
      <c r="AN32" s="949"/>
      <c r="AO32" s="949"/>
      <c r="AP32" s="949"/>
      <c r="AQ32" s="966"/>
      <c r="AR32" s="979"/>
      <c r="AS32" s="971"/>
      <c r="AT32" s="979"/>
      <c r="AU32" s="971"/>
      <c r="AV32" s="979"/>
      <c r="AW32" s="971"/>
      <c r="AX32" s="949"/>
      <c r="AY32" s="974"/>
    </row>
    <row r="33" spans="1:51" ht="18.600000000000001" customHeight="1" thickBot="1" x14ac:dyDescent="0.3">
      <c r="A33" s="952"/>
      <c r="B33" s="954"/>
      <c r="C33" s="957"/>
      <c r="D33" s="35" t="s">
        <v>45</v>
      </c>
      <c r="E33" s="608">
        <v>31780514</v>
      </c>
      <c r="F33" s="608">
        <v>31780514</v>
      </c>
      <c r="G33" s="608">
        <v>31780514</v>
      </c>
      <c r="H33" s="609">
        <v>31780514</v>
      </c>
      <c r="I33" s="609">
        <v>31780514</v>
      </c>
      <c r="J33" s="609">
        <v>31780514</v>
      </c>
      <c r="K33" s="609">
        <v>31107581</v>
      </c>
      <c r="L33" s="609">
        <v>31107581</v>
      </c>
      <c r="M33" s="609"/>
      <c r="N33" s="609"/>
      <c r="O33" s="609"/>
      <c r="P33" s="609"/>
      <c r="Q33" s="609"/>
      <c r="R33" s="609"/>
      <c r="S33" s="610"/>
      <c r="T33" s="608">
        <v>57493864</v>
      </c>
      <c r="U33" s="609">
        <v>57810653</v>
      </c>
      <c r="V33" s="609">
        <v>57881945</v>
      </c>
      <c r="W33" s="609">
        <v>57905213</v>
      </c>
      <c r="X33" s="609">
        <v>57905213</v>
      </c>
      <c r="Y33" s="605">
        <v>57930385</v>
      </c>
      <c r="Z33" s="605"/>
      <c r="AA33" s="605"/>
      <c r="AB33" s="605"/>
      <c r="AC33" s="605"/>
      <c r="AD33" s="605"/>
      <c r="AE33" s="605"/>
      <c r="AF33" s="959"/>
      <c r="AG33" s="962"/>
      <c r="AH33" s="964"/>
      <c r="AI33" s="963"/>
      <c r="AJ33" s="969"/>
      <c r="AK33" s="963"/>
      <c r="AL33" s="963"/>
      <c r="AM33" s="963"/>
      <c r="AN33" s="950"/>
      <c r="AO33" s="950"/>
      <c r="AP33" s="950"/>
      <c r="AQ33" s="963"/>
      <c r="AR33" s="980"/>
      <c r="AS33" s="972"/>
      <c r="AT33" s="980"/>
      <c r="AU33" s="972"/>
      <c r="AV33" s="980"/>
      <c r="AW33" s="972"/>
      <c r="AX33" s="950"/>
      <c r="AY33" s="975"/>
    </row>
    <row r="34" spans="1:51" ht="18.600000000000001" customHeight="1" thickBot="1" x14ac:dyDescent="0.3">
      <c r="A34" s="952"/>
      <c r="B34" s="954"/>
      <c r="C34" s="976" t="s">
        <v>273</v>
      </c>
      <c r="D34" s="36" t="s">
        <v>41</v>
      </c>
      <c r="E34" s="599">
        <v>91</v>
      </c>
      <c r="F34" s="599">
        <v>91</v>
      </c>
      <c r="G34" s="599">
        <v>91</v>
      </c>
      <c r="H34" s="600">
        <v>91</v>
      </c>
      <c r="I34" s="600">
        <v>91</v>
      </c>
      <c r="J34" s="600">
        <v>91</v>
      </c>
      <c r="K34" s="600">
        <v>91</v>
      </c>
      <c r="L34" s="600">
        <v>91</v>
      </c>
      <c r="M34" s="600"/>
      <c r="N34" s="600"/>
      <c r="O34" s="600"/>
      <c r="P34" s="600"/>
      <c r="Q34" s="600"/>
      <c r="R34" s="600"/>
      <c r="S34" s="611"/>
      <c r="T34" s="599">
        <v>4</v>
      </c>
      <c r="U34" s="600">
        <v>26</v>
      </c>
      <c r="V34" s="600">
        <v>45</v>
      </c>
      <c r="W34" s="600">
        <v>47</v>
      </c>
      <c r="X34" s="600">
        <v>51</v>
      </c>
      <c r="Y34" s="600">
        <v>62</v>
      </c>
      <c r="Z34" s="600"/>
      <c r="AA34" s="600"/>
      <c r="AB34" s="600"/>
      <c r="AC34" s="600"/>
      <c r="AD34" s="600"/>
      <c r="AE34" s="600"/>
      <c r="AF34" s="977"/>
      <c r="AG34" s="960" t="s">
        <v>273</v>
      </c>
      <c r="AH34" s="964" t="s">
        <v>354</v>
      </c>
      <c r="AI34" s="965" t="s">
        <v>59</v>
      </c>
      <c r="AJ34" s="967" t="s">
        <v>1594</v>
      </c>
      <c r="AK34" s="965" t="s">
        <v>273</v>
      </c>
      <c r="AL34" s="965" t="s">
        <v>59</v>
      </c>
      <c r="AM34" s="965" t="s">
        <v>267</v>
      </c>
      <c r="AN34" s="948">
        <v>390861</v>
      </c>
      <c r="AO34" s="948">
        <v>192966</v>
      </c>
      <c r="AP34" s="948">
        <v>197895</v>
      </c>
      <c r="AQ34" s="965" t="s">
        <v>59</v>
      </c>
      <c r="AR34" s="978" t="s">
        <v>268</v>
      </c>
      <c r="AS34" s="970">
        <v>390861</v>
      </c>
      <c r="AT34" s="978" t="s">
        <v>268</v>
      </c>
      <c r="AU34" s="970">
        <v>390861</v>
      </c>
      <c r="AV34" s="978" t="s">
        <v>269</v>
      </c>
      <c r="AW34" s="970">
        <v>390861</v>
      </c>
      <c r="AX34" s="948">
        <v>390861</v>
      </c>
      <c r="AY34" s="973"/>
    </row>
    <row r="35" spans="1:51" ht="18.600000000000001" customHeight="1" thickBot="1" x14ac:dyDescent="0.3">
      <c r="A35" s="952"/>
      <c r="B35" s="954"/>
      <c r="C35" s="956"/>
      <c r="D35" s="33" t="s">
        <v>3</v>
      </c>
      <c r="E35" s="602">
        <v>19610575</v>
      </c>
      <c r="F35" s="602">
        <v>19610575</v>
      </c>
      <c r="G35" s="602">
        <v>19610575</v>
      </c>
      <c r="H35" s="603">
        <v>19610575</v>
      </c>
      <c r="I35" s="603">
        <v>19610575</v>
      </c>
      <c r="J35" s="603">
        <v>19610575</v>
      </c>
      <c r="K35" s="603">
        <v>19610575</v>
      </c>
      <c r="L35" s="603">
        <v>19610575</v>
      </c>
      <c r="M35" s="603"/>
      <c r="N35" s="603"/>
      <c r="O35" s="603"/>
      <c r="P35" s="603"/>
      <c r="Q35" s="603"/>
      <c r="R35" s="603"/>
      <c r="S35" s="34"/>
      <c r="T35" s="602">
        <v>38497063</v>
      </c>
      <c r="U35" s="603">
        <v>38497063</v>
      </c>
      <c r="V35" s="603">
        <v>38497063</v>
      </c>
      <c r="W35" s="603">
        <v>38497063</v>
      </c>
      <c r="X35" s="603">
        <v>38497063</v>
      </c>
      <c r="Y35" s="603">
        <v>38514226</v>
      </c>
      <c r="Z35" s="603"/>
      <c r="AA35" s="603"/>
      <c r="AB35" s="603"/>
      <c r="AC35" s="603"/>
      <c r="AD35" s="603"/>
      <c r="AE35" s="603"/>
      <c r="AF35" s="958"/>
      <c r="AG35" s="961"/>
      <c r="AH35" s="964"/>
      <c r="AI35" s="966"/>
      <c r="AJ35" s="968"/>
      <c r="AK35" s="966"/>
      <c r="AL35" s="966"/>
      <c r="AM35" s="966"/>
      <c r="AN35" s="949"/>
      <c r="AO35" s="949"/>
      <c r="AP35" s="949"/>
      <c r="AQ35" s="966"/>
      <c r="AR35" s="979"/>
      <c r="AS35" s="971"/>
      <c r="AT35" s="979"/>
      <c r="AU35" s="971"/>
      <c r="AV35" s="979"/>
      <c r="AW35" s="971"/>
      <c r="AX35" s="949"/>
      <c r="AY35" s="974"/>
    </row>
    <row r="36" spans="1:51" ht="18.600000000000001" customHeight="1" thickBot="1" x14ac:dyDescent="0.3">
      <c r="A36" s="952"/>
      <c r="B36" s="954"/>
      <c r="C36" s="956"/>
      <c r="D36" s="33" t="s">
        <v>42</v>
      </c>
      <c r="E36" s="604">
        <v>0</v>
      </c>
      <c r="F36" s="604">
        <v>0</v>
      </c>
      <c r="G36" s="604">
        <v>0</v>
      </c>
      <c r="H36" s="605">
        <v>0</v>
      </c>
      <c r="I36" s="605">
        <v>0</v>
      </c>
      <c r="J36" s="605">
        <v>0</v>
      </c>
      <c r="K36" s="605">
        <v>0</v>
      </c>
      <c r="L36" s="605">
        <v>0</v>
      </c>
      <c r="M36" s="605"/>
      <c r="N36" s="605"/>
      <c r="O36" s="605"/>
      <c r="P36" s="605"/>
      <c r="Q36" s="605"/>
      <c r="R36" s="605"/>
      <c r="S36" s="606"/>
      <c r="T36" s="604">
        <v>0</v>
      </c>
      <c r="U36" s="605">
        <v>0</v>
      </c>
      <c r="V36" s="605">
        <v>0</v>
      </c>
      <c r="W36" s="605">
        <v>0</v>
      </c>
      <c r="X36" s="605">
        <v>0</v>
      </c>
      <c r="Y36" s="605">
        <v>0</v>
      </c>
      <c r="Z36" s="605"/>
      <c r="AA36" s="605"/>
      <c r="AB36" s="605"/>
      <c r="AC36" s="605"/>
      <c r="AD36" s="605"/>
      <c r="AE36" s="605"/>
      <c r="AF36" s="958"/>
      <c r="AG36" s="961"/>
      <c r="AH36" s="964"/>
      <c r="AI36" s="966"/>
      <c r="AJ36" s="968"/>
      <c r="AK36" s="966"/>
      <c r="AL36" s="966"/>
      <c r="AM36" s="966"/>
      <c r="AN36" s="949"/>
      <c r="AO36" s="949"/>
      <c r="AP36" s="949"/>
      <c r="AQ36" s="966"/>
      <c r="AR36" s="979"/>
      <c r="AS36" s="971"/>
      <c r="AT36" s="979"/>
      <c r="AU36" s="971"/>
      <c r="AV36" s="979"/>
      <c r="AW36" s="971"/>
      <c r="AX36" s="949"/>
      <c r="AY36" s="974"/>
    </row>
    <row r="37" spans="1:51" ht="18.600000000000001" customHeight="1" thickBot="1" x14ac:dyDescent="0.3">
      <c r="A37" s="952"/>
      <c r="B37" s="954"/>
      <c r="C37" s="956"/>
      <c r="D37" s="33" t="s">
        <v>4</v>
      </c>
      <c r="E37" s="604">
        <v>1398691</v>
      </c>
      <c r="F37" s="604">
        <v>1398691</v>
      </c>
      <c r="G37" s="604">
        <v>1398691</v>
      </c>
      <c r="H37" s="605">
        <v>1398691</v>
      </c>
      <c r="I37" s="605">
        <v>1398691</v>
      </c>
      <c r="J37" s="605">
        <v>1398691</v>
      </c>
      <c r="K37" s="605">
        <v>953832</v>
      </c>
      <c r="L37" s="605">
        <v>953832</v>
      </c>
      <c r="M37" s="605"/>
      <c r="N37" s="605"/>
      <c r="O37" s="605"/>
      <c r="P37" s="605"/>
      <c r="Q37" s="605"/>
      <c r="R37" s="605"/>
      <c r="S37" s="606"/>
      <c r="T37" s="602">
        <v>681900</v>
      </c>
      <c r="U37" s="603">
        <v>891321</v>
      </c>
      <c r="V37" s="603">
        <v>938451</v>
      </c>
      <c r="W37" s="603">
        <v>953832</v>
      </c>
      <c r="X37" s="603">
        <v>953832</v>
      </c>
      <c r="Y37" s="603">
        <v>953832</v>
      </c>
      <c r="Z37" s="603"/>
      <c r="AA37" s="603"/>
      <c r="AB37" s="603"/>
      <c r="AC37" s="603"/>
      <c r="AD37" s="603"/>
      <c r="AE37" s="603"/>
      <c r="AF37" s="958"/>
      <c r="AG37" s="961"/>
      <c r="AH37" s="964"/>
      <c r="AI37" s="966"/>
      <c r="AJ37" s="968"/>
      <c r="AK37" s="966"/>
      <c r="AL37" s="966"/>
      <c r="AM37" s="966"/>
      <c r="AN37" s="949"/>
      <c r="AO37" s="949"/>
      <c r="AP37" s="949"/>
      <c r="AQ37" s="966"/>
      <c r="AR37" s="979"/>
      <c r="AS37" s="971"/>
      <c r="AT37" s="979"/>
      <c r="AU37" s="971"/>
      <c r="AV37" s="979"/>
      <c r="AW37" s="971"/>
      <c r="AX37" s="949"/>
      <c r="AY37" s="974"/>
    </row>
    <row r="38" spans="1:51" ht="18.600000000000001" customHeight="1" thickBot="1" x14ac:dyDescent="0.3">
      <c r="A38" s="952"/>
      <c r="B38" s="954"/>
      <c r="C38" s="956"/>
      <c r="D38" s="33" t="s">
        <v>43</v>
      </c>
      <c r="E38" s="604">
        <v>91</v>
      </c>
      <c r="F38" s="604">
        <v>91</v>
      </c>
      <c r="G38" s="604">
        <v>91</v>
      </c>
      <c r="H38" s="605">
        <v>91</v>
      </c>
      <c r="I38" s="605">
        <v>91</v>
      </c>
      <c r="J38" s="605">
        <v>91</v>
      </c>
      <c r="K38" s="605">
        <v>91</v>
      </c>
      <c r="L38" s="605">
        <v>91</v>
      </c>
      <c r="M38" s="605"/>
      <c r="N38" s="605"/>
      <c r="O38" s="605"/>
      <c r="P38" s="605"/>
      <c r="Q38" s="605"/>
      <c r="R38" s="605"/>
      <c r="S38" s="607"/>
      <c r="T38" s="604">
        <v>4</v>
      </c>
      <c r="U38" s="605">
        <v>26</v>
      </c>
      <c r="V38" s="605">
        <v>45</v>
      </c>
      <c r="W38" s="605">
        <v>47</v>
      </c>
      <c r="X38" s="605">
        <v>51</v>
      </c>
      <c r="Y38" s="605">
        <v>62</v>
      </c>
      <c r="Z38" s="605"/>
      <c r="AA38" s="605"/>
      <c r="AB38" s="605"/>
      <c r="AC38" s="605"/>
      <c r="AD38" s="605"/>
      <c r="AE38" s="605"/>
      <c r="AF38" s="958"/>
      <c r="AG38" s="961"/>
      <c r="AH38" s="964"/>
      <c r="AI38" s="966"/>
      <c r="AJ38" s="968"/>
      <c r="AK38" s="966"/>
      <c r="AL38" s="966"/>
      <c r="AM38" s="966"/>
      <c r="AN38" s="949"/>
      <c r="AO38" s="949"/>
      <c r="AP38" s="949"/>
      <c r="AQ38" s="966"/>
      <c r="AR38" s="979"/>
      <c r="AS38" s="971"/>
      <c r="AT38" s="979"/>
      <c r="AU38" s="971"/>
      <c r="AV38" s="979"/>
      <c r="AW38" s="971"/>
      <c r="AX38" s="949"/>
      <c r="AY38" s="974"/>
    </row>
    <row r="39" spans="1:51" ht="18.600000000000001" customHeight="1" thickBot="1" x14ac:dyDescent="0.3">
      <c r="A39" s="952"/>
      <c r="B39" s="954"/>
      <c r="C39" s="957"/>
      <c r="D39" s="35" t="s">
        <v>45</v>
      </c>
      <c r="E39" s="608">
        <v>21009266</v>
      </c>
      <c r="F39" s="608">
        <v>21009266</v>
      </c>
      <c r="G39" s="608">
        <v>21009266</v>
      </c>
      <c r="H39" s="609">
        <v>21009266</v>
      </c>
      <c r="I39" s="609">
        <v>21009266</v>
      </c>
      <c r="J39" s="609">
        <v>21009266</v>
      </c>
      <c r="K39" s="609">
        <v>20564407</v>
      </c>
      <c r="L39" s="609">
        <v>20564407</v>
      </c>
      <c r="M39" s="609"/>
      <c r="N39" s="609"/>
      <c r="O39" s="609"/>
      <c r="P39" s="609"/>
      <c r="Q39" s="609"/>
      <c r="R39" s="609"/>
      <c r="S39" s="610"/>
      <c r="T39" s="608">
        <v>39178963</v>
      </c>
      <c r="U39" s="609">
        <v>39388384</v>
      </c>
      <c r="V39" s="609">
        <v>39435514</v>
      </c>
      <c r="W39" s="609">
        <v>39450895</v>
      </c>
      <c r="X39" s="609">
        <v>39450895</v>
      </c>
      <c r="Y39" s="605">
        <v>39468058</v>
      </c>
      <c r="Z39" s="605"/>
      <c r="AA39" s="605"/>
      <c r="AB39" s="605"/>
      <c r="AC39" s="605"/>
      <c r="AD39" s="605"/>
      <c r="AE39" s="605"/>
      <c r="AF39" s="959"/>
      <c r="AG39" s="962"/>
      <c r="AH39" s="964"/>
      <c r="AI39" s="963"/>
      <c r="AJ39" s="969"/>
      <c r="AK39" s="963"/>
      <c r="AL39" s="963"/>
      <c r="AM39" s="963"/>
      <c r="AN39" s="950"/>
      <c r="AO39" s="950"/>
      <c r="AP39" s="950"/>
      <c r="AQ39" s="963"/>
      <c r="AR39" s="980"/>
      <c r="AS39" s="972"/>
      <c r="AT39" s="980"/>
      <c r="AU39" s="972"/>
      <c r="AV39" s="980"/>
      <c r="AW39" s="972"/>
      <c r="AX39" s="950"/>
      <c r="AY39" s="975"/>
    </row>
    <row r="40" spans="1:51" ht="18.600000000000001" customHeight="1" thickBot="1" x14ac:dyDescent="0.3">
      <c r="A40" s="952"/>
      <c r="B40" s="954"/>
      <c r="C40" s="976" t="s">
        <v>274</v>
      </c>
      <c r="D40" s="36" t="s">
        <v>41</v>
      </c>
      <c r="E40" s="599">
        <v>86</v>
      </c>
      <c r="F40" s="599">
        <v>86</v>
      </c>
      <c r="G40" s="599">
        <v>86</v>
      </c>
      <c r="H40" s="600">
        <v>86</v>
      </c>
      <c r="I40" s="600">
        <v>86</v>
      </c>
      <c r="J40" s="600">
        <v>86</v>
      </c>
      <c r="K40" s="600">
        <v>86</v>
      </c>
      <c r="L40" s="600">
        <v>86</v>
      </c>
      <c r="M40" s="600"/>
      <c r="N40" s="600"/>
      <c r="O40" s="600"/>
      <c r="P40" s="600"/>
      <c r="Q40" s="600"/>
      <c r="R40" s="600"/>
      <c r="S40" s="611"/>
      <c r="T40" s="599">
        <v>3</v>
      </c>
      <c r="U40" s="600">
        <v>15</v>
      </c>
      <c r="V40" s="600">
        <v>23</v>
      </c>
      <c r="W40" s="600">
        <v>30</v>
      </c>
      <c r="X40" s="600">
        <v>31</v>
      </c>
      <c r="Y40" s="600">
        <v>38</v>
      </c>
      <c r="Z40" s="600"/>
      <c r="AA40" s="600"/>
      <c r="AB40" s="600"/>
      <c r="AC40" s="600"/>
      <c r="AD40" s="600"/>
      <c r="AE40" s="600"/>
      <c r="AF40" s="977"/>
      <c r="AG40" s="960" t="s">
        <v>274</v>
      </c>
      <c r="AH40" s="964" t="s">
        <v>343</v>
      </c>
      <c r="AI40" s="965" t="s">
        <v>59</v>
      </c>
      <c r="AJ40" s="967" t="s">
        <v>1594</v>
      </c>
      <c r="AK40" s="965" t="s">
        <v>274</v>
      </c>
      <c r="AL40" s="965" t="s">
        <v>59</v>
      </c>
      <c r="AM40" s="965" t="s">
        <v>267</v>
      </c>
      <c r="AN40" s="948">
        <v>181476</v>
      </c>
      <c r="AO40" s="948">
        <v>89990</v>
      </c>
      <c r="AP40" s="948">
        <v>91486</v>
      </c>
      <c r="AQ40" s="965" t="s">
        <v>59</v>
      </c>
      <c r="AR40" s="978" t="s">
        <v>268</v>
      </c>
      <c r="AS40" s="970">
        <v>181476</v>
      </c>
      <c r="AT40" s="978" t="s">
        <v>268</v>
      </c>
      <c r="AU40" s="970">
        <v>181476</v>
      </c>
      <c r="AV40" s="978" t="s">
        <v>269</v>
      </c>
      <c r="AW40" s="970">
        <v>181476</v>
      </c>
      <c r="AX40" s="948">
        <v>181476</v>
      </c>
      <c r="AY40" s="973"/>
    </row>
    <row r="41" spans="1:51" ht="18.600000000000001" customHeight="1" thickBot="1" x14ac:dyDescent="0.3">
      <c r="A41" s="952"/>
      <c r="B41" s="954"/>
      <c r="C41" s="956"/>
      <c r="D41" s="33" t="s">
        <v>3</v>
      </c>
      <c r="E41" s="602">
        <v>18515568</v>
      </c>
      <c r="F41" s="602">
        <v>18515568</v>
      </c>
      <c r="G41" s="602">
        <v>18515568</v>
      </c>
      <c r="H41" s="603">
        <v>18515568</v>
      </c>
      <c r="I41" s="603">
        <v>18515568</v>
      </c>
      <c r="J41" s="603">
        <v>18515568</v>
      </c>
      <c r="K41" s="603">
        <v>18515568</v>
      </c>
      <c r="L41" s="603">
        <v>18515568</v>
      </c>
      <c r="M41" s="603"/>
      <c r="N41" s="603"/>
      <c r="O41" s="603"/>
      <c r="P41" s="603"/>
      <c r="Q41" s="603"/>
      <c r="R41" s="603"/>
      <c r="S41" s="34"/>
      <c r="T41" s="602">
        <v>19676277</v>
      </c>
      <c r="U41" s="603">
        <v>19676277</v>
      </c>
      <c r="V41" s="603">
        <v>19676277</v>
      </c>
      <c r="W41" s="603">
        <v>19676277</v>
      </c>
      <c r="X41" s="603">
        <v>19676277</v>
      </c>
      <c r="Y41" s="603">
        <v>19685049</v>
      </c>
      <c r="Z41" s="603"/>
      <c r="AA41" s="603"/>
      <c r="AB41" s="603"/>
      <c r="AC41" s="603"/>
      <c r="AD41" s="603"/>
      <c r="AE41" s="603"/>
      <c r="AF41" s="958"/>
      <c r="AG41" s="961"/>
      <c r="AH41" s="964"/>
      <c r="AI41" s="966"/>
      <c r="AJ41" s="968"/>
      <c r="AK41" s="966"/>
      <c r="AL41" s="966"/>
      <c r="AM41" s="966"/>
      <c r="AN41" s="949"/>
      <c r="AO41" s="949"/>
      <c r="AP41" s="949"/>
      <c r="AQ41" s="966"/>
      <c r="AR41" s="979"/>
      <c r="AS41" s="971"/>
      <c r="AT41" s="979"/>
      <c r="AU41" s="971"/>
      <c r="AV41" s="979"/>
      <c r="AW41" s="971"/>
      <c r="AX41" s="949"/>
      <c r="AY41" s="974"/>
    </row>
    <row r="42" spans="1:51" ht="18.600000000000001" customHeight="1" thickBot="1" x14ac:dyDescent="0.3">
      <c r="A42" s="952"/>
      <c r="B42" s="954"/>
      <c r="C42" s="956"/>
      <c r="D42" s="33" t="s">
        <v>42</v>
      </c>
      <c r="E42" s="604">
        <v>0</v>
      </c>
      <c r="F42" s="604">
        <v>0</v>
      </c>
      <c r="G42" s="604">
        <v>0</v>
      </c>
      <c r="H42" s="605">
        <v>0</v>
      </c>
      <c r="I42" s="605">
        <v>0</v>
      </c>
      <c r="J42" s="605">
        <v>0</v>
      </c>
      <c r="K42" s="605">
        <v>0</v>
      </c>
      <c r="L42" s="605">
        <v>0</v>
      </c>
      <c r="M42" s="605"/>
      <c r="N42" s="605"/>
      <c r="O42" s="605"/>
      <c r="P42" s="605"/>
      <c r="Q42" s="605"/>
      <c r="R42" s="605"/>
      <c r="S42" s="606"/>
      <c r="T42" s="604">
        <v>0</v>
      </c>
      <c r="U42" s="605">
        <v>0</v>
      </c>
      <c r="V42" s="605">
        <v>0</v>
      </c>
      <c r="W42" s="605">
        <v>0</v>
      </c>
      <c r="X42" s="605">
        <v>0</v>
      </c>
      <c r="Y42" s="605">
        <v>0</v>
      </c>
      <c r="Z42" s="605"/>
      <c r="AA42" s="605"/>
      <c r="AB42" s="605"/>
      <c r="AC42" s="605"/>
      <c r="AD42" s="605"/>
      <c r="AE42" s="605"/>
      <c r="AF42" s="958"/>
      <c r="AG42" s="961"/>
      <c r="AH42" s="964"/>
      <c r="AI42" s="966"/>
      <c r="AJ42" s="968"/>
      <c r="AK42" s="966"/>
      <c r="AL42" s="966"/>
      <c r="AM42" s="966"/>
      <c r="AN42" s="949"/>
      <c r="AO42" s="949"/>
      <c r="AP42" s="949"/>
      <c r="AQ42" s="966"/>
      <c r="AR42" s="979"/>
      <c r="AS42" s="971"/>
      <c r="AT42" s="979"/>
      <c r="AU42" s="971"/>
      <c r="AV42" s="979"/>
      <c r="AW42" s="971"/>
      <c r="AX42" s="949"/>
      <c r="AY42" s="974"/>
    </row>
    <row r="43" spans="1:51" ht="18.600000000000001" customHeight="1" thickBot="1" x14ac:dyDescent="0.3">
      <c r="A43" s="952"/>
      <c r="B43" s="954"/>
      <c r="C43" s="956"/>
      <c r="D43" s="33" t="s">
        <v>4</v>
      </c>
      <c r="E43" s="604">
        <v>1320591</v>
      </c>
      <c r="F43" s="604">
        <v>1320591</v>
      </c>
      <c r="G43" s="604">
        <v>1320591</v>
      </c>
      <c r="H43" s="605">
        <v>1320591</v>
      </c>
      <c r="I43" s="605">
        <v>1320591</v>
      </c>
      <c r="J43" s="605">
        <v>1320591</v>
      </c>
      <c r="K43" s="605">
        <v>900573</v>
      </c>
      <c r="L43" s="605">
        <v>900573</v>
      </c>
      <c r="M43" s="605"/>
      <c r="N43" s="605"/>
      <c r="O43" s="605"/>
      <c r="P43" s="605"/>
      <c r="Q43" s="605"/>
      <c r="R43" s="605"/>
      <c r="S43" s="606"/>
      <c r="T43" s="602">
        <v>643825</v>
      </c>
      <c r="U43" s="603">
        <v>841552</v>
      </c>
      <c r="V43" s="603">
        <v>886050</v>
      </c>
      <c r="W43" s="603">
        <v>900573</v>
      </c>
      <c r="X43" s="603">
        <v>900573</v>
      </c>
      <c r="Y43" s="603">
        <v>900573</v>
      </c>
      <c r="Z43" s="603"/>
      <c r="AA43" s="603"/>
      <c r="AB43" s="603"/>
      <c r="AC43" s="603"/>
      <c r="AD43" s="603"/>
      <c r="AE43" s="603"/>
      <c r="AF43" s="958"/>
      <c r="AG43" s="961"/>
      <c r="AH43" s="964"/>
      <c r="AI43" s="966"/>
      <c r="AJ43" s="968"/>
      <c r="AK43" s="966"/>
      <c r="AL43" s="966"/>
      <c r="AM43" s="966"/>
      <c r="AN43" s="949"/>
      <c r="AO43" s="949"/>
      <c r="AP43" s="949"/>
      <c r="AQ43" s="966"/>
      <c r="AR43" s="979"/>
      <c r="AS43" s="971"/>
      <c r="AT43" s="979"/>
      <c r="AU43" s="971"/>
      <c r="AV43" s="979"/>
      <c r="AW43" s="971"/>
      <c r="AX43" s="949"/>
      <c r="AY43" s="974"/>
    </row>
    <row r="44" spans="1:51" ht="18.600000000000001" customHeight="1" thickBot="1" x14ac:dyDescent="0.3">
      <c r="A44" s="952"/>
      <c r="B44" s="954"/>
      <c r="C44" s="956"/>
      <c r="D44" s="33" t="s">
        <v>43</v>
      </c>
      <c r="E44" s="604">
        <v>86</v>
      </c>
      <c r="F44" s="604">
        <v>86</v>
      </c>
      <c r="G44" s="604">
        <v>86</v>
      </c>
      <c r="H44" s="605">
        <v>86</v>
      </c>
      <c r="I44" s="605">
        <v>86</v>
      </c>
      <c r="J44" s="605">
        <v>86</v>
      </c>
      <c r="K44" s="605">
        <v>86</v>
      </c>
      <c r="L44" s="605">
        <v>86</v>
      </c>
      <c r="M44" s="605"/>
      <c r="N44" s="605"/>
      <c r="O44" s="605"/>
      <c r="P44" s="605"/>
      <c r="Q44" s="605"/>
      <c r="R44" s="605"/>
      <c r="S44" s="607"/>
      <c r="T44" s="604">
        <v>3</v>
      </c>
      <c r="U44" s="605">
        <v>15</v>
      </c>
      <c r="V44" s="605">
        <v>23</v>
      </c>
      <c r="W44" s="605">
        <v>30</v>
      </c>
      <c r="X44" s="605">
        <v>31</v>
      </c>
      <c r="Y44" s="605">
        <v>38</v>
      </c>
      <c r="Z44" s="605"/>
      <c r="AA44" s="605"/>
      <c r="AB44" s="605"/>
      <c r="AC44" s="605"/>
      <c r="AD44" s="605"/>
      <c r="AE44" s="605"/>
      <c r="AF44" s="958"/>
      <c r="AG44" s="961"/>
      <c r="AH44" s="964"/>
      <c r="AI44" s="966"/>
      <c r="AJ44" s="968"/>
      <c r="AK44" s="966"/>
      <c r="AL44" s="966"/>
      <c r="AM44" s="966"/>
      <c r="AN44" s="949"/>
      <c r="AO44" s="949"/>
      <c r="AP44" s="949"/>
      <c r="AQ44" s="966"/>
      <c r="AR44" s="979"/>
      <c r="AS44" s="971"/>
      <c r="AT44" s="979"/>
      <c r="AU44" s="971"/>
      <c r="AV44" s="979"/>
      <c r="AW44" s="971"/>
      <c r="AX44" s="949"/>
      <c r="AY44" s="974"/>
    </row>
    <row r="45" spans="1:51" ht="18.600000000000001" customHeight="1" thickBot="1" x14ac:dyDescent="0.3">
      <c r="A45" s="952"/>
      <c r="B45" s="954"/>
      <c r="C45" s="957"/>
      <c r="D45" s="35" t="s">
        <v>45</v>
      </c>
      <c r="E45" s="608">
        <v>19836159</v>
      </c>
      <c r="F45" s="608">
        <v>19836159</v>
      </c>
      <c r="G45" s="608">
        <v>19836159</v>
      </c>
      <c r="H45" s="609">
        <v>19836159</v>
      </c>
      <c r="I45" s="609">
        <v>19836159</v>
      </c>
      <c r="J45" s="609">
        <v>19836159</v>
      </c>
      <c r="K45" s="609">
        <v>19416141</v>
      </c>
      <c r="L45" s="609">
        <v>19416141</v>
      </c>
      <c r="M45" s="609"/>
      <c r="N45" s="609"/>
      <c r="O45" s="609"/>
      <c r="P45" s="609"/>
      <c r="Q45" s="609"/>
      <c r="R45" s="609"/>
      <c r="S45" s="610"/>
      <c r="T45" s="608">
        <v>20320102</v>
      </c>
      <c r="U45" s="609">
        <v>20517829</v>
      </c>
      <c r="V45" s="609">
        <v>20562327</v>
      </c>
      <c r="W45" s="609">
        <v>20576850</v>
      </c>
      <c r="X45" s="609">
        <v>20576850</v>
      </c>
      <c r="Y45" s="605">
        <v>20585622</v>
      </c>
      <c r="Z45" s="605"/>
      <c r="AA45" s="605"/>
      <c r="AB45" s="605"/>
      <c r="AC45" s="605"/>
      <c r="AD45" s="605"/>
      <c r="AE45" s="605"/>
      <c r="AF45" s="959"/>
      <c r="AG45" s="962"/>
      <c r="AH45" s="964"/>
      <c r="AI45" s="963"/>
      <c r="AJ45" s="969"/>
      <c r="AK45" s="963"/>
      <c r="AL45" s="963"/>
      <c r="AM45" s="963"/>
      <c r="AN45" s="950"/>
      <c r="AO45" s="950"/>
      <c r="AP45" s="950"/>
      <c r="AQ45" s="963"/>
      <c r="AR45" s="980"/>
      <c r="AS45" s="972"/>
      <c r="AT45" s="980"/>
      <c r="AU45" s="972"/>
      <c r="AV45" s="980"/>
      <c r="AW45" s="972"/>
      <c r="AX45" s="950"/>
      <c r="AY45" s="975"/>
    </row>
    <row r="46" spans="1:51" ht="18.600000000000001" customHeight="1" thickBot="1" x14ac:dyDescent="0.3">
      <c r="A46" s="952"/>
      <c r="B46" s="954"/>
      <c r="C46" s="976" t="s">
        <v>275</v>
      </c>
      <c r="D46" s="36" t="s">
        <v>41</v>
      </c>
      <c r="E46" s="599">
        <v>460</v>
      </c>
      <c r="F46" s="599">
        <v>460</v>
      </c>
      <c r="G46" s="599">
        <v>460</v>
      </c>
      <c r="H46" s="600">
        <v>460</v>
      </c>
      <c r="I46" s="600">
        <v>460</v>
      </c>
      <c r="J46" s="600">
        <v>460</v>
      </c>
      <c r="K46" s="600">
        <v>460</v>
      </c>
      <c r="L46" s="600">
        <v>460</v>
      </c>
      <c r="M46" s="600"/>
      <c r="N46" s="600"/>
      <c r="O46" s="600"/>
      <c r="P46" s="600"/>
      <c r="Q46" s="600"/>
      <c r="R46" s="600"/>
      <c r="S46" s="611"/>
      <c r="T46" s="612">
        <v>246</v>
      </c>
      <c r="U46" s="613">
        <v>246</v>
      </c>
      <c r="V46" s="600">
        <v>246</v>
      </c>
      <c r="W46" s="600">
        <v>297</v>
      </c>
      <c r="X46" s="600">
        <v>360</v>
      </c>
      <c r="Y46" s="600">
        <v>435</v>
      </c>
      <c r="Z46" s="600"/>
      <c r="AA46" s="600"/>
      <c r="AB46" s="600"/>
      <c r="AC46" s="600"/>
      <c r="AD46" s="600"/>
      <c r="AE46" s="600"/>
      <c r="AF46" s="977" t="s">
        <v>332</v>
      </c>
      <c r="AG46" s="960" t="s">
        <v>275</v>
      </c>
      <c r="AH46" s="964" t="s">
        <v>344</v>
      </c>
      <c r="AI46" s="965" t="s">
        <v>59</v>
      </c>
      <c r="AJ46" s="967" t="s">
        <v>1594</v>
      </c>
      <c r="AK46" s="965" t="s">
        <v>275</v>
      </c>
      <c r="AL46" s="965" t="s">
        <v>59</v>
      </c>
      <c r="AM46" s="965" t="s">
        <v>267</v>
      </c>
      <c r="AN46" s="948">
        <v>726293</v>
      </c>
      <c r="AO46" s="948">
        <v>349432</v>
      </c>
      <c r="AP46" s="948">
        <v>376861</v>
      </c>
      <c r="AQ46" s="965" t="s">
        <v>59</v>
      </c>
      <c r="AR46" s="978" t="s">
        <v>268</v>
      </c>
      <c r="AS46" s="970">
        <v>726293</v>
      </c>
      <c r="AT46" s="978" t="s">
        <v>268</v>
      </c>
      <c r="AU46" s="970">
        <v>726293</v>
      </c>
      <c r="AV46" s="978" t="s">
        <v>269</v>
      </c>
      <c r="AW46" s="970">
        <v>726293</v>
      </c>
      <c r="AX46" s="948">
        <v>726293</v>
      </c>
      <c r="AY46" s="973"/>
    </row>
    <row r="47" spans="1:51" ht="18.600000000000001" customHeight="1" thickBot="1" x14ac:dyDescent="0.3">
      <c r="A47" s="952"/>
      <c r="B47" s="954"/>
      <c r="C47" s="956"/>
      <c r="D47" s="33" t="s">
        <v>3</v>
      </c>
      <c r="E47" s="602">
        <v>99346974</v>
      </c>
      <c r="F47" s="602">
        <v>99346974</v>
      </c>
      <c r="G47" s="602">
        <v>99346974</v>
      </c>
      <c r="H47" s="603">
        <v>99346974</v>
      </c>
      <c r="I47" s="603">
        <v>99346974</v>
      </c>
      <c r="J47" s="603">
        <v>99346974</v>
      </c>
      <c r="K47" s="603">
        <v>99346974</v>
      </c>
      <c r="L47" s="603">
        <v>99346974</v>
      </c>
      <c r="M47" s="603"/>
      <c r="N47" s="603"/>
      <c r="O47" s="603"/>
      <c r="P47" s="603"/>
      <c r="Q47" s="603"/>
      <c r="R47" s="603"/>
      <c r="S47" s="34"/>
      <c r="T47" s="602">
        <v>210450613</v>
      </c>
      <c r="U47" s="603">
        <v>210450613</v>
      </c>
      <c r="V47" s="603">
        <v>210450613</v>
      </c>
      <c r="W47" s="603">
        <v>210450613</v>
      </c>
      <c r="X47" s="603">
        <v>210450613</v>
      </c>
      <c r="Y47" s="603">
        <v>210544437</v>
      </c>
      <c r="Z47" s="603"/>
      <c r="AA47" s="603"/>
      <c r="AB47" s="603"/>
      <c r="AC47" s="603"/>
      <c r="AD47" s="603"/>
      <c r="AE47" s="603"/>
      <c r="AF47" s="958"/>
      <c r="AG47" s="961"/>
      <c r="AH47" s="964"/>
      <c r="AI47" s="966"/>
      <c r="AJ47" s="968"/>
      <c r="AK47" s="966"/>
      <c r="AL47" s="966"/>
      <c r="AM47" s="966"/>
      <c r="AN47" s="949"/>
      <c r="AO47" s="949"/>
      <c r="AP47" s="949"/>
      <c r="AQ47" s="966"/>
      <c r="AR47" s="979"/>
      <c r="AS47" s="971"/>
      <c r="AT47" s="979"/>
      <c r="AU47" s="971"/>
      <c r="AV47" s="979"/>
      <c r="AW47" s="971"/>
      <c r="AX47" s="949"/>
      <c r="AY47" s="974"/>
    </row>
    <row r="48" spans="1:51" ht="18.600000000000001" customHeight="1" thickBot="1" x14ac:dyDescent="0.3">
      <c r="A48" s="952"/>
      <c r="B48" s="954"/>
      <c r="C48" s="956"/>
      <c r="D48" s="33" t="s">
        <v>42</v>
      </c>
      <c r="E48" s="604">
        <v>0</v>
      </c>
      <c r="F48" s="604">
        <v>0</v>
      </c>
      <c r="G48" s="604">
        <v>0</v>
      </c>
      <c r="H48" s="605">
        <v>0</v>
      </c>
      <c r="I48" s="605">
        <v>0</v>
      </c>
      <c r="J48" s="605">
        <v>0</v>
      </c>
      <c r="K48" s="605">
        <v>0</v>
      </c>
      <c r="L48" s="605">
        <v>0</v>
      </c>
      <c r="M48" s="605"/>
      <c r="N48" s="605"/>
      <c r="O48" s="605"/>
      <c r="P48" s="605"/>
      <c r="Q48" s="605"/>
      <c r="R48" s="605"/>
      <c r="S48" s="606"/>
      <c r="T48" s="604">
        <v>0</v>
      </c>
      <c r="U48" s="605">
        <v>0</v>
      </c>
      <c r="V48" s="605">
        <v>0</v>
      </c>
      <c r="W48" s="605">
        <v>0</v>
      </c>
      <c r="X48" s="605">
        <v>0</v>
      </c>
      <c r="Y48" s="605">
        <v>0</v>
      </c>
      <c r="Z48" s="605"/>
      <c r="AA48" s="605"/>
      <c r="AB48" s="605"/>
      <c r="AC48" s="605"/>
      <c r="AD48" s="605"/>
      <c r="AE48" s="605"/>
      <c r="AF48" s="958"/>
      <c r="AG48" s="961"/>
      <c r="AH48" s="964"/>
      <c r="AI48" s="966"/>
      <c r="AJ48" s="968"/>
      <c r="AK48" s="966"/>
      <c r="AL48" s="966"/>
      <c r="AM48" s="966"/>
      <c r="AN48" s="949"/>
      <c r="AO48" s="949"/>
      <c r="AP48" s="949"/>
      <c r="AQ48" s="966"/>
      <c r="AR48" s="979"/>
      <c r="AS48" s="971"/>
      <c r="AT48" s="979"/>
      <c r="AU48" s="971"/>
      <c r="AV48" s="979"/>
      <c r="AW48" s="971"/>
      <c r="AX48" s="949"/>
      <c r="AY48" s="974"/>
    </row>
    <row r="49" spans="1:51" ht="18.600000000000001" customHeight="1" thickBot="1" x14ac:dyDescent="0.3">
      <c r="A49" s="952"/>
      <c r="B49" s="954"/>
      <c r="C49" s="956"/>
      <c r="D49" s="33" t="s">
        <v>4</v>
      </c>
      <c r="E49" s="604">
        <v>7085754</v>
      </c>
      <c r="F49" s="604">
        <v>7085754</v>
      </c>
      <c r="G49" s="604">
        <v>7085754</v>
      </c>
      <c r="H49" s="605">
        <v>7085754</v>
      </c>
      <c r="I49" s="605">
        <v>7085754</v>
      </c>
      <c r="J49" s="605">
        <v>7085754</v>
      </c>
      <c r="K49" s="605">
        <v>4832105</v>
      </c>
      <c r="L49" s="605">
        <v>4832105</v>
      </c>
      <c r="M49" s="605"/>
      <c r="N49" s="605"/>
      <c r="O49" s="605"/>
      <c r="P49" s="605"/>
      <c r="Q49" s="605"/>
      <c r="R49" s="605"/>
      <c r="S49" s="606"/>
      <c r="T49" s="602">
        <v>3454500</v>
      </c>
      <c r="U49" s="603">
        <v>4515425</v>
      </c>
      <c r="V49" s="603">
        <v>4754182</v>
      </c>
      <c r="W49" s="603">
        <v>4832105</v>
      </c>
      <c r="X49" s="603">
        <v>4832105</v>
      </c>
      <c r="Y49" s="603">
        <v>4832105</v>
      </c>
      <c r="Z49" s="603"/>
      <c r="AA49" s="603"/>
      <c r="AB49" s="603"/>
      <c r="AC49" s="603"/>
      <c r="AD49" s="603"/>
      <c r="AE49" s="603"/>
      <c r="AF49" s="958"/>
      <c r="AG49" s="961"/>
      <c r="AH49" s="964"/>
      <c r="AI49" s="966"/>
      <c r="AJ49" s="968"/>
      <c r="AK49" s="966"/>
      <c r="AL49" s="966"/>
      <c r="AM49" s="966"/>
      <c r="AN49" s="949"/>
      <c r="AO49" s="949"/>
      <c r="AP49" s="949"/>
      <c r="AQ49" s="966"/>
      <c r="AR49" s="979"/>
      <c r="AS49" s="971"/>
      <c r="AT49" s="979"/>
      <c r="AU49" s="971"/>
      <c r="AV49" s="979"/>
      <c r="AW49" s="971"/>
      <c r="AX49" s="949"/>
      <c r="AY49" s="974"/>
    </row>
    <row r="50" spans="1:51" ht="18.600000000000001" customHeight="1" thickBot="1" x14ac:dyDescent="0.3">
      <c r="A50" s="952"/>
      <c r="B50" s="954"/>
      <c r="C50" s="956"/>
      <c r="D50" s="33" t="s">
        <v>43</v>
      </c>
      <c r="E50" s="604">
        <v>460</v>
      </c>
      <c r="F50" s="604">
        <v>460</v>
      </c>
      <c r="G50" s="604">
        <v>460</v>
      </c>
      <c r="H50" s="605">
        <v>460</v>
      </c>
      <c r="I50" s="605">
        <v>460</v>
      </c>
      <c r="J50" s="605">
        <v>460</v>
      </c>
      <c r="K50" s="605">
        <v>460</v>
      </c>
      <c r="L50" s="605">
        <v>460</v>
      </c>
      <c r="M50" s="605"/>
      <c r="N50" s="605"/>
      <c r="O50" s="605"/>
      <c r="P50" s="605"/>
      <c r="Q50" s="605"/>
      <c r="R50" s="605"/>
      <c r="S50" s="607"/>
      <c r="T50" s="604">
        <v>330</v>
      </c>
      <c r="U50" s="605">
        <v>386</v>
      </c>
      <c r="V50" s="605">
        <v>246</v>
      </c>
      <c r="W50" s="605">
        <v>297</v>
      </c>
      <c r="X50" s="605">
        <v>360</v>
      </c>
      <c r="Y50" s="605">
        <v>435</v>
      </c>
      <c r="Z50" s="605"/>
      <c r="AA50" s="605"/>
      <c r="AB50" s="605"/>
      <c r="AC50" s="605"/>
      <c r="AD50" s="605"/>
      <c r="AE50" s="605"/>
      <c r="AF50" s="958"/>
      <c r="AG50" s="961"/>
      <c r="AH50" s="964"/>
      <c r="AI50" s="966"/>
      <c r="AJ50" s="968"/>
      <c r="AK50" s="966"/>
      <c r="AL50" s="966"/>
      <c r="AM50" s="966"/>
      <c r="AN50" s="949"/>
      <c r="AO50" s="949"/>
      <c r="AP50" s="949"/>
      <c r="AQ50" s="966"/>
      <c r="AR50" s="979"/>
      <c r="AS50" s="971"/>
      <c r="AT50" s="979"/>
      <c r="AU50" s="971"/>
      <c r="AV50" s="979"/>
      <c r="AW50" s="971"/>
      <c r="AX50" s="949"/>
      <c r="AY50" s="974"/>
    </row>
    <row r="51" spans="1:51" ht="18.600000000000001" customHeight="1" thickBot="1" x14ac:dyDescent="0.3">
      <c r="A51" s="952"/>
      <c r="B51" s="954"/>
      <c r="C51" s="957"/>
      <c r="D51" s="35" t="s">
        <v>45</v>
      </c>
      <c r="E51" s="608">
        <v>106432728</v>
      </c>
      <c r="F51" s="608">
        <v>106432728</v>
      </c>
      <c r="G51" s="608">
        <v>106432728</v>
      </c>
      <c r="H51" s="609">
        <v>106432728</v>
      </c>
      <c r="I51" s="609">
        <v>106432728</v>
      </c>
      <c r="J51" s="609">
        <v>106432728</v>
      </c>
      <c r="K51" s="609">
        <v>104179079</v>
      </c>
      <c r="L51" s="609">
        <v>104179079</v>
      </c>
      <c r="M51" s="609"/>
      <c r="N51" s="609"/>
      <c r="O51" s="609"/>
      <c r="P51" s="609"/>
      <c r="Q51" s="609"/>
      <c r="R51" s="609"/>
      <c r="S51" s="610"/>
      <c r="T51" s="608">
        <v>213905113</v>
      </c>
      <c r="U51" s="609">
        <v>214966038</v>
      </c>
      <c r="V51" s="609">
        <v>215204795</v>
      </c>
      <c r="W51" s="609">
        <v>215282718</v>
      </c>
      <c r="X51" s="609">
        <v>215282718</v>
      </c>
      <c r="Y51" s="605">
        <v>215376542</v>
      </c>
      <c r="Z51" s="605"/>
      <c r="AA51" s="605"/>
      <c r="AB51" s="605"/>
      <c r="AC51" s="605"/>
      <c r="AD51" s="605"/>
      <c r="AE51" s="605"/>
      <c r="AF51" s="959"/>
      <c r="AG51" s="962"/>
      <c r="AH51" s="964"/>
      <c r="AI51" s="963"/>
      <c r="AJ51" s="969"/>
      <c r="AK51" s="963"/>
      <c r="AL51" s="963"/>
      <c r="AM51" s="963"/>
      <c r="AN51" s="950"/>
      <c r="AO51" s="950"/>
      <c r="AP51" s="950"/>
      <c r="AQ51" s="963"/>
      <c r="AR51" s="980"/>
      <c r="AS51" s="972"/>
      <c r="AT51" s="980"/>
      <c r="AU51" s="972"/>
      <c r="AV51" s="980"/>
      <c r="AW51" s="972"/>
      <c r="AX51" s="950"/>
      <c r="AY51" s="975"/>
    </row>
    <row r="52" spans="1:51" ht="18.600000000000001" customHeight="1" x14ac:dyDescent="0.25">
      <c r="A52" s="952"/>
      <c r="B52" s="954"/>
      <c r="C52" s="976" t="s">
        <v>276</v>
      </c>
      <c r="D52" s="36" t="s">
        <v>41</v>
      </c>
      <c r="E52" s="599">
        <v>419</v>
      </c>
      <c r="F52" s="599">
        <v>419</v>
      </c>
      <c r="G52" s="599">
        <v>419</v>
      </c>
      <c r="H52" s="600">
        <v>419</v>
      </c>
      <c r="I52" s="600">
        <v>419</v>
      </c>
      <c r="J52" s="600">
        <v>419</v>
      </c>
      <c r="K52" s="600">
        <v>419</v>
      </c>
      <c r="L52" s="600">
        <v>419</v>
      </c>
      <c r="M52" s="600"/>
      <c r="N52" s="600"/>
      <c r="O52" s="600"/>
      <c r="P52" s="600"/>
      <c r="Q52" s="600"/>
      <c r="R52" s="600"/>
      <c r="S52" s="611"/>
      <c r="T52" s="599">
        <v>72</v>
      </c>
      <c r="U52" s="613">
        <v>72</v>
      </c>
      <c r="V52" s="600">
        <v>72</v>
      </c>
      <c r="W52" s="600">
        <v>88</v>
      </c>
      <c r="X52" s="600">
        <v>107</v>
      </c>
      <c r="Y52" s="600">
        <v>190</v>
      </c>
      <c r="Z52" s="600"/>
      <c r="AA52" s="600"/>
      <c r="AB52" s="600"/>
      <c r="AC52" s="600"/>
      <c r="AD52" s="600"/>
      <c r="AE52" s="600"/>
      <c r="AF52" s="977"/>
      <c r="AG52" s="960" t="s">
        <v>276</v>
      </c>
      <c r="AH52" s="965" t="s">
        <v>1593</v>
      </c>
      <c r="AI52" s="965" t="s">
        <v>59</v>
      </c>
      <c r="AJ52" s="967" t="s">
        <v>1594</v>
      </c>
      <c r="AK52" s="965" t="s">
        <v>276</v>
      </c>
      <c r="AL52" s="965" t="s">
        <v>59</v>
      </c>
      <c r="AM52" s="965" t="s">
        <v>267</v>
      </c>
      <c r="AN52" s="948">
        <v>1034293</v>
      </c>
      <c r="AO52" s="948">
        <v>500515</v>
      </c>
      <c r="AP52" s="948">
        <v>533778</v>
      </c>
      <c r="AQ52" s="965" t="s">
        <v>59</v>
      </c>
      <c r="AR52" s="978" t="s">
        <v>268</v>
      </c>
      <c r="AS52" s="970">
        <v>1034293</v>
      </c>
      <c r="AT52" s="978" t="s">
        <v>268</v>
      </c>
      <c r="AU52" s="970">
        <v>1034293</v>
      </c>
      <c r="AV52" s="978" t="s">
        <v>269</v>
      </c>
      <c r="AW52" s="970">
        <v>1034293</v>
      </c>
      <c r="AX52" s="948">
        <v>1034293</v>
      </c>
      <c r="AY52" s="973"/>
    </row>
    <row r="53" spans="1:51" ht="18.600000000000001" customHeight="1" x14ac:dyDescent="0.25">
      <c r="A53" s="952"/>
      <c r="B53" s="954"/>
      <c r="C53" s="956"/>
      <c r="D53" s="33" t="s">
        <v>3</v>
      </c>
      <c r="E53" s="602">
        <v>90487374</v>
      </c>
      <c r="F53" s="602">
        <v>90487374</v>
      </c>
      <c r="G53" s="602">
        <v>90487374</v>
      </c>
      <c r="H53" s="603">
        <v>90487374</v>
      </c>
      <c r="I53" s="603">
        <v>90487374</v>
      </c>
      <c r="J53" s="603">
        <v>90487374</v>
      </c>
      <c r="K53" s="603">
        <v>90487374</v>
      </c>
      <c r="L53" s="603">
        <v>90487374</v>
      </c>
      <c r="M53" s="603"/>
      <c r="N53" s="603"/>
      <c r="O53" s="603"/>
      <c r="P53" s="603"/>
      <c r="Q53" s="603"/>
      <c r="R53" s="603"/>
      <c r="S53" s="34"/>
      <c r="T53" s="602">
        <v>61595301</v>
      </c>
      <c r="U53" s="603">
        <v>61595301</v>
      </c>
      <c r="V53" s="603">
        <v>61595301</v>
      </c>
      <c r="W53" s="603">
        <v>61595301</v>
      </c>
      <c r="X53" s="603">
        <v>61595301</v>
      </c>
      <c r="Y53" s="603">
        <v>61622762</v>
      </c>
      <c r="Z53" s="603"/>
      <c r="AA53" s="603"/>
      <c r="AB53" s="603"/>
      <c r="AC53" s="603"/>
      <c r="AD53" s="603"/>
      <c r="AE53" s="603"/>
      <c r="AF53" s="958"/>
      <c r="AG53" s="961"/>
      <c r="AH53" s="966"/>
      <c r="AI53" s="966"/>
      <c r="AJ53" s="968"/>
      <c r="AK53" s="966"/>
      <c r="AL53" s="966"/>
      <c r="AM53" s="966"/>
      <c r="AN53" s="949"/>
      <c r="AO53" s="949"/>
      <c r="AP53" s="949"/>
      <c r="AQ53" s="966"/>
      <c r="AR53" s="979"/>
      <c r="AS53" s="971"/>
      <c r="AT53" s="979"/>
      <c r="AU53" s="971"/>
      <c r="AV53" s="979"/>
      <c r="AW53" s="971"/>
      <c r="AX53" s="949"/>
      <c r="AY53" s="974"/>
    </row>
    <row r="54" spans="1:51" ht="18.600000000000001" customHeight="1" x14ac:dyDescent="0.25">
      <c r="A54" s="952"/>
      <c r="B54" s="954"/>
      <c r="C54" s="956"/>
      <c r="D54" s="33" t="s">
        <v>42</v>
      </c>
      <c r="E54" s="604">
        <v>0</v>
      </c>
      <c r="F54" s="604">
        <v>0</v>
      </c>
      <c r="G54" s="604">
        <v>0</v>
      </c>
      <c r="H54" s="605">
        <v>0</v>
      </c>
      <c r="I54" s="605">
        <v>0</v>
      </c>
      <c r="J54" s="605">
        <v>0</v>
      </c>
      <c r="K54" s="605">
        <v>0</v>
      </c>
      <c r="L54" s="605">
        <v>0</v>
      </c>
      <c r="M54" s="605"/>
      <c r="N54" s="605"/>
      <c r="O54" s="605"/>
      <c r="P54" s="605"/>
      <c r="Q54" s="605"/>
      <c r="R54" s="605"/>
      <c r="S54" s="606"/>
      <c r="T54" s="604">
        <v>0</v>
      </c>
      <c r="U54" s="605">
        <v>0</v>
      </c>
      <c r="V54" s="605">
        <v>0</v>
      </c>
      <c r="W54" s="605">
        <v>0</v>
      </c>
      <c r="X54" s="605">
        <v>0</v>
      </c>
      <c r="Y54" s="605">
        <v>0</v>
      </c>
      <c r="Z54" s="605"/>
      <c r="AA54" s="605"/>
      <c r="AB54" s="605"/>
      <c r="AC54" s="605"/>
      <c r="AD54" s="605"/>
      <c r="AE54" s="605"/>
      <c r="AF54" s="958"/>
      <c r="AG54" s="961"/>
      <c r="AH54" s="966"/>
      <c r="AI54" s="966"/>
      <c r="AJ54" s="968"/>
      <c r="AK54" s="966"/>
      <c r="AL54" s="966"/>
      <c r="AM54" s="966"/>
      <c r="AN54" s="949"/>
      <c r="AO54" s="949"/>
      <c r="AP54" s="949"/>
      <c r="AQ54" s="966"/>
      <c r="AR54" s="979"/>
      <c r="AS54" s="971"/>
      <c r="AT54" s="979"/>
      <c r="AU54" s="971"/>
      <c r="AV54" s="979"/>
      <c r="AW54" s="971"/>
      <c r="AX54" s="949"/>
      <c r="AY54" s="974"/>
    </row>
    <row r="55" spans="1:51" ht="18.600000000000001" customHeight="1" x14ac:dyDescent="0.25">
      <c r="A55" s="952"/>
      <c r="B55" s="954"/>
      <c r="C55" s="956"/>
      <c r="D55" s="33" t="s">
        <v>4</v>
      </c>
      <c r="E55" s="604">
        <v>6453858</v>
      </c>
      <c r="F55" s="604">
        <v>6453858</v>
      </c>
      <c r="G55" s="604">
        <v>6453858</v>
      </c>
      <c r="H55" s="605">
        <v>6453858</v>
      </c>
      <c r="I55" s="605">
        <v>6453858</v>
      </c>
      <c r="J55" s="605">
        <v>6453858</v>
      </c>
      <c r="K55" s="605">
        <v>4401185</v>
      </c>
      <c r="L55" s="605">
        <v>4401185</v>
      </c>
      <c r="M55" s="605"/>
      <c r="N55" s="605"/>
      <c r="O55" s="605"/>
      <c r="P55" s="605"/>
      <c r="Q55" s="605"/>
      <c r="R55" s="605"/>
      <c r="S55" s="606"/>
      <c r="T55" s="602">
        <v>3146433</v>
      </c>
      <c r="U55" s="603">
        <v>4112747</v>
      </c>
      <c r="V55" s="603">
        <v>4330211</v>
      </c>
      <c r="W55" s="603">
        <v>4401185</v>
      </c>
      <c r="X55" s="603">
        <v>4401185</v>
      </c>
      <c r="Y55" s="603">
        <v>4401185</v>
      </c>
      <c r="Z55" s="603"/>
      <c r="AA55" s="603"/>
      <c r="AB55" s="603"/>
      <c r="AC55" s="603"/>
      <c r="AD55" s="603"/>
      <c r="AE55" s="603"/>
      <c r="AF55" s="958"/>
      <c r="AG55" s="961"/>
      <c r="AH55" s="966"/>
      <c r="AI55" s="966"/>
      <c r="AJ55" s="968"/>
      <c r="AK55" s="966"/>
      <c r="AL55" s="966"/>
      <c r="AM55" s="966"/>
      <c r="AN55" s="949"/>
      <c r="AO55" s="949"/>
      <c r="AP55" s="949"/>
      <c r="AQ55" s="966"/>
      <c r="AR55" s="979"/>
      <c r="AS55" s="971"/>
      <c r="AT55" s="979"/>
      <c r="AU55" s="971"/>
      <c r="AV55" s="979"/>
      <c r="AW55" s="971"/>
      <c r="AX55" s="949"/>
      <c r="AY55" s="974"/>
    </row>
    <row r="56" spans="1:51" ht="18.600000000000001" customHeight="1" x14ac:dyDescent="0.25">
      <c r="A56" s="952"/>
      <c r="B56" s="954"/>
      <c r="C56" s="956"/>
      <c r="D56" s="33" t="s">
        <v>43</v>
      </c>
      <c r="E56" s="604">
        <v>419</v>
      </c>
      <c r="F56" s="604">
        <v>419</v>
      </c>
      <c r="G56" s="604">
        <v>419</v>
      </c>
      <c r="H56" s="605">
        <v>419</v>
      </c>
      <c r="I56" s="605">
        <v>419</v>
      </c>
      <c r="J56" s="605">
        <v>419</v>
      </c>
      <c r="K56" s="605">
        <v>419</v>
      </c>
      <c r="L56" s="605">
        <v>419</v>
      </c>
      <c r="M56" s="605"/>
      <c r="N56" s="605"/>
      <c r="O56" s="605"/>
      <c r="P56" s="605"/>
      <c r="Q56" s="605"/>
      <c r="R56" s="605"/>
      <c r="S56" s="607"/>
      <c r="T56" s="604">
        <v>27</v>
      </c>
      <c r="U56" s="605">
        <v>85</v>
      </c>
      <c r="V56" s="605">
        <v>72</v>
      </c>
      <c r="W56" s="605">
        <v>88</v>
      </c>
      <c r="X56" s="605">
        <v>107</v>
      </c>
      <c r="Y56" s="605">
        <v>190</v>
      </c>
      <c r="Z56" s="605"/>
      <c r="AA56" s="605"/>
      <c r="AB56" s="605"/>
      <c r="AC56" s="605"/>
      <c r="AD56" s="605"/>
      <c r="AE56" s="605"/>
      <c r="AF56" s="958"/>
      <c r="AG56" s="961"/>
      <c r="AH56" s="966"/>
      <c r="AI56" s="966"/>
      <c r="AJ56" s="968"/>
      <c r="AK56" s="966"/>
      <c r="AL56" s="966"/>
      <c r="AM56" s="966"/>
      <c r="AN56" s="949"/>
      <c r="AO56" s="949"/>
      <c r="AP56" s="949"/>
      <c r="AQ56" s="966"/>
      <c r="AR56" s="979"/>
      <c r="AS56" s="971"/>
      <c r="AT56" s="979"/>
      <c r="AU56" s="971"/>
      <c r="AV56" s="979"/>
      <c r="AW56" s="971"/>
      <c r="AX56" s="949"/>
      <c r="AY56" s="974"/>
    </row>
    <row r="57" spans="1:51" ht="18.600000000000001" customHeight="1" thickBot="1" x14ac:dyDescent="0.3">
      <c r="A57" s="952"/>
      <c r="B57" s="954"/>
      <c r="C57" s="957"/>
      <c r="D57" s="35" t="s">
        <v>45</v>
      </c>
      <c r="E57" s="608">
        <v>96941232</v>
      </c>
      <c r="F57" s="608">
        <v>96941232</v>
      </c>
      <c r="G57" s="608">
        <v>96941232</v>
      </c>
      <c r="H57" s="609">
        <v>96941232</v>
      </c>
      <c r="I57" s="609">
        <v>96941232</v>
      </c>
      <c r="J57" s="609">
        <v>96941232</v>
      </c>
      <c r="K57" s="609">
        <v>94888559</v>
      </c>
      <c r="L57" s="609">
        <v>94888559</v>
      </c>
      <c r="M57" s="609"/>
      <c r="N57" s="609"/>
      <c r="O57" s="609"/>
      <c r="P57" s="609"/>
      <c r="Q57" s="609"/>
      <c r="R57" s="609"/>
      <c r="S57" s="610"/>
      <c r="T57" s="608">
        <v>64741734</v>
      </c>
      <c r="U57" s="609">
        <v>65708048</v>
      </c>
      <c r="V57" s="609">
        <v>65925512</v>
      </c>
      <c r="W57" s="609">
        <v>65996486</v>
      </c>
      <c r="X57" s="609">
        <v>65996486</v>
      </c>
      <c r="Y57" s="605">
        <v>66023947</v>
      </c>
      <c r="Z57" s="605"/>
      <c r="AA57" s="605"/>
      <c r="AB57" s="605"/>
      <c r="AC57" s="605"/>
      <c r="AD57" s="605"/>
      <c r="AE57" s="605"/>
      <c r="AF57" s="959"/>
      <c r="AG57" s="962"/>
      <c r="AH57" s="963"/>
      <c r="AI57" s="963"/>
      <c r="AJ57" s="969"/>
      <c r="AK57" s="963"/>
      <c r="AL57" s="963"/>
      <c r="AM57" s="963"/>
      <c r="AN57" s="950"/>
      <c r="AO57" s="950"/>
      <c r="AP57" s="950"/>
      <c r="AQ57" s="963"/>
      <c r="AR57" s="980"/>
      <c r="AS57" s="972"/>
      <c r="AT57" s="980"/>
      <c r="AU57" s="972"/>
      <c r="AV57" s="980"/>
      <c r="AW57" s="972"/>
      <c r="AX57" s="950"/>
      <c r="AY57" s="975"/>
    </row>
    <row r="58" spans="1:51" ht="18.600000000000001" customHeight="1" thickBot="1" x14ac:dyDescent="0.3">
      <c r="A58" s="952"/>
      <c r="B58" s="954"/>
      <c r="C58" s="976" t="s">
        <v>277</v>
      </c>
      <c r="D58" s="36" t="s">
        <v>41</v>
      </c>
      <c r="E58" s="599">
        <v>2509</v>
      </c>
      <c r="F58" s="599">
        <v>2509</v>
      </c>
      <c r="G58" s="599">
        <v>2509</v>
      </c>
      <c r="H58" s="600">
        <v>2509</v>
      </c>
      <c r="I58" s="600">
        <v>2509</v>
      </c>
      <c r="J58" s="600">
        <v>2509</v>
      </c>
      <c r="K58" s="600">
        <v>2509</v>
      </c>
      <c r="L58" s="600">
        <v>2509</v>
      </c>
      <c r="M58" s="600"/>
      <c r="N58" s="600"/>
      <c r="O58" s="600"/>
      <c r="P58" s="600"/>
      <c r="Q58" s="600"/>
      <c r="R58" s="600"/>
      <c r="S58" s="611"/>
      <c r="T58" s="599">
        <v>47</v>
      </c>
      <c r="U58" s="600">
        <v>365</v>
      </c>
      <c r="V58" s="600">
        <v>576</v>
      </c>
      <c r="W58" s="600">
        <v>932</v>
      </c>
      <c r="X58" s="600">
        <v>1192</v>
      </c>
      <c r="Y58" s="600">
        <v>1428</v>
      </c>
      <c r="Z58" s="600"/>
      <c r="AA58" s="600"/>
      <c r="AB58" s="600"/>
      <c r="AC58" s="600"/>
      <c r="AD58" s="600"/>
      <c r="AE58" s="600"/>
      <c r="AF58" s="977" t="s">
        <v>331</v>
      </c>
      <c r="AG58" s="960" t="s">
        <v>277</v>
      </c>
      <c r="AH58" s="964" t="s">
        <v>349</v>
      </c>
      <c r="AI58" s="965" t="s">
        <v>59</v>
      </c>
      <c r="AJ58" s="967" t="s">
        <v>1594</v>
      </c>
      <c r="AK58" s="965" t="s">
        <v>277</v>
      </c>
      <c r="AL58" s="965" t="s">
        <v>59</v>
      </c>
      <c r="AM58" s="965" t="s">
        <v>267</v>
      </c>
      <c r="AN58" s="948">
        <v>399020</v>
      </c>
      <c r="AO58" s="948">
        <v>186689</v>
      </c>
      <c r="AP58" s="948">
        <v>212331</v>
      </c>
      <c r="AQ58" s="965" t="s">
        <v>59</v>
      </c>
      <c r="AR58" s="978" t="s">
        <v>268</v>
      </c>
      <c r="AS58" s="970">
        <v>399020</v>
      </c>
      <c r="AT58" s="978" t="s">
        <v>268</v>
      </c>
      <c r="AU58" s="970">
        <v>399020</v>
      </c>
      <c r="AV58" s="978" t="s">
        <v>269</v>
      </c>
      <c r="AW58" s="970">
        <v>399020</v>
      </c>
      <c r="AX58" s="948">
        <v>399020</v>
      </c>
      <c r="AY58" s="973"/>
    </row>
    <row r="59" spans="1:51" ht="18.600000000000001" customHeight="1" thickBot="1" x14ac:dyDescent="0.3">
      <c r="A59" s="952"/>
      <c r="B59" s="954"/>
      <c r="C59" s="956"/>
      <c r="D59" s="33" t="s">
        <v>3</v>
      </c>
      <c r="E59" s="602">
        <v>540634681</v>
      </c>
      <c r="F59" s="602">
        <v>540634681</v>
      </c>
      <c r="G59" s="602">
        <v>540634681</v>
      </c>
      <c r="H59" s="603">
        <v>540634681</v>
      </c>
      <c r="I59" s="603">
        <v>540634681</v>
      </c>
      <c r="J59" s="603">
        <v>540634681</v>
      </c>
      <c r="K59" s="603">
        <v>540634681</v>
      </c>
      <c r="L59" s="603">
        <v>540634681</v>
      </c>
      <c r="M59" s="603"/>
      <c r="N59" s="603"/>
      <c r="O59" s="603"/>
      <c r="P59" s="603"/>
      <c r="Q59" s="603"/>
      <c r="R59" s="603"/>
      <c r="S59" s="34"/>
      <c r="T59" s="602">
        <v>492762409</v>
      </c>
      <c r="U59" s="603">
        <v>492762409</v>
      </c>
      <c r="V59" s="603">
        <v>492762409</v>
      </c>
      <c r="W59" s="603">
        <v>492762409</v>
      </c>
      <c r="X59" s="603">
        <v>492762409</v>
      </c>
      <c r="Y59" s="603">
        <v>492982092</v>
      </c>
      <c r="Z59" s="603"/>
      <c r="AA59" s="603"/>
      <c r="AB59" s="603"/>
      <c r="AC59" s="603"/>
      <c r="AD59" s="603"/>
      <c r="AE59" s="603"/>
      <c r="AF59" s="958"/>
      <c r="AG59" s="961"/>
      <c r="AH59" s="964"/>
      <c r="AI59" s="966"/>
      <c r="AJ59" s="968"/>
      <c r="AK59" s="966"/>
      <c r="AL59" s="966"/>
      <c r="AM59" s="966"/>
      <c r="AN59" s="949"/>
      <c r="AO59" s="949"/>
      <c r="AP59" s="949"/>
      <c r="AQ59" s="966"/>
      <c r="AR59" s="979"/>
      <c r="AS59" s="971"/>
      <c r="AT59" s="979"/>
      <c r="AU59" s="971"/>
      <c r="AV59" s="979"/>
      <c r="AW59" s="971"/>
      <c r="AX59" s="949"/>
      <c r="AY59" s="974"/>
    </row>
    <row r="60" spans="1:51" ht="18.600000000000001" customHeight="1" thickBot="1" x14ac:dyDescent="0.3">
      <c r="A60" s="952"/>
      <c r="B60" s="954"/>
      <c r="C60" s="956"/>
      <c r="D60" s="33" t="s">
        <v>42</v>
      </c>
      <c r="E60" s="604">
        <v>0</v>
      </c>
      <c r="F60" s="604">
        <v>0</v>
      </c>
      <c r="G60" s="604">
        <v>0</v>
      </c>
      <c r="H60" s="605">
        <v>0</v>
      </c>
      <c r="I60" s="605">
        <v>0</v>
      </c>
      <c r="J60" s="605">
        <v>0</v>
      </c>
      <c r="K60" s="605">
        <v>0</v>
      </c>
      <c r="L60" s="605">
        <v>0</v>
      </c>
      <c r="M60" s="605"/>
      <c r="N60" s="605"/>
      <c r="O60" s="605"/>
      <c r="P60" s="605"/>
      <c r="Q60" s="605"/>
      <c r="R60" s="605"/>
      <c r="S60" s="606"/>
      <c r="T60" s="604">
        <v>0</v>
      </c>
      <c r="U60" s="605">
        <v>0</v>
      </c>
      <c r="V60" s="605">
        <v>0</v>
      </c>
      <c r="W60" s="605">
        <v>0</v>
      </c>
      <c r="X60" s="605">
        <v>0</v>
      </c>
      <c r="Y60" s="605">
        <v>0</v>
      </c>
      <c r="Z60" s="605"/>
      <c r="AA60" s="605"/>
      <c r="AB60" s="605"/>
      <c r="AC60" s="605"/>
      <c r="AD60" s="605"/>
      <c r="AE60" s="605"/>
      <c r="AF60" s="958"/>
      <c r="AG60" s="961"/>
      <c r="AH60" s="964"/>
      <c r="AI60" s="966"/>
      <c r="AJ60" s="968"/>
      <c r="AK60" s="966"/>
      <c r="AL60" s="966"/>
      <c r="AM60" s="966"/>
      <c r="AN60" s="949"/>
      <c r="AO60" s="949"/>
      <c r="AP60" s="949"/>
      <c r="AQ60" s="966"/>
      <c r="AR60" s="979"/>
      <c r="AS60" s="971"/>
      <c r="AT60" s="979"/>
      <c r="AU60" s="971"/>
      <c r="AV60" s="979"/>
      <c r="AW60" s="971"/>
      <c r="AX60" s="949"/>
      <c r="AY60" s="974"/>
    </row>
    <row r="61" spans="1:51" ht="18.600000000000001" customHeight="1" thickBot="1" x14ac:dyDescent="0.3">
      <c r="A61" s="952"/>
      <c r="B61" s="954"/>
      <c r="C61" s="956"/>
      <c r="D61" s="33" t="s">
        <v>4</v>
      </c>
      <c r="E61" s="604">
        <v>38559847</v>
      </c>
      <c r="F61" s="604">
        <v>38559847</v>
      </c>
      <c r="G61" s="604">
        <v>38559847</v>
      </c>
      <c r="H61" s="605">
        <v>38559847</v>
      </c>
      <c r="I61" s="605">
        <v>38559847</v>
      </c>
      <c r="J61" s="605">
        <v>38559847</v>
      </c>
      <c r="K61" s="605">
        <v>26295749</v>
      </c>
      <c r="L61" s="605">
        <v>26295749</v>
      </c>
      <c r="M61" s="605"/>
      <c r="N61" s="605"/>
      <c r="O61" s="605"/>
      <c r="P61" s="605"/>
      <c r="Q61" s="605"/>
      <c r="R61" s="605"/>
      <c r="S61" s="606"/>
      <c r="T61" s="602">
        <v>18798985</v>
      </c>
      <c r="U61" s="603">
        <v>24572423</v>
      </c>
      <c r="V61" s="603">
        <v>25871705</v>
      </c>
      <c r="W61" s="603">
        <v>26295750</v>
      </c>
      <c r="X61" s="603">
        <v>26295750</v>
      </c>
      <c r="Y61" s="603">
        <v>26295750</v>
      </c>
      <c r="Z61" s="603"/>
      <c r="AA61" s="603"/>
      <c r="AB61" s="603"/>
      <c r="AC61" s="603"/>
      <c r="AD61" s="603"/>
      <c r="AE61" s="603"/>
      <c r="AF61" s="958"/>
      <c r="AG61" s="961"/>
      <c r="AH61" s="964"/>
      <c r="AI61" s="966"/>
      <c r="AJ61" s="968"/>
      <c r="AK61" s="966"/>
      <c r="AL61" s="966"/>
      <c r="AM61" s="966"/>
      <c r="AN61" s="949"/>
      <c r="AO61" s="949"/>
      <c r="AP61" s="949"/>
      <c r="AQ61" s="966"/>
      <c r="AR61" s="979"/>
      <c r="AS61" s="971"/>
      <c r="AT61" s="979"/>
      <c r="AU61" s="971"/>
      <c r="AV61" s="979"/>
      <c r="AW61" s="971"/>
      <c r="AX61" s="949"/>
      <c r="AY61" s="974"/>
    </row>
    <row r="62" spans="1:51" ht="18.600000000000001" customHeight="1" thickBot="1" x14ac:dyDescent="0.3">
      <c r="A62" s="952"/>
      <c r="B62" s="954"/>
      <c r="C62" s="956"/>
      <c r="D62" s="33" t="s">
        <v>43</v>
      </c>
      <c r="E62" s="604">
        <v>2509</v>
      </c>
      <c r="F62" s="604">
        <v>2509</v>
      </c>
      <c r="G62" s="604">
        <v>2509</v>
      </c>
      <c r="H62" s="605">
        <v>2509</v>
      </c>
      <c r="I62" s="605">
        <v>2509</v>
      </c>
      <c r="J62" s="605">
        <v>2509</v>
      </c>
      <c r="K62" s="605">
        <v>2509</v>
      </c>
      <c r="L62" s="605">
        <v>2509</v>
      </c>
      <c r="M62" s="605"/>
      <c r="N62" s="605"/>
      <c r="O62" s="605"/>
      <c r="P62" s="605"/>
      <c r="Q62" s="605"/>
      <c r="R62" s="605"/>
      <c r="S62" s="607"/>
      <c r="T62" s="604">
        <v>8</v>
      </c>
      <c r="U62" s="605">
        <v>212</v>
      </c>
      <c r="V62" s="605">
        <v>576</v>
      </c>
      <c r="W62" s="605">
        <v>932</v>
      </c>
      <c r="X62" s="605">
        <v>1192</v>
      </c>
      <c r="Y62" s="605">
        <v>1428</v>
      </c>
      <c r="Z62" s="605"/>
      <c r="AA62" s="605"/>
      <c r="AB62" s="605"/>
      <c r="AC62" s="605"/>
      <c r="AD62" s="605"/>
      <c r="AE62" s="605"/>
      <c r="AF62" s="958"/>
      <c r="AG62" s="961"/>
      <c r="AH62" s="964"/>
      <c r="AI62" s="966"/>
      <c r="AJ62" s="968"/>
      <c r="AK62" s="966"/>
      <c r="AL62" s="966"/>
      <c r="AM62" s="966"/>
      <c r="AN62" s="949"/>
      <c r="AO62" s="949"/>
      <c r="AP62" s="949"/>
      <c r="AQ62" s="966"/>
      <c r="AR62" s="979"/>
      <c r="AS62" s="971"/>
      <c r="AT62" s="979"/>
      <c r="AU62" s="971"/>
      <c r="AV62" s="979"/>
      <c r="AW62" s="971"/>
      <c r="AX62" s="949"/>
      <c r="AY62" s="974"/>
    </row>
    <row r="63" spans="1:51" ht="18.600000000000001" customHeight="1" thickBot="1" x14ac:dyDescent="0.3">
      <c r="A63" s="952"/>
      <c r="B63" s="954"/>
      <c r="C63" s="957"/>
      <c r="D63" s="35" t="s">
        <v>45</v>
      </c>
      <c r="E63" s="608">
        <v>579194528</v>
      </c>
      <c r="F63" s="608">
        <v>579194528</v>
      </c>
      <c r="G63" s="608">
        <v>579194528</v>
      </c>
      <c r="H63" s="609">
        <v>579194528</v>
      </c>
      <c r="I63" s="609">
        <v>579194528</v>
      </c>
      <c r="J63" s="609">
        <v>579194528</v>
      </c>
      <c r="K63" s="609">
        <v>566930430</v>
      </c>
      <c r="L63" s="609">
        <v>566930430</v>
      </c>
      <c r="M63" s="609"/>
      <c r="N63" s="609"/>
      <c r="O63" s="609"/>
      <c r="P63" s="609"/>
      <c r="Q63" s="609"/>
      <c r="R63" s="609"/>
      <c r="S63" s="610"/>
      <c r="T63" s="608">
        <v>511561394</v>
      </c>
      <c r="U63" s="609">
        <v>517334832</v>
      </c>
      <c r="V63" s="609">
        <v>518634114</v>
      </c>
      <c r="W63" s="609">
        <v>519058159</v>
      </c>
      <c r="X63" s="609">
        <v>519058159</v>
      </c>
      <c r="Y63" s="605">
        <v>519277842</v>
      </c>
      <c r="Z63" s="605"/>
      <c r="AA63" s="605"/>
      <c r="AB63" s="605"/>
      <c r="AC63" s="605"/>
      <c r="AD63" s="605"/>
      <c r="AE63" s="605"/>
      <c r="AF63" s="959"/>
      <c r="AG63" s="962"/>
      <c r="AH63" s="964"/>
      <c r="AI63" s="963"/>
      <c r="AJ63" s="969"/>
      <c r="AK63" s="963"/>
      <c r="AL63" s="963"/>
      <c r="AM63" s="963"/>
      <c r="AN63" s="950"/>
      <c r="AO63" s="950"/>
      <c r="AP63" s="950"/>
      <c r="AQ63" s="963"/>
      <c r="AR63" s="980"/>
      <c r="AS63" s="972"/>
      <c r="AT63" s="980"/>
      <c r="AU63" s="972"/>
      <c r="AV63" s="980"/>
      <c r="AW63" s="972"/>
      <c r="AX63" s="950"/>
      <c r="AY63" s="975"/>
    </row>
    <row r="64" spans="1:51" ht="18.600000000000001" customHeight="1" thickBot="1" x14ac:dyDescent="0.3">
      <c r="A64" s="952"/>
      <c r="B64" s="954"/>
      <c r="C64" s="976" t="s">
        <v>278</v>
      </c>
      <c r="D64" s="36" t="s">
        <v>41</v>
      </c>
      <c r="E64" s="599">
        <v>606</v>
      </c>
      <c r="F64" s="599">
        <v>606</v>
      </c>
      <c r="G64" s="599">
        <v>606</v>
      </c>
      <c r="H64" s="600">
        <v>606</v>
      </c>
      <c r="I64" s="600">
        <v>606</v>
      </c>
      <c r="J64" s="600">
        <v>606</v>
      </c>
      <c r="K64" s="600">
        <v>606</v>
      </c>
      <c r="L64" s="600">
        <v>606</v>
      </c>
      <c r="M64" s="600"/>
      <c r="N64" s="600"/>
      <c r="O64" s="600"/>
      <c r="P64" s="600"/>
      <c r="Q64" s="600"/>
      <c r="R64" s="600"/>
      <c r="S64" s="611"/>
      <c r="T64" s="599">
        <v>17</v>
      </c>
      <c r="U64" s="600">
        <v>50</v>
      </c>
      <c r="V64" s="600">
        <v>84</v>
      </c>
      <c r="W64" s="600">
        <v>115</v>
      </c>
      <c r="X64" s="600">
        <v>147</v>
      </c>
      <c r="Y64" s="600">
        <v>169</v>
      </c>
      <c r="Z64" s="600"/>
      <c r="AA64" s="600"/>
      <c r="AB64" s="600"/>
      <c r="AC64" s="600"/>
      <c r="AD64" s="600"/>
      <c r="AE64" s="600"/>
      <c r="AF64" s="977"/>
      <c r="AG64" s="960" t="s">
        <v>278</v>
      </c>
      <c r="AH64" s="964" t="s">
        <v>348</v>
      </c>
      <c r="AI64" s="965" t="s">
        <v>59</v>
      </c>
      <c r="AJ64" s="967" t="s">
        <v>1594</v>
      </c>
      <c r="AK64" s="965" t="s">
        <v>278</v>
      </c>
      <c r="AL64" s="965" t="s">
        <v>59</v>
      </c>
      <c r="AM64" s="965" t="s">
        <v>267</v>
      </c>
      <c r="AN64" s="948">
        <v>815262</v>
      </c>
      <c r="AO64" s="948">
        <v>386382</v>
      </c>
      <c r="AP64" s="948">
        <v>428880</v>
      </c>
      <c r="AQ64" s="965" t="s">
        <v>59</v>
      </c>
      <c r="AR64" s="978" t="s">
        <v>268</v>
      </c>
      <c r="AS64" s="970">
        <v>815262</v>
      </c>
      <c r="AT64" s="978" t="s">
        <v>268</v>
      </c>
      <c r="AU64" s="970">
        <v>815262</v>
      </c>
      <c r="AV64" s="978" t="s">
        <v>269</v>
      </c>
      <c r="AW64" s="970">
        <v>815262</v>
      </c>
      <c r="AX64" s="948">
        <v>815262</v>
      </c>
      <c r="AY64" s="973"/>
    </row>
    <row r="65" spans="1:51" ht="18.600000000000001" customHeight="1" thickBot="1" x14ac:dyDescent="0.3">
      <c r="A65" s="952"/>
      <c r="B65" s="954"/>
      <c r="C65" s="956"/>
      <c r="D65" s="33" t="s">
        <v>3</v>
      </c>
      <c r="E65" s="602">
        <v>130803530</v>
      </c>
      <c r="F65" s="602">
        <v>130803530</v>
      </c>
      <c r="G65" s="602">
        <v>130803530</v>
      </c>
      <c r="H65" s="603">
        <v>130803530</v>
      </c>
      <c r="I65" s="603">
        <v>130803530</v>
      </c>
      <c r="J65" s="603">
        <v>130803530</v>
      </c>
      <c r="K65" s="603">
        <v>130803530</v>
      </c>
      <c r="L65" s="603">
        <v>130803530</v>
      </c>
      <c r="M65" s="603"/>
      <c r="N65" s="603"/>
      <c r="O65" s="603"/>
      <c r="P65" s="603"/>
      <c r="Q65" s="603"/>
      <c r="R65" s="603"/>
      <c r="S65" s="34"/>
      <c r="T65" s="602">
        <v>71861185</v>
      </c>
      <c r="U65" s="603">
        <v>71861185</v>
      </c>
      <c r="V65" s="603">
        <v>71861185</v>
      </c>
      <c r="W65" s="603">
        <v>71861185</v>
      </c>
      <c r="X65" s="603">
        <v>71861185</v>
      </c>
      <c r="Y65" s="603">
        <v>71893222</v>
      </c>
      <c r="Z65" s="603"/>
      <c r="AA65" s="603"/>
      <c r="AB65" s="603"/>
      <c r="AC65" s="603"/>
      <c r="AD65" s="603"/>
      <c r="AE65" s="603"/>
      <c r="AF65" s="958"/>
      <c r="AG65" s="961"/>
      <c r="AH65" s="964"/>
      <c r="AI65" s="966"/>
      <c r="AJ65" s="968"/>
      <c r="AK65" s="966"/>
      <c r="AL65" s="966"/>
      <c r="AM65" s="966"/>
      <c r="AN65" s="949"/>
      <c r="AO65" s="949"/>
      <c r="AP65" s="949"/>
      <c r="AQ65" s="966"/>
      <c r="AR65" s="979"/>
      <c r="AS65" s="971"/>
      <c r="AT65" s="979"/>
      <c r="AU65" s="971"/>
      <c r="AV65" s="979"/>
      <c r="AW65" s="971"/>
      <c r="AX65" s="949"/>
      <c r="AY65" s="974"/>
    </row>
    <row r="66" spans="1:51" ht="18.600000000000001" customHeight="1" thickBot="1" x14ac:dyDescent="0.3">
      <c r="A66" s="952"/>
      <c r="B66" s="954"/>
      <c r="C66" s="956"/>
      <c r="D66" s="33" t="s">
        <v>42</v>
      </c>
      <c r="E66" s="604">
        <v>0</v>
      </c>
      <c r="F66" s="604">
        <v>0</v>
      </c>
      <c r="G66" s="604">
        <v>0</v>
      </c>
      <c r="H66" s="605">
        <v>0</v>
      </c>
      <c r="I66" s="605">
        <v>0</v>
      </c>
      <c r="J66" s="605">
        <v>0</v>
      </c>
      <c r="K66" s="605">
        <v>0</v>
      </c>
      <c r="L66" s="605">
        <v>0</v>
      </c>
      <c r="M66" s="605"/>
      <c r="N66" s="605"/>
      <c r="O66" s="605"/>
      <c r="P66" s="605"/>
      <c r="Q66" s="605"/>
      <c r="R66" s="605"/>
      <c r="S66" s="606"/>
      <c r="T66" s="604">
        <v>0</v>
      </c>
      <c r="U66" s="605">
        <v>0</v>
      </c>
      <c r="V66" s="605">
        <v>0</v>
      </c>
      <c r="W66" s="605">
        <v>0</v>
      </c>
      <c r="X66" s="605">
        <v>0</v>
      </c>
      <c r="Y66" s="605">
        <v>0</v>
      </c>
      <c r="Z66" s="605"/>
      <c r="AA66" s="605"/>
      <c r="AB66" s="605"/>
      <c r="AC66" s="605"/>
      <c r="AD66" s="605"/>
      <c r="AE66" s="605"/>
      <c r="AF66" s="958"/>
      <c r="AG66" s="961"/>
      <c r="AH66" s="964"/>
      <c r="AI66" s="966"/>
      <c r="AJ66" s="968"/>
      <c r="AK66" s="966"/>
      <c r="AL66" s="966"/>
      <c r="AM66" s="966"/>
      <c r="AN66" s="949"/>
      <c r="AO66" s="949"/>
      <c r="AP66" s="949"/>
      <c r="AQ66" s="966"/>
      <c r="AR66" s="979"/>
      <c r="AS66" s="971"/>
      <c r="AT66" s="979"/>
      <c r="AU66" s="971"/>
      <c r="AV66" s="979"/>
      <c r="AW66" s="971"/>
      <c r="AX66" s="949"/>
      <c r="AY66" s="974"/>
    </row>
    <row r="67" spans="1:51" ht="18.600000000000001" customHeight="1" thickBot="1" x14ac:dyDescent="0.3">
      <c r="A67" s="952"/>
      <c r="B67" s="954"/>
      <c r="C67" s="956"/>
      <c r="D67" s="33" t="s">
        <v>4</v>
      </c>
      <c r="E67" s="604">
        <v>9329339</v>
      </c>
      <c r="F67" s="604">
        <v>9329339</v>
      </c>
      <c r="G67" s="604">
        <v>9329339</v>
      </c>
      <c r="H67" s="605">
        <v>9329339</v>
      </c>
      <c r="I67" s="605">
        <v>9329339</v>
      </c>
      <c r="J67" s="605">
        <v>9329339</v>
      </c>
      <c r="K67" s="605">
        <v>6362110</v>
      </c>
      <c r="L67" s="605">
        <v>6362110</v>
      </c>
      <c r="M67" s="605"/>
      <c r="N67" s="605"/>
      <c r="O67" s="605"/>
      <c r="P67" s="605"/>
      <c r="Q67" s="605"/>
      <c r="R67" s="605"/>
      <c r="S67" s="606"/>
      <c r="T67" s="602">
        <v>4548309</v>
      </c>
      <c r="U67" s="603">
        <v>5945159</v>
      </c>
      <c r="V67" s="603">
        <v>6259514</v>
      </c>
      <c r="W67" s="603">
        <v>6362110</v>
      </c>
      <c r="X67" s="603">
        <v>6362110</v>
      </c>
      <c r="Y67" s="603">
        <v>6362110</v>
      </c>
      <c r="Z67" s="603"/>
      <c r="AA67" s="603"/>
      <c r="AB67" s="603"/>
      <c r="AC67" s="603"/>
      <c r="AD67" s="603"/>
      <c r="AE67" s="603"/>
      <c r="AF67" s="958"/>
      <c r="AG67" s="961"/>
      <c r="AH67" s="964"/>
      <c r="AI67" s="966"/>
      <c r="AJ67" s="968"/>
      <c r="AK67" s="966"/>
      <c r="AL67" s="966"/>
      <c r="AM67" s="966"/>
      <c r="AN67" s="949"/>
      <c r="AO67" s="949"/>
      <c r="AP67" s="949"/>
      <c r="AQ67" s="966"/>
      <c r="AR67" s="979"/>
      <c r="AS67" s="971"/>
      <c r="AT67" s="979"/>
      <c r="AU67" s="971"/>
      <c r="AV67" s="979"/>
      <c r="AW67" s="971"/>
      <c r="AX67" s="949"/>
      <c r="AY67" s="974"/>
    </row>
    <row r="68" spans="1:51" ht="18.600000000000001" customHeight="1" thickBot="1" x14ac:dyDescent="0.3">
      <c r="A68" s="952"/>
      <c r="B68" s="954"/>
      <c r="C68" s="956"/>
      <c r="D68" s="33" t="s">
        <v>43</v>
      </c>
      <c r="E68" s="604">
        <v>606</v>
      </c>
      <c r="F68" s="604">
        <v>606</v>
      </c>
      <c r="G68" s="604">
        <v>606</v>
      </c>
      <c r="H68" s="605">
        <v>606</v>
      </c>
      <c r="I68" s="605">
        <v>606</v>
      </c>
      <c r="J68" s="605">
        <v>606</v>
      </c>
      <c r="K68" s="605">
        <v>606</v>
      </c>
      <c r="L68" s="605">
        <v>606</v>
      </c>
      <c r="M68" s="605"/>
      <c r="N68" s="605"/>
      <c r="O68" s="605"/>
      <c r="P68" s="605"/>
      <c r="Q68" s="605"/>
      <c r="R68" s="605"/>
      <c r="S68" s="607"/>
      <c r="T68" s="604">
        <v>17</v>
      </c>
      <c r="U68" s="605">
        <v>50</v>
      </c>
      <c r="V68" s="605">
        <v>84</v>
      </c>
      <c r="W68" s="605">
        <v>115</v>
      </c>
      <c r="X68" s="605">
        <v>147</v>
      </c>
      <c r="Y68" s="605">
        <v>169</v>
      </c>
      <c r="Z68" s="605"/>
      <c r="AA68" s="605"/>
      <c r="AB68" s="605"/>
      <c r="AC68" s="605"/>
      <c r="AD68" s="605"/>
      <c r="AE68" s="605"/>
      <c r="AF68" s="958"/>
      <c r="AG68" s="961"/>
      <c r="AH68" s="964"/>
      <c r="AI68" s="966"/>
      <c r="AJ68" s="968"/>
      <c r="AK68" s="966"/>
      <c r="AL68" s="966"/>
      <c r="AM68" s="966"/>
      <c r="AN68" s="949"/>
      <c r="AO68" s="949"/>
      <c r="AP68" s="949"/>
      <c r="AQ68" s="966"/>
      <c r="AR68" s="979"/>
      <c r="AS68" s="971"/>
      <c r="AT68" s="979"/>
      <c r="AU68" s="971"/>
      <c r="AV68" s="979"/>
      <c r="AW68" s="971"/>
      <c r="AX68" s="949"/>
      <c r="AY68" s="974"/>
    </row>
    <row r="69" spans="1:51" ht="18.600000000000001" customHeight="1" thickBot="1" x14ac:dyDescent="0.3">
      <c r="A69" s="952"/>
      <c r="B69" s="954"/>
      <c r="C69" s="957"/>
      <c r="D69" s="35" t="s">
        <v>45</v>
      </c>
      <c r="E69" s="608">
        <v>140132869</v>
      </c>
      <c r="F69" s="608">
        <v>140132869</v>
      </c>
      <c r="G69" s="608">
        <v>140132869</v>
      </c>
      <c r="H69" s="609">
        <v>140132869</v>
      </c>
      <c r="I69" s="609">
        <v>140132869</v>
      </c>
      <c r="J69" s="609">
        <v>140132869</v>
      </c>
      <c r="K69" s="609">
        <v>137165640</v>
      </c>
      <c r="L69" s="609">
        <v>137165640</v>
      </c>
      <c r="M69" s="609"/>
      <c r="N69" s="609"/>
      <c r="O69" s="609"/>
      <c r="P69" s="609"/>
      <c r="Q69" s="609"/>
      <c r="R69" s="609"/>
      <c r="S69" s="610"/>
      <c r="T69" s="608">
        <v>76409494</v>
      </c>
      <c r="U69" s="609">
        <v>77806344</v>
      </c>
      <c r="V69" s="609">
        <v>78120699</v>
      </c>
      <c r="W69" s="609">
        <v>78223295</v>
      </c>
      <c r="X69" s="609">
        <v>78223295</v>
      </c>
      <c r="Y69" s="605">
        <v>78255332</v>
      </c>
      <c r="Z69" s="605"/>
      <c r="AA69" s="605"/>
      <c r="AB69" s="605"/>
      <c r="AC69" s="605"/>
      <c r="AD69" s="605"/>
      <c r="AE69" s="605"/>
      <c r="AF69" s="959"/>
      <c r="AG69" s="962"/>
      <c r="AH69" s="964"/>
      <c r="AI69" s="963"/>
      <c r="AJ69" s="969"/>
      <c r="AK69" s="963"/>
      <c r="AL69" s="963"/>
      <c r="AM69" s="963"/>
      <c r="AN69" s="950"/>
      <c r="AO69" s="950"/>
      <c r="AP69" s="950"/>
      <c r="AQ69" s="963"/>
      <c r="AR69" s="980"/>
      <c r="AS69" s="972"/>
      <c r="AT69" s="980"/>
      <c r="AU69" s="972"/>
      <c r="AV69" s="980"/>
      <c r="AW69" s="972"/>
      <c r="AX69" s="950"/>
      <c r="AY69" s="975"/>
    </row>
    <row r="70" spans="1:51" ht="18.600000000000001" customHeight="1" thickBot="1" x14ac:dyDescent="0.3">
      <c r="A70" s="952"/>
      <c r="B70" s="954"/>
      <c r="C70" s="976" t="s">
        <v>279</v>
      </c>
      <c r="D70" s="36" t="s">
        <v>41</v>
      </c>
      <c r="E70" s="599">
        <v>692</v>
      </c>
      <c r="F70" s="599">
        <v>692</v>
      </c>
      <c r="G70" s="599">
        <v>692</v>
      </c>
      <c r="H70" s="600">
        <v>692</v>
      </c>
      <c r="I70" s="600">
        <v>692</v>
      </c>
      <c r="J70" s="600">
        <v>692</v>
      </c>
      <c r="K70" s="600">
        <v>692</v>
      </c>
      <c r="L70" s="600">
        <v>692</v>
      </c>
      <c r="M70" s="600"/>
      <c r="N70" s="600"/>
      <c r="O70" s="600"/>
      <c r="P70" s="600"/>
      <c r="Q70" s="600"/>
      <c r="R70" s="600"/>
      <c r="S70" s="611"/>
      <c r="T70" s="599">
        <v>5</v>
      </c>
      <c r="U70" s="600">
        <v>55</v>
      </c>
      <c r="V70" s="600">
        <v>131</v>
      </c>
      <c r="W70" s="600">
        <v>166</v>
      </c>
      <c r="X70" s="600">
        <v>216</v>
      </c>
      <c r="Y70" s="600">
        <v>260</v>
      </c>
      <c r="Z70" s="600"/>
      <c r="AA70" s="600"/>
      <c r="AB70" s="600"/>
      <c r="AC70" s="600"/>
      <c r="AD70" s="600"/>
      <c r="AE70" s="600"/>
      <c r="AF70" s="977"/>
      <c r="AG70" s="960" t="s">
        <v>279</v>
      </c>
      <c r="AH70" s="964" t="s">
        <v>352</v>
      </c>
      <c r="AI70" s="965" t="s">
        <v>59</v>
      </c>
      <c r="AJ70" s="967" t="s">
        <v>1594</v>
      </c>
      <c r="AK70" s="965" t="s">
        <v>279</v>
      </c>
      <c r="AL70" s="965" t="s">
        <v>59</v>
      </c>
      <c r="AM70" s="965" t="s">
        <v>267</v>
      </c>
      <c r="AN70" s="948">
        <v>1269831</v>
      </c>
      <c r="AO70" s="948">
        <v>598653</v>
      </c>
      <c r="AP70" s="948">
        <v>671178</v>
      </c>
      <c r="AQ70" s="965" t="s">
        <v>59</v>
      </c>
      <c r="AR70" s="978" t="s">
        <v>268</v>
      </c>
      <c r="AS70" s="970">
        <v>1269831</v>
      </c>
      <c r="AT70" s="978" t="s">
        <v>268</v>
      </c>
      <c r="AU70" s="970">
        <v>1269831</v>
      </c>
      <c r="AV70" s="978" t="s">
        <v>269</v>
      </c>
      <c r="AW70" s="970">
        <v>1269831</v>
      </c>
      <c r="AX70" s="948">
        <v>1269831</v>
      </c>
      <c r="AY70" s="973"/>
    </row>
    <row r="71" spans="1:51" ht="18.600000000000001" customHeight="1" thickBot="1" x14ac:dyDescent="0.3">
      <c r="A71" s="952"/>
      <c r="B71" s="954"/>
      <c r="C71" s="956"/>
      <c r="D71" s="33" t="s">
        <v>3</v>
      </c>
      <c r="E71" s="602">
        <v>149319098</v>
      </c>
      <c r="F71" s="602">
        <v>149319098</v>
      </c>
      <c r="G71" s="602">
        <v>149319098</v>
      </c>
      <c r="H71" s="603">
        <v>149319098</v>
      </c>
      <c r="I71" s="603">
        <v>149319098</v>
      </c>
      <c r="J71" s="603">
        <v>149319098</v>
      </c>
      <c r="K71" s="603">
        <v>149319098</v>
      </c>
      <c r="L71" s="603">
        <v>149319098</v>
      </c>
      <c r="M71" s="603"/>
      <c r="N71" s="603"/>
      <c r="O71" s="603"/>
      <c r="P71" s="603"/>
      <c r="Q71" s="603"/>
      <c r="R71" s="603"/>
      <c r="S71" s="34"/>
      <c r="T71" s="602">
        <v>101952550</v>
      </c>
      <c r="U71" s="603">
        <v>112069229</v>
      </c>
      <c r="V71" s="603">
        <v>112069229</v>
      </c>
      <c r="W71" s="603">
        <v>112069229</v>
      </c>
      <c r="X71" s="603">
        <v>112069229</v>
      </c>
      <c r="Y71" s="603">
        <v>112119192</v>
      </c>
      <c r="Z71" s="603"/>
      <c r="AA71" s="603"/>
      <c r="AB71" s="603"/>
      <c r="AC71" s="603"/>
      <c r="AD71" s="603"/>
      <c r="AE71" s="603"/>
      <c r="AF71" s="958"/>
      <c r="AG71" s="961"/>
      <c r="AH71" s="964"/>
      <c r="AI71" s="966"/>
      <c r="AJ71" s="968"/>
      <c r="AK71" s="966"/>
      <c r="AL71" s="966"/>
      <c r="AM71" s="966"/>
      <c r="AN71" s="949"/>
      <c r="AO71" s="949"/>
      <c r="AP71" s="949"/>
      <c r="AQ71" s="966"/>
      <c r="AR71" s="979"/>
      <c r="AS71" s="971"/>
      <c r="AT71" s="979"/>
      <c r="AU71" s="971"/>
      <c r="AV71" s="979"/>
      <c r="AW71" s="971"/>
      <c r="AX71" s="949"/>
      <c r="AY71" s="974"/>
    </row>
    <row r="72" spans="1:51" ht="18.600000000000001" customHeight="1" thickBot="1" x14ac:dyDescent="0.3">
      <c r="A72" s="952"/>
      <c r="B72" s="954"/>
      <c r="C72" s="956"/>
      <c r="D72" s="33" t="s">
        <v>42</v>
      </c>
      <c r="E72" s="604">
        <v>0</v>
      </c>
      <c r="F72" s="604">
        <v>0</v>
      </c>
      <c r="G72" s="604">
        <v>0</v>
      </c>
      <c r="H72" s="605">
        <v>0</v>
      </c>
      <c r="I72" s="605">
        <v>0</v>
      </c>
      <c r="J72" s="605">
        <v>0</v>
      </c>
      <c r="K72" s="605">
        <v>0</v>
      </c>
      <c r="L72" s="605">
        <v>0</v>
      </c>
      <c r="M72" s="605"/>
      <c r="N72" s="605"/>
      <c r="O72" s="605"/>
      <c r="P72" s="605"/>
      <c r="Q72" s="605"/>
      <c r="R72" s="605"/>
      <c r="S72" s="606"/>
      <c r="T72" s="604">
        <v>0</v>
      </c>
      <c r="U72" s="605">
        <v>0</v>
      </c>
      <c r="V72" s="605">
        <v>0</v>
      </c>
      <c r="W72" s="605">
        <v>0</v>
      </c>
      <c r="X72" s="605">
        <v>0</v>
      </c>
      <c r="Y72" s="605">
        <v>0</v>
      </c>
      <c r="Z72" s="605"/>
      <c r="AA72" s="605"/>
      <c r="AB72" s="605"/>
      <c r="AC72" s="605"/>
      <c r="AD72" s="605"/>
      <c r="AE72" s="605"/>
      <c r="AF72" s="958"/>
      <c r="AG72" s="961"/>
      <c r="AH72" s="964"/>
      <c r="AI72" s="966"/>
      <c r="AJ72" s="968"/>
      <c r="AK72" s="966"/>
      <c r="AL72" s="966"/>
      <c r="AM72" s="966"/>
      <c r="AN72" s="949"/>
      <c r="AO72" s="949"/>
      <c r="AP72" s="949"/>
      <c r="AQ72" s="966"/>
      <c r="AR72" s="979"/>
      <c r="AS72" s="971"/>
      <c r="AT72" s="979"/>
      <c r="AU72" s="971"/>
      <c r="AV72" s="979"/>
      <c r="AW72" s="971"/>
      <c r="AX72" s="949"/>
      <c r="AY72" s="974"/>
    </row>
    <row r="73" spans="1:51" ht="18.600000000000001" customHeight="1" thickBot="1" x14ac:dyDescent="0.3">
      <c r="A73" s="952"/>
      <c r="B73" s="954"/>
      <c r="C73" s="956"/>
      <c r="D73" s="33" t="s">
        <v>4</v>
      </c>
      <c r="E73" s="604">
        <v>10649930</v>
      </c>
      <c r="F73" s="604">
        <v>10649930</v>
      </c>
      <c r="G73" s="604">
        <v>10649930</v>
      </c>
      <c r="H73" s="605">
        <v>10649930</v>
      </c>
      <c r="I73" s="605">
        <v>10649930</v>
      </c>
      <c r="J73" s="605">
        <v>10649930</v>
      </c>
      <c r="K73" s="605">
        <v>7262682</v>
      </c>
      <c r="L73" s="605">
        <v>7262682</v>
      </c>
      <c r="M73" s="605"/>
      <c r="N73" s="605"/>
      <c r="O73" s="605"/>
      <c r="P73" s="605"/>
      <c r="Q73" s="605"/>
      <c r="R73" s="605"/>
      <c r="S73" s="606"/>
      <c r="T73" s="602">
        <v>5192134</v>
      </c>
      <c r="U73" s="603">
        <v>6786712</v>
      </c>
      <c r="V73" s="603">
        <v>7145563</v>
      </c>
      <c r="W73" s="603">
        <v>7262682</v>
      </c>
      <c r="X73" s="603">
        <v>7262682</v>
      </c>
      <c r="Y73" s="603">
        <v>7262682</v>
      </c>
      <c r="Z73" s="603"/>
      <c r="AA73" s="603"/>
      <c r="AB73" s="603"/>
      <c r="AC73" s="603"/>
      <c r="AD73" s="603"/>
      <c r="AE73" s="603"/>
      <c r="AF73" s="958"/>
      <c r="AG73" s="961"/>
      <c r="AH73" s="964"/>
      <c r="AI73" s="966"/>
      <c r="AJ73" s="968"/>
      <c r="AK73" s="966"/>
      <c r="AL73" s="966"/>
      <c r="AM73" s="966"/>
      <c r="AN73" s="949"/>
      <c r="AO73" s="949"/>
      <c r="AP73" s="949"/>
      <c r="AQ73" s="966"/>
      <c r="AR73" s="979"/>
      <c r="AS73" s="971"/>
      <c r="AT73" s="979"/>
      <c r="AU73" s="971"/>
      <c r="AV73" s="979"/>
      <c r="AW73" s="971"/>
      <c r="AX73" s="949"/>
      <c r="AY73" s="974"/>
    </row>
    <row r="74" spans="1:51" ht="18.600000000000001" customHeight="1" thickBot="1" x14ac:dyDescent="0.3">
      <c r="A74" s="952"/>
      <c r="B74" s="954"/>
      <c r="C74" s="956"/>
      <c r="D74" s="33" t="s">
        <v>43</v>
      </c>
      <c r="E74" s="604">
        <v>692</v>
      </c>
      <c r="F74" s="604">
        <v>692</v>
      </c>
      <c r="G74" s="604">
        <v>692</v>
      </c>
      <c r="H74" s="605">
        <v>692</v>
      </c>
      <c r="I74" s="605">
        <v>692</v>
      </c>
      <c r="J74" s="605">
        <v>692</v>
      </c>
      <c r="K74" s="605">
        <v>692</v>
      </c>
      <c r="L74" s="605">
        <v>692</v>
      </c>
      <c r="M74" s="605"/>
      <c r="N74" s="605"/>
      <c r="O74" s="605"/>
      <c r="P74" s="605"/>
      <c r="Q74" s="605"/>
      <c r="R74" s="605"/>
      <c r="S74" s="607"/>
      <c r="T74" s="604">
        <v>5</v>
      </c>
      <c r="U74" s="605">
        <v>55</v>
      </c>
      <c r="V74" s="605">
        <v>131</v>
      </c>
      <c r="W74" s="605">
        <v>166</v>
      </c>
      <c r="X74" s="605">
        <v>216</v>
      </c>
      <c r="Y74" s="605">
        <v>260</v>
      </c>
      <c r="Z74" s="605"/>
      <c r="AA74" s="605"/>
      <c r="AB74" s="605"/>
      <c r="AC74" s="605"/>
      <c r="AD74" s="605"/>
      <c r="AE74" s="605"/>
      <c r="AF74" s="958"/>
      <c r="AG74" s="961"/>
      <c r="AH74" s="964"/>
      <c r="AI74" s="966"/>
      <c r="AJ74" s="968"/>
      <c r="AK74" s="966"/>
      <c r="AL74" s="966"/>
      <c r="AM74" s="966"/>
      <c r="AN74" s="949"/>
      <c r="AO74" s="949"/>
      <c r="AP74" s="949"/>
      <c r="AQ74" s="966"/>
      <c r="AR74" s="979"/>
      <c r="AS74" s="971"/>
      <c r="AT74" s="979"/>
      <c r="AU74" s="971"/>
      <c r="AV74" s="979"/>
      <c r="AW74" s="971"/>
      <c r="AX74" s="949"/>
      <c r="AY74" s="974"/>
    </row>
    <row r="75" spans="1:51" ht="18.600000000000001" customHeight="1" thickBot="1" x14ac:dyDescent="0.3">
      <c r="A75" s="952"/>
      <c r="B75" s="954"/>
      <c r="C75" s="957"/>
      <c r="D75" s="35" t="s">
        <v>45</v>
      </c>
      <c r="E75" s="608">
        <v>159969028</v>
      </c>
      <c r="F75" s="608">
        <v>159969028</v>
      </c>
      <c r="G75" s="608">
        <v>159969028</v>
      </c>
      <c r="H75" s="609">
        <v>159969028</v>
      </c>
      <c r="I75" s="609">
        <v>159969028</v>
      </c>
      <c r="J75" s="609">
        <v>159969028</v>
      </c>
      <c r="K75" s="609">
        <v>156581780</v>
      </c>
      <c r="L75" s="609">
        <v>156581780</v>
      </c>
      <c r="M75" s="609"/>
      <c r="N75" s="609"/>
      <c r="O75" s="609"/>
      <c r="P75" s="609"/>
      <c r="Q75" s="609"/>
      <c r="R75" s="609"/>
      <c r="S75" s="610"/>
      <c r="T75" s="608">
        <v>117261363</v>
      </c>
      <c r="U75" s="609">
        <v>118855941</v>
      </c>
      <c r="V75" s="609">
        <v>119214792</v>
      </c>
      <c r="W75" s="609">
        <v>119331911</v>
      </c>
      <c r="X75" s="609">
        <v>119331911</v>
      </c>
      <c r="Y75" s="605">
        <v>119381874</v>
      </c>
      <c r="Z75" s="605"/>
      <c r="AA75" s="605"/>
      <c r="AB75" s="605"/>
      <c r="AC75" s="605"/>
      <c r="AD75" s="605"/>
      <c r="AE75" s="605"/>
      <c r="AF75" s="959"/>
      <c r="AG75" s="962"/>
      <c r="AH75" s="964"/>
      <c r="AI75" s="963"/>
      <c r="AJ75" s="969"/>
      <c r="AK75" s="963"/>
      <c r="AL75" s="963"/>
      <c r="AM75" s="963"/>
      <c r="AN75" s="950"/>
      <c r="AO75" s="950"/>
      <c r="AP75" s="950"/>
      <c r="AQ75" s="963"/>
      <c r="AR75" s="980"/>
      <c r="AS75" s="972"/>
      <c r="AT75" s="980"/>
      <c r="AU75" s="972"/>
      <c r="AV75" s="980"/>
      <c r="AW75" s="972"/>
      <c r="AX75" s="950"/>
      <c r="AY75" s="975"/>
    </row>
    <row r="76" spans="1:51" ht="18.600000000000001" customHeight="1" thickBot="1" x14ac:dyDescent="0.3">
      <c r="A76" s="952"/>
      <c r="B76" s="954"/>
      <c r="C76" s="976" t="s">
        <v>280</v>
      </c>
      <c r="D76" s="36" t="s">
        <v>41</v>
      </c>
      <c r="E76" s="599">
        <v>109</v>
      </c>
      <c r="F76" s="599">
        <v>109</v>
      </c>
      <c r="G76" s="599">
        <v>109</v>
      </c>
      <c r="H76" s="600">
        <v>109</v>
      </c>
      <c r="I76" s="600">
        <v>109</v>
      </c>
      <c r="J76" s="600">
        <v>109</v>
      </c>
      <c r="K76" s="600">
        <v>109</v>
      </c>
      <c r="L76" s="600">
        <v>109</v>
      </c>
      <c r="M76" s="600"/>
      <c r="N76" s="600"/>
      <c r="O76" s="600"/>
      <c r="P76" s="600"/>
      <c r="Q76" s="600"/>
      <c r="R76" s="600"/>
      <c r="S76" s="611"/>
      <c r="T76" s="599">
        <v>1</v>
      </c>
      <c r="U76" s="600">
        <v>9</v>
      </c>
      <c r="V76" s="600">
        <v>19</v>
      </c>
      <c r="W76" s="600">
        <v>24</v>
      </c>
      <c r="X76" s="600">
        <v>29</v>
      </c>
      <c r="Y76" s="600">
        <v>32</v>
      </c>
      <c r="Z76" s="600"/>
      <c r="AA76" s="600"/>
      <c r="AB76" s="600"/>
      <c r="AC76" s="600"/>
      <c r="AD76" s="600"/>
      <c r="AE76" s="600"/>
      <c r="AF76" s="977"/>
      <c r="AG76" s="960" t="s">
        <v>280</v>
      </c>
      <c r="AH76" s="964" t="s">
        <v>346</v>
      </c>
      <c r="AI76" s="965" t="s">
        <v>59</v>
      </c>
      <c r="AJ76" s="967" t="s">
        <v>1594</v>
      </c>
      <c r="AK76" s="965" t="s">
        <v>280</v>
      </c>
      <c r="AL76" s="965" t="s">
        <v>59</v>
      </c>
      <c r="AM76" s="965" t="s">
        <v>267</v>
      </c>
      <c r="AN76" s="948">
        <v>150151</v>
      </c>
      <c r="AO76" s="948">
        <v>73779</v>
      </c>
      <c r="AP76" s="948">
        <v>76372</v>
      </c>
      <c r="AQ76" s="965" t="s">
        <v>59</v>
      </c>
      <c r="AR76" s="978" t="s">
        <v>268</v>
      </c>
      <c r="AS76" s="970">
        <v>150151</v>
      </c>
      <c r="AT76" s="978" t="s">
        <v>268</v>
      </c>
      <c r="AU76" s="970">
        <v>150151</v>
      </c>
      <c r="AV76" s="978" t="s">
        <v>269</v>
      </c>
      <c r="AW76" s="970">
        <v>150151</v>
      </c>
      <c r="AX76" s="948">
        <v>150151</v>
      </c>
      <c r="AY76" s="973"/>
    </row>
    <row r="77" spans="1:51" ht="18.600000000000001" customHeight="1" thickBot="1" x14ac:dyDescent="0.3">
      <c r="A77" s="952"/>
      <c r="B77" s="954"/>
      <c r="C77" s="956"/>
      <c r="D77" s="33" t="s">
        <v>3</v>
      </c>
      <c r="E77" s="602">
        <v>23592418</v>
      </c>
      <c r="F77" s="602">
        <v>23592418</v>
      </c>
      <c r="G77" s="602">
        <v>23592418</v>
      </c>
      <c r="H77" s="603">
        <v>23592418</v>
      </c>
      <c r="I77" s="603">
        <v>23592418</v>
      </c>
      <c r="J77" s="603">
        <v>23592418</v>
      </c>
      <c r="K77" s="603">
        <v>23592418</v>
      </c>
      <c r="L77" s="603">
        <v>23592418</v>
      </c>
      <c r="M77" s="603"/>
      <c r="N77" s="603"/>
      <c r="O77" s="603"/>
      <c r="P77" s="603"/>
      <c r="Q77" s="603"/>
      <c r="R77" s="603"/>
      <c r="S77" s="34"/>
      <c r="T77" s="602">
        <v>16254316</v>
      </c>
      <c r="U77" s="603">
        <v>16254316</v>
      </c>
      <c r="V77" s="603">
        <v>16254316</v>
      </c>
      <c r="W77" s="603">
        <v>16254316</v>
      </c>
      <c r="X77" s="603">
        <v>16254316</v>
      </c>
      <c r="Y77" s="603">
        <v>16261563</v>
      </c>
      <c r="Z77" s="603"/>
      <c r="AA77" s="603"/>
      <c r="AB77" s="603"/>
      <c r="AC77" s="603"/>
      <c r="AD77" s="603"/>
      <c r="AE77" s="603"/>
      <c r="AF77" s="958"/>
      <c r="AG77" s="961"/>
      <c r="AH77" s="964"/>
      <c r="AI77" s="966"/>
      <c r="AJ77" s="968"/>
      <c r="AK77" s="966"/>
      <c r="AL77" s="966"/>
      <c r="AM77" s="966"/>
      <c r="AN77" s="949"/>
      <c r="AO77" s="949"/>
      <c r="AP77" s="949"/>
      <c r="AQ77" s="966"/>
      <c r="AR77" s="979"/>
      <c r="AS77" s="971"/>
      <c r="AT77" s="979"/>
      <c r="AU77" s="971"/>
      <c r="AV77" s="979"/>
      <c r="AW77" s="971"/>
      <c r="AX77" s="949"/>
      <c r="AY77" s="974"/>
    </row>
    <row r="78" spans="1:51" ht="18.600000000000001" customHeight="1" thickBot="1" x14ac:dyDescent="0.3">
      <c r="A78" s="952"/>
      <c r="B78" s="954"/>
      <c r="C78" s="956"/>
      <c r="D78" s="33" t="s">
        <v>42</v>
      </c>
      <c r="E78" s="604">
        <v>0</v>
      </c>
      <c r="F78" s="604">
        <v>0</v>
      </c>
      <c r="G78" s="604">
        <v>0</v>
      </c>
      <c r="H78" s="605">
        <v>0</v>
      </c>
      <c r="I78" s="605">
        <v>0</v>
      </c>
      <c r="J78" s="605">
        <v>0</v>
      </c>
      <c r="K78" s="605">
        <v>0</v>
      </c>
      <c r="L78" s="605">
        <v>0</v>
      </c>
      <c r="M78" s="605"/>
      <c r="N78" s="605"/>
      <c r="O78" s="605"/>
      <c r="P78" s="605"/>
      <c r="Q78" s="605"/>
      <c r="R78" s="605"/>
      <c r="S78" s="606"/>
      <c r="T78" s="604">
        <v>0</v>
      </c>
      <c r="U78" s="605">
        <v>0</v>
      </c>
      <c r="V78" s="605">
        <v>0</v>
      </c>
      <c r="W78" s="605">
        <v>0</v>
      </c>
      <c r="X78" s="605">
        <v>0</v>
      </c>
      <c r="Y78" s="605">
        <v>0</v>
      </c>
      <c r="Z78" s="605"/>
      <c r="AA78" s="605"/>
      <c r="AB78" s="605"/>
      <c r="AC78" s="605"/>
      <c r="AD78" s="605"/>
      <c r="AE78" s="605"/>
      <c r="AF78" s="958"/>
      <c r="AG78" s="961"/>
      <c r="AH78" s="964"/>
      <c r="AI78" s="966"/>
      <c r="AJ78" s="968"/>
      <c r="AK78" s="966"/>
      <c r="AL78" s="966"/>
      <c r="AM78" s="966"/>
      <c r="AN78" s="949"/>
      <c r="AO78" s="949"/>
      <c r="AP78" s="949"/>
      <c r="AQ78" s="966"/>
      <c r="AR78" s="979"/>
      <c r="AS78" s="971"/>
      <c r="AT78" s="979"/>
      <c r="AU78" s="971"/>
      <c r="AV78" s="979"/>
      <c r="AW78" s="971"/>
      <c r="AX78" s="949"/>
      <c r="AY78" s="974"/>
    </row>
    <row r="79" spans="1:51" ht="18.600000000000001" customHeight="1" thickBot="1" x14ac:dyDescent="0.3">
      <c r="A79" s="952"/>
      <c r="B79" s="954"/>
      <c r="C79" s="956"/>
      <c r="D79" s="33" t="s">
        <v>4</v>
      </c>
      <c r="E79" s="604">
        <v>1682689</v>
      </c>
      <c r="F79" s="604">
        <v>1682689</v>
      </c>
      <c r="G79" s="604">
        <v>1682689</v>
      </c>
      <c r="H79" s="605">
        <v>1682689</v>
      </c>
      <c r="I79" s="605">
        <v>1682689</v>
      </c>
      <c r="J79" s="605">
        <v>1682689</v>
      </c>
      <c r="K79" s="605">
        <v>1147504</v>
      </c>
      <c r="L79" s="605">
        <v>1147504</v>
      </c>
      <c r="M79" s="605"/>
      <c r="N79" s="605"/>
      <c r="O79" s="605"/>
      <c r="P79" s="605"/>
      <c r="Q79" s="605"/>
      <c r="R79" s="605"/>
      <c r="S79" s="606"/>
      <c r="T79" s="602">
        <v>820357</v>
      </c>
      <c r="U79" s="603">
        <v>1072300</v>
      </c>
      <c r="V79" s="603">
        <v>1128999</v>
      </c>
      <c r="W79" s="603">
        <v>1147504</v>
      </c>
      <c r="X79" s="603">
        <v>1147504</v>
      </c>
      <c r="Y79" s="603">
        <v>1147504</v>
      </c>
      <c r="Z79" s="603"/>
      <c r="AA79" s="603"/>
      <c r="AB79" s="603"/>
      <c r="AC79" s="603"/>
      <c r="AD79" s="603"/>
      <c r="AE79" s="603"/>
      <c r="AF79" s="958"/>
      <c r="AG79" s="961"/>
      <c r="AH79" s="964"/>
      <c r="AI79" s="966"/>
      <c r="AJ79" s="968"/>
      <c r="AK79" s="966"/>
      <c r="AL79" s="966"/>
      <c r="AM79" s="966"/>
      <c r="AN79" s="949"/>
      <c r="AO79" s="949"/>
      <c r="AP79" s="949"/>
      <c r="AQ79" s="966"/>
      <c r="AR79" s="979"/>
      <c r="AS79" s="971"/>
      <c r="AT79" s="979"/>
      <c r="AU79" s="971"/>
      <c r="AV79" s="979"/>
      <c r="AW79" s="971"/>
      <c r="AX79" s="949"/>
      <c r="AY79" s="974"/>
    </row>
    <row r="80" spans="1:51" ht="18.600000000000001" customHeight="1" thickBot="1" x14ac:dyDescent="0.3">
      <c r="A80" s="952"/>
      <c r="B80" s="954"/>
      <c r="C80" s="956"/>
      <c r="D80" s="33" t="s">
        <v>43</v>
      </c>
      <c r="E80" s="604">
        <v>109</v>
      </c>
      <c r="F80" s="604">
        <v>109</v>
      </c>
      <c r="G80" s="604">
        <v>109</v>
      </c>
      <c r="H80" s="605">
        <v>109</v>
      </c>
      <c r="I80" s="605">
        <v>109</v>
      </c>
      <c r="J80" s="605">
        <v>109</v>
      </c>
      <c r="K80" s="605">
        <v>109</v>
      </c>
      <c r="L80" s="605">
        <v>109</v>
      </c>
      <c r="M80" s="605"/>
      <c r="N80" s="605"/>
      <c r="O80" s="605"/>
      <c r="P80" s="605"/>
      <c r="Q80" s="605"/>
      <c r="R80" s="605"/>
      <c r="S80" s="607"/>
      <c r="T80" s="604">
        <v>1</v>
      </c>
      <c r="U80" s="605">
        <v>9</v>
      </c>
      <c r="V80" s="605">
        <v>19</v>
      </c>
      <c r="W80" s="605">
        <v>24</v>
      </c>
      <c r="X80" s="605">
        <v>29</v>
      </c>
      <c r="Y80" s="605">
        <v>32</v>
      </c>
      <c r="Z80" s="605"/>
      <c r="AA80" s="605"/>
      <c r="AB80" s="605"/>
      <c r="AC80" s="605"/>
      <c r="AD80" s="605"/>
      <c r="AE80" s="605"/>
      <c r="AF80" s="958"/>
      <c r="AG80" s="961"/>
      <c r="AH80" s="964"/>
      <c r="AI80" s="966"/>
      <c r="AJ80" s="968"/>
      <c r="AK80" s="966"/>
      <c r="AL80" s="966"/>
      <c r="AM80" s="966"/>
      <c r="AN80" s="949"/>
      <c r="AO80" s="949"/>
      <c r="AP80" s="949"/>
      <c r="AQ80" s="966"/>
      <c r="AR80" s="979"/>
      <c r="AS80" s="971"/>
      <c r="AT80" s="979"/>
      <c r="AU80" s="971"/>
      <c r="AV80" s="979"/>
      <c r="AW80" s="971"/>
      <c r="AX80" s="949"/>
      <c r="AY80" s="974"/>
    </row>
    <row r="81" spans="1:51" ht="18.600000000000001" customHeight="1" thickBot="1" x14ac:dyDescent="0.3">
      <c r="A81" s="952"/>
      <c r="B81" s="954"/>
      <c r="C81" s="957"/>
      <c r="D81" s="35" t="s">
        <v>45</v>
      </c>
      <c r="E81" s="608">
        <v>25275107</v>
      </c>
      <c r="F81" s="608">
        <v>25275107</v>
      </c>
      <c r="G81" s="608">
        <v>25275107</v>
      </c>
      <c r="H81" s="609">
        <v>25275107</v>
      </c>
      <c r="I81" s="609">
        <v>25275107</v>
      </c>
      <c r="J81" s="609">
        <v>25275107</v>
      </c>
      <c r="K81" s="609">
        <v>24739922</v>
      </c>
      <c r="L81" s="609">
        <v>24739922</v>
      </c>
      <c r="M81" s="609"/>
      <c r="N81" s="609"/>
      <c r="O81" s="609"/>
      <c r="P81" s="609"/>
      <c r="Q81" s="609"/>
      <c r="R81" s="609"/>
      <c r="S81" s="610"/>
      <c r="T81" s="608">
        <v>17074673</v>
      </c>
      <c r="U81" s="609">
        <v>17326616</v>
      </c>
      <c r="V81" s="609">
        <v>17383315</v>
      </c>
      <c r="W81" s="609">
        <v>17401820</v>
      </c>
      <c r="X81" s="609">
        <v>17401820</v>
      </c>
      <c r="Y81" s="605">
        <v>17409067</v>
      </c>
      <c r="Z81" s="605"/>
      <c r="AA81" s="605"/>
      <c r="AB81" s="605"/>
      <c r="AC81" s="605"/>
      <c r="AD81" s="605"/>
      <c r="AE81" s="605"/>
      <c r="AF81" s="959"/>
      <c r="AG81" s="962"/>
      <c r="AH81" s="964"/>
      <c r="AI81" s="963"/>
      <c r="AJ81" s="969"/>
      <c r="AK81" s="963"/>
      <c r="AL81" s="963"/>
      <c r="AM81" s="963"/>
      <c r="AN81" s="950"/>
      <c r="AO81" s="950"/>
      <c r="AP81" s="950"/>
      <c r="AQ81" s="963"/>
      <c r="AR81" s="980"/>
      <c r="AS81" s="972"/>
      <c r="AT81" s="980"/>
      <c r="AU81" s="972"/>
      <c r="AV81" s="980"/>
      <c r="AW81" s="972"/>
      <c r="AX81" s="950"/>
      <c r="AY81" s="975"/>
    </row>
    <row r="82" spans="1:51" ht="18.600000000000001" customHeight="1" thickBot="1" x14ac:dyDescent="0.3">
      <c r="A82" s="952"/>
      <c r="B82" s="954"/>
      <c r="C82" s="976" t="s">
        <v>281</v>
      </c>
      <c r="D82" s="36" t="s">
        <v>41</v>
      </c>
      <c r="E82" s="599">
        <v>188</v>
      </c>
      <c r="F82" s="599">
        <v>188</v>
      </c>
      <c r="G82" s="599">
        <v>188</v>
      </c>
      <c r="H82" s="600">
        <v>188</v>
      </c>
      <c r="I82" s="600">
        <v>188</v>
      </c>
      <c r="J82" s="600">
        <v>188</v>
      </c>
      <c r="K82" s="600">
        <v>188</v>
      </c>
      <c r="L82" s="600">
        <v>188</v>
      </c>
      <c r="M82" s="600"/>
      <c r="N82" s="600"/>
      <c r="O82" s="600"/>
      <c r="P82" s="600"/>
      <c r="Q82" s="600"/>
      <c r="R82" s="600"/>
      <c r="S82" s="611"/>
      <c r="T82" s="599">
        <v>2</v>
      </c>
      <c r="U82" s="600">
        <v>28</v>
      </c>
      <c r="V82" s="600">
        <v>49</v>
      </c>
      <c r="W82" s="600">
        <v>63</v>
      </c>
      <c r="X82" s="600">
        <v>71</v>
      </c>
      <c r="Y82" s="600">
        <v>83</v>
      </c>
      <c r="Z82" s="600"/>
      <c r="AA82" s="600"/>
      <c r="AB82" s="600"/>
      <c r="AC82" s="600"/>
      <c r="AD82" s="600"/>
      <c r="AE82" s="600"/>
      <c r="AF82" s="977"/>
      <c r="AG82" s="960" t="s">
        <v>281</v>
      </c>
      <c r="AH82" s="964" t="s">
        <v>345</v>
      </c>
      <c r="AI82" s="965" t="s">
        <v>59</v>
      </c>
      <c r="AJ82" s="967" t="s">
        <v>1594</v>
      </c>
      <c r="AK82" s="965" t="s">
        <v>281</v>
      </c>
      <c r="AL82" s="965" t="s">
        <v>59</v>
      </c>
      <c r="AM82" s="965" t="s">
        <v>267</v>
      </c>
      <c r="AN82" s="948">
        <v>167657</v>
      </c>
      <c r="AO82" s="948">
        <v>71468</v>
      </c>
      <c r="AP82" s="948">
        <v>96189</v>
      </c>
      <c r="AQ82" s="965" t="s">
        <v>59</v>
      </c>
      <c r="AR82" s="978" t="s">
        <v>268</v>
      </c>
      <c r="AS82" s="970">
        <v>167657</v>
      </c>
      <c r="AT82" s="978" t="s">
        <v>268</v>
      </c>
      <c r="AU82" s="970">
        <v>167657</v>
      </c>
      <c r="AV82" s="978" t="s">
        <v>269</v>
      </c>
      <c r="AW82" s="970">
        <v>167657</v>
      </c>
      <c r="AX82" s="948">
        <v>167657</v>
      </c>
      <c r="AY82" s="973"/>
    </row>
    <row r="83" spans="1:51" ht="18.600000000000001" customHeight="1" thickBot="1" x14ac:dyDescent="0.3">
      <c r="A83" s="952"/>
      <c r="B83" s="954"/>
      <c r="C83" s="956"/>
      <c r="D83" s="33" t="s">
        <v>3</v>
      </c>
      <c r="E83" s="602">
        <v>40614795</v>
      </c>
      <c r="F83" s="602">
        <v>40614795</v>
      </c>
      <c r="G83" s="602">
        <v>40614795</v>
      </c>
      <c r="H83" s="603">
        <v>40614795</v>
      </c>
      <c r="I83" s="603">
        <v>40614795</v>
      </c>
      <c r="J83" s="603">
        <v>40614795</v>
      </c>
      <c r="K83" s="603">
        <v>40614795</v>
      </c>
      <c r="L83" s="603">
        <v>40614795</v>
      </c>
      <c r="M83" s="603"/>
      <c r="N83" s="603"/>
      <c r="O83" s="603"/>
      <c r="P83" s="603"/>
      <c r="Q83" s="603"/>
      <c r="R83" s="603"/>
      <c r="S83" s="34"/>
      <c r="T83" s="602">
        <v>41919025</v>
      </c>
      <c r="U83" s="603">
        <v>41919025</v>
      </c>
      <c r="V83" s="603">
        <v>41919025</v>
      </c>
      <c r="W83" s="603">
        <v>41919025</v>
      </c>
      <c r="X83" s="603">
        <v>41919025</v>
      </c>
      <c r="Y83" s="603">
        <v>41937714</v>
      </c>
      <c r="Z83" s="603"/>
      <c r="AA83" s="603"/>
      <c r="AB83" s="603"/>
      <c r="AC83" s="603"/>
      <c r="AD83" s="603"/>
      <c r="AE83" s="603"/>
      <c r="AF83" s="958"/>
      <c r="AG83" s="961"/>
      <c r="AH83" s="964"/>
      <c r="AI83" s="966"/>
      <c r="AJ83" s="968"/>
      <c r="AK83" s="966"/>
      <c r="AL83" s="966"/>
      <c r="AM83" s="966"/>
      <c r="AN83" s="949"/>
      <c r="AO83" s="949"/>
      <c r="AP83" s="949"/>
      <c r="AQ83" s="966"/>
      <c r="AR83" s="979"/>
      <c r="AS83" s="971"/>
      <c r="AT83" s="979"/>
      <c r="AU83" s="971"/>
      <c r="AV83" s="979"/>
      <c r="AW83" s="971"/>
      <c r="AX83" s="949"/>
      <c r="AY83" s="974"/>
    </row>
    <row r="84" spans="1:51" ht="18.600000000000001" customHeight="1" thickBot="1" x14ac:dyDescent="0.3">
      <c r="A84" s="952"/>
      <c r="B84" s="954"/>
      <c r="C84" s="956"/>
      <c r="D84" s="33" t="s">
        <v>42</v>
      </c>
      <c r="E84" s="604">
        <v>0</v>
      </c>
      <c r="F84" s="604">
        <v>0</v>
      </c>
      <c r="G84" s="604">
        <v>0</v>
      </c>
      <c r="H84" s="605">
        <v>0</v>
      </c>
      <c r="I84" s="605">
        <v>0</v>
      </c>
      <c r="J84" s="605">
        <v>0</v>
      </c>
      <c r="K84" s="605">
        <v>0</v>
      </c>
      <c r="L84" s="605">
        <v>0</v>
      </c>
      <c r="M84" s="605"/>
      <c r="N84" s="605"/>
      <c r="O84" s="605"/>
      <c r="P84" s="605"/>
      <c r="Q84" s="605"/>
      <c r="R84" s="605"/>
      <c r="S84" s="606"/>
      <c r="T84" s="604">
        <v>0</v>
      </c>
      <c r="U84" s="605">
        <v>0</v>
      </c>
      <c r="V84" s="605">
        <v>0</v>
      </c>
      <c r="W84" s="605">
        <v>0</v>
      </c>
      <c r="X84" s="605">
        <v>0</v>
      </c>
      <c r="Y84" s="605">
        <v>0</v>
      </c>
      <c r="Z84" s="605"/>
      <c r="AA84" s="605"/>
      <c r="AB84" s="605"/>
      <c r="AC84" s="605"/>
      <c r="AD84" s="605"/>
      <c r="AE84" s="605"/>
      <c r="AF84" s="958"/>
      <c r="AG84" s="961"/>
      <c r="AH84" s="964"/>
      <c r="AI84" s="966"/>
      <c r="AJ84" s="968"/>
      <c r="AK84" s="966"/>
      <c r="AL84" s="966"/>
      <c r="AM84" s="966"/>
      <c r="AN84" s="949"/>
      <c r="AO84" s="949"/>
      <c r="AP84" s="949"/>
      <c r="AQ84" s="966"/>
      <c r="AR84" s="979"/>
      <c r="AS84" s="971"/>
      <c r="AT84" s="979"/>
      <c r="AU84" s="971"/>
      <c r="AV84" s="979"/>
      <c r="AW84" s="971"/>
      <c r="AX84" s="949"/>
      <c r="AY84" s="974"/>
    </row>
    <row r="85" spans="1:51" ht="18.600000000000001" customHeight="1" thickBot="1" x14ac:dyDescent="0.3">
      <c r="A85" s="952"/>
      <c r="B85" s="954"/>
      <c r="C85" s="956"/>
      <c r="D85" s="33" t="s">
        <v>4</v>
      </c>
      <c r="E85" s="604">
        <v>2896781</v>
      </c>
      <c r="F85" s="604">
        <v>2896781</v>
      </c>
      <c r="G85" s="604">
        <v>2896781</v>
      </c>
      <c r="H85" s="605">
        <v>2896781</v>
      </c>
      <c r="I85" s="605">
        <v>2896781</v>
      </c>
      <c r="J85" s="605">
        <v>2896781</v>
      </c>
      <c r="K85" s="605">
        <v>1975450</v>
      </c>
      <c r="L85" s="605">
        <v>1975450</v>
      </c>
      <c r="M85" s="605"/>
      <c r="N85" s="605"/>
      <c r="O85" s="605"/>
      <c r="P85" s="605"/>
      <c r="Q85" s="605"/>
      <c r="R85" s="605"/>
      <c r="S85" s="606"/>
      <c r="T85" s="602">
        <v>1412260</v>
      </c>
      <c r="U85" s="603">
        <v>1845986</v>
      </c>
      <c r="V85" s="603">
        <v>1943593</v>
      </c>
      <c r="W85" s="603">
        <v>1975450</v>
      </c>
      <c r="X85" s="603">
        <v>1975450</v>
      </c>
      <c r="Y85" s="603">
        <v>1975450</v>
      </c>
      <c r="Z85" s="603"/>
      <c r="AA85" s="603"/>
      <c r="AB85" s="603"/>
      <c r="AC85" s="603"/>
      <c r="AD85" s="603"/>
      <c r="AE85" s="603"/>
      <c r="AF85" s="958"/>
      <c r="AG85" s="961"/>
      <c r="AH85" s="964"/>
      <c r="AI85" s="966"/>
      <c r="AJ85" s="968"/>
      <c r="AK85" s="966"/>
      <c r="AL85" s="966"/>
      <c r="AM85" s="966"/>
      <c r="AN85" s="949"/>
      <c r="AO85" s="949"/>
      <c r="AP85" s="949"/>
      <c r="AQ85" s="966"/>
      <c r="AR85" s="979"/>
      <c r="AS85" s="971"/>
      <c r="AT85" s="979"/>
      <c r="AU85" s="971"/>
      <c r="AV85" s="979"/>
      <c r="AW85" s="971"/>
      <c r="AX85" s="949"/>
      <c r="AY85" s="974"/>
    </row>
    <row r="86" spans="1:51" ht="18.600000000000001" customHeight="1" thickBot="1" x14ac:dyDescent="0.3">
      <c r="A86" s="952"/>
      <c r="B86" s="954"/>
      <c r="C86" s="956"/>
      <c r="D86" s="33" t="s">
        <v>43</v>
      </c>
      <c r="E86" s="604">
        <v>188</v>
      </c>
      <c r="F86" s="604">
        <v>188</v>
      </c>
      <c r="G86" s="604">
        <v>188</v>
      </c>
      <c r="H86" s="605">
        <v>188</v>
      </c>
      <c r="I86" s="605">
        <v>188</v>
      </c>
      <c r="J86" s="605">
        <v>188</v>
      </c>
      <c r="K86" s="605">
        <v>188</v>
      </c>
      <c r="L86" s="605">
        <v>188</v>
      </c>
      <c r="M86" s="605"/>
      <c r="N86" s="605"/>
      <c r="O86" s="605"/>
      <c r="P86" s="605"/>
      <c r="Q86" s="605"/>
      <c r="R86" s="605"/>
      <c r="S86" s="607"/>
      <c r="T86" s="604">
        <v>2</v>
      </c>
      <c r="U86" s="605">
        <v>28</v>
      </c>
      <c r="V86" s="605">
        <v>49</v>
      </c>
      <c r="W86" s="605">
        <v>63</v>
      </c>
      <c r="X86" s="605">
        <v>71</v>
      </c>
      <c r="Y86" s="605">
        <v>83</v>
      </c>
      <c r="Z86" s="605"/>
      <c r="AA86" s="605"/>
      <c r="AB86" s="605"/>
      <c r="AC86" s="605"/>
      <c r="AD86" s="605"/>
      <c r="AE86" s="605"/>
      <c r="AF86" s="958"/>
      <c r="AG86" s="961"/>
      <c r="AH86" s="964"/>
      <c r="AI86" s="966"/>
      <c r="AJ86" s="968"/>
      <c r="AK86" s="966"/>
      <c r="AL86" s="966"/>
      <c r="AM86" s="966"/>
      <c r="AN86" s="949"/>
      <c r="AO86" s="949"/>
      <c r="AP86" s="949"/>
      <c r="AQ86" s="966"/>
      <c r="AR86" s="979"/>
      <c r="AS86" s="971"/>
      <c r="AT86" s="979"/>
      <c r="AU86" s="971"/>
      <c r="AV86" s="979"/>
      <c r="AW86" s="971"/>
      <c r="AX86" s="949"/>
      <c r="AY86" s="974"/>
    </row>
    <row r="87" spans="1:51" ht="18.600000000000001" customHeight="1" thickBot="1" x14ac:dyDescent="0.3">
      <c r="A87" s="952"/>
      <c r="B87" s="954"/>
      <c r="C87" s="957"/>
      <c r="D87" s="35" t="s">
        <v>45</v>
      </c>
      <c r="E87" s="608">
        <v>43511576</v>
      </c>
      <c r="F87" s="608">
        <v>43511576</v>
      </c>
      <c r="G87" s="608">
        <v>43511576</v>
      </c>
      <c r="H87" s="609">
        <v>43511576</v>
      </c>
      <c r="I87" s="609">
        <v>43511576</v>
      </c>
      <c r="J87" s="609">
        <v>43511576</v>
      </c>
      <c r="K87" s="609">
        <v>42590245</v>
      </c>
      <c r="L87" s="609">
        <v>42590245</v>
      </c>
      <c r="M87" s="609"/>
      <c r="N87" s="609"/>
      <c r="O87" s="609"/>
      <c r="P87" s="609"/>
      <c r="Q87" s="609"/>
      <c r="R87" s="609"/>
      <c r="S87" s="610"/>
      <c r="T87" s="608">
        <v>43331285</v>
      </c>
      <c r="U87" s="609">
        <v>43765011</v>
      </c>
      <c r="V87" s="609">
        <v>43862618</v>
      </c>
      <c r="W87" s="609">
        <v>43894475</v>
      </c>
      <c r="X87" s="609">
        <v>43894475</v>
      </c>
      <c r="Y87" s="605">
        <v>43913164</v>
      </c>
      <c r="Z87" s="605"/>
      <c r="AA87" s="605"/>
      <c r="AB87" s="605"/>
      <c r="AC87" s="605"/>
      <c r="AD87" s="605"/>
      <c r="AE87" s="605"/>
      <c r="AF87" s="959"/>
      <c r="AG87" s="962"/>
      <c r="AH87" s="964"/>
      <c r="AI87" s="963"/>
      <c r="AJ87" s="969"/>
      <c r="AK87" s="963"/>
      <c r="AL87" s="963"/>
      <c r="AM87" s="963"/>
      <c r="AN87" s="950"/>
      <c r="AO87" s="950"/>
      <c r="AP87" s="950"/>
      <c r="AQ87" s="963"/>
      <c r="AR87" s="980"/>
      <c r="AS87" s="972"/>
      <c r="AT87" s="980"/>
      <c r="AU87" s="972"/>
      <c r="AV87" s="980"/>
      <c r="AW87" s="972"/>
      <c r="AX87" s="950"/>
      <c r="AY87" s="975"/>
    </row>
    <row r="88" spans="1:51" ht="18.600000000000001" customHeight="1" thickBot="1" x14ac:dyDescent="0.3">
      <c r="A88" s="952"/>
      <c r="B88" s="954"/>
      <c r="C88" s="976" t="s">
        <v>282</v>
      </c>
      <c r="D88" s="36" t="s">
        <v>41</v>
      </c>
      <c r="E88" s="599">
        <v>74</v>
      </c>
      <c r="F88" s="599">
        <v>74</v>
      </c>
      <c r="G88" s="599">
        <v>74</v>
      </c>
      <c r="H88" s="600">
        <v>74</v>
      </c>
      <c r="I88" s="600">
        <v>74</v>
      </c>
      <c r="J88" s="600">
        <v>74</v>
      </c>
      <c r="K88" s="600">
        <v>74</v>
      </c>
      <c r="L88" s="600">
        <v>74</v>
      </c>
      <c r="M88" s="600"/>
      <c r="N88" s="600"/>
      <c r="O88" s="600"/>
      <c r="P88" s="600"/>
      <c r="Q88" s="600"/>
      <c r="R88" s="600"/>
      <c r="S88" s="611"/>
      <c r="T88" s="599">
        <v>3</v>
      </c>
      <c r="U88" s="600">
        <v>24</v>
      </c>
      <c r="V88" s="600">
        <v>37</v>
      </c>
      <c r="W88" s="600">
        <v>38</v>
      </c>
      <c r="X88" s="600">
        <v>43</v>
      </c>
      <c r="Y88" s="600">
        <v>46</v>
      </c>
      <c r="Z88" s="600"/>
      <c r="AA88" s="600"/>
      <c r="AB88" s="600"/>
      <c r="AC88" s="600"/>
      <c r="AD88" s="600"/>
      <c r="AE88" s="600"/>
      <c r="AF88" s="977"/>
      <c r="AG88" s="960" t="s">
        <v>282</v>
      </c>
      <c r="AH88" s="964" t="s">
        <v>350</v>
      </c>
      <c r="AI88" s="965" t="s">
        <v>59</v>
      </c>
      <c r="AJ88" s="967" t="s">
        <v>1594</v>
      </c>
      <c r="AK88" s="965" t="s">
        <v>282</v>
      </c>
      <c r="AL88" s="965" t="s">
        <v>59</v>
      </c>
      <c r="AM88" s="965" t="s">
        <v>267</v>
      </c>
      <c r="AN88" s="948">
        <v>83142</v>
      </c>
      <c r="AO88" s="948">
        <v>35452</v>
      </c>
      <c r="AP88" s="948">
        <v>47690</v>
      </c>
      <c r="AQ88" s="965" t="s">
        <v>59</v>
      </c>
      <c r="AR88" s="978" t="s">
        <v>268</v>
      </c>
      <c r="AS88" s="970">
        <v>83142</v>
      </c>
      <c r="AT88" s="978" t="s">
        <v>268</v>
      </c>
      <c r="AU88" s="970">
        <v>83142</v>
      </c>
      <c r="AV88" s="978" t="s">
        <v>269</v>
      </c>
      <c r="AW88" s="970">
        <v>83142</v>
      </c>
      <c r="AX88" s="948">
        <v>83142</v>
      </c>
      <c r="AY88" s="973"/>
    </row>
    <row r="89" spans="1:51" ht="18.600000000000001" customHeight="1" thickBot="1" x14ac:dyDescent="0.3">
      <c r="A89" s="952"/>
      <c r="B89" s="954"/>
      <c r="C89" s="956"/>
      <c r="D89" s="33" t="s">
        <v>3</v>
      </c>
      <c r="E89" s="602">
        <v>16026917</v>
      </c>
      <c r="F89" s="602">
        <v>16026917</v>
      </c>
      <c r="G89" s="602">
        <v>16026917</v>
      </c>
      <c r="H89" s="603">
        <v>16026917</v>
      </c>
      <c r="I89" s="603">
        <v>16026917</v>
      </c>
      <c r="J89" s="603">
        <v>16026917</v>
      </c>
      <c r="K89" s="603">
        <v>16026917</v>
      </c>
      <c r="L89" s="603">
        <v>16026917</v>
      </c>
      <c r="M89" s="603"/>
      <c r="N89" s="603"/>
      <c r="O89" s="603"/>
      <c r="P89" s="603"/>
      <c r="Q89" s="603"/>
      <c r="R89" s="603"/>
      <c r="S89" s="34"/>
      <c r="T89" s="602">
        <v>31653141</v>
      </c>
      <c r="U89" s="603">
        <v>31653141</v>
      </c>
      <c r="V89" s="603">
        <v>31653141</v>
      </c>
      <c r="W89" s="603">
        <v>31653141</v>
      </c>
      <c r="X89" s="603">
        <v>31653141</v>
      </c>
      <c r="Y89" s="603">
        <v>31667253</v>
      </c>
      <c r="Z89" s="603"/>
      <c r="AA89" s="603"/>
      <c r="AB89" s="603"/>
      <c r="AC89" s="603"/>
      <c r="AD89" s="603"/>
      <c r="AE89" s="603"/>
      <c r="AF89" s="958"/>
      <c r="AG89" s="961"/>
      <c r="AH89" s="964"/>
      <c r="AI89" s="966"/>
      <c r="AJ89" s="968"/>
      <c r="AK89" s="966"/>
      <c r="AL89" s="966"/>
      <c r="AM89" s="966"/>
      <c r="AN89" s="949"/>
      <c r="AO89" s="949"/>
      <c r="AP89" s="949"/>
      <c r="AQ89" s="966"/>
      <c r="AR89" s="979"/>
      <c r="AS89" s="971"/>
      <c r="AT89" s="979"/>
      <c r="AU89" s="971"/>
      <c r="AV89" s="979"/>
      <c r="AW89" s="971"/>
      <c r="AX89" s="949"/>
      <c r="AY89" s="974"/>
    </row>
    <row r="90" spans="1:51" ht="18.600000000000001" customHeight="1" thickBot="1" x14ac:dyDescent="0.3">
      <c r="A90" s="952"/>
      <c r="B90" s="954"/>
      <c r="C90" s="956"/>
      <c r="D90" s="33" t="s">
        <v>42</v>
      </c>
      <c r="E90" s="604">
        <v>0</v>
      </c>
      <c r="F90" s="604">
        <v>0</v>
      </c>
      <c r="G90" s="604">
        <v>0</v>
      </c>
      <c r="H90" s="605">
        <v>0</v>
      </c>
      <c r="I90" s="605">
        <v>0</v>
      </c>
      <c r="J90" s="605">
        <v>0</v>
      </c>
      <c r="K90" s="605">
        <v>0</v>
      </c>
      <c r="L90" s="605">
        <v>0</v>
      </c>
      <c r="M90" s="605"/>
      <c r="N90" s="605"/>
      <c r="O90" s="605"/>
      <c r="P90" s="605"/>
      <c r="Q90" s="605"/>
      <c r="R90" s="605"/>
      <c r="S90" s="606"/>
      <c r="T90" s="604">
        <v>0</v>
      </c>
      <c r="U90" s="605">
        <v>0</v>
      </c>
      <c r="V90" s="605">
        <v>0</v>
      </c>
      <c r="W90" s="605">
        <v>0</v>
      </c>
      <c r="X90" s="605">
        <v>0</v>
      </c>
      <c r="Y90" s="605">
        <v>0</v>
      </c>
      <c r="Z90" s="605"/>
      <c r="AA90" s="605"/>
      <c r="AB90" s="605"/>
      <c r="AC90" s="605"/>
      <c r="AD90" s="605"/>
      <c r="AE90" s="605"/>
      <c r="AF90" s="958"/>
      <c r="AG90" s="961"/>
      <c r="AH90" s="964"/>
      <c r="AI90" s="966"/>
      <c r="AJ90" s="968"/>
      <c r="AK90" s="966"/>
      <c r="AL90" s="966"/>
      <c r="AM90" s="966"/>
      <c r="AN90" s="949"/>
      <c r="AO90" s="949"/>
      <c r="AP90" s="949"/>
      <c r="AQ90" s="966"/>
      <c r="AR90" s="979"/>
      <c r="AS90" s="971"/>
      <c r="AT90" s="979"/>
      <c r="AU90" s="971"/>
      <c r="AV90" s="979"/>
      <c r="AW90" s="971"/>
      <c r="AX90" s="949"/>
      <c r="AY90" s="974"/>
    </row>
    <row r="91" spans="1:51" ht="18.600000000000001" customHeight="1" thickBot="1" x14ac:dyDescent="0.3">
      <c r="A91" s="952"/>
      <c r="B91" s="954"/>
      <c r="C91" s="956"/>
      <c r="D91" s="33" t="s">
        <v>4</v>
      </c>
      <c r="E91" s="604">
        <v>1143092</v>
      </c>
      <c r="F91" s="604">
        <v>1143092</v>
      </c>
      <c r="G91" s="604">
        <v>1143092</v>
      </c>
      <c r="H91" s="605">
        <v>1143092</v>
      </c>
      <c r="I91" s="605">
        <v>1143092</v>
      </c>
      <c r="J91" s="605">
        <v>1143092</v>
      </c>
      <c r="K91" s="605">
        <v>779528</v>
      </c>
      <c r="L91" s="605">
        <v>779528</v>
      </c>
      <c r="M91" s="605"/>
      <c r="N91" s="605"/>
      <c r="O91" s="605"/>
      <c r="P91" s="605"/>
      <c r="Q91" s="605"/>
      <c r="R91" s="605"/>
      <c r="S91" s="606"/>
      <c r="T91" s="602">
        <v>557289</v>
      </c>
      <c r="U91" s="603">
        <v>728440</v>
      </c>
      <c r="V91" s="603">
        <v>766957</v>
      </c>
      <c r="W91" s="603">
        <v>779528</v>
      </c>
      <c r="X91" s="603">
        <v>779528</v>
      </c>
      <c r="Y91" s="603">
        <v>779528</v>
      </c>
      <c r="Z91" s="603"/>
      <c r="AA91" s="603"/>
      <c r="AB91" s="603"/>
      <c r="AC91" s="603"/>
      <c r="AD91" s="603"/>
      <c r="AE91" s="603"/>
      <c r="AF91" s="958"/>
      <c r="AG91" s="961"/>
      <c r="AH91" s="964"/>
      <c r="AI91" s="966"/>
      <c r="AJ91" s="968"/>
      <c r="AK91" s="966"/>
      <c r="AL91" s="966"/>
      <c r="AM91" s="966"/>
      <c r="AN91" s="949"/>
      <c r="AO91" s="949"/>
      <c r="AP91" s="949"/>
      <c r="AQ91" s="966"/>
      <c r="AR91" s="979"/>
      <c r="AS91" s="971"/>
      <c r="AT91" s="979"/>
      <c r="AU91" s="971"/>
      <c r="AV91" s="979"/>
      <c r="AW91" s="971"/>
      <c r="AX91" s="949"/>
      <c r="AY91" s="974"/>
    </row>
    <row r="92" spans="1:51" ht="18.600000000000001" customHeight="1" thickBot="1" x14ac:dyDescent="0.3">
      <c r="A92" s="952"/>
      <c r="B92" s="954"/>
      <c r="C92" s="956"/>
      <c r="D92" s="33" t="s">
        <v>43</v>
      </c>
      <c r="E92" s="604">
        <v>74</v>
      </c>
      <c r="F92" s="604">
        <v>74</v>
      </c>
      <c r="G92" s="604">
        <v>74</v>
      </c>
      <c r="H92" s="605">
        <v>74</v>
      </c>
      <c r="I92" s="605">
        <v>74</v>
      </c>
      <c r="J92" s="605">
        <v>74</v>
      </c>
      <c r="K92" s="605">
        <v>74</v>
      </c>
      <c r="L92" s="605">
        <v>74</v>
      </c>
      <c r="M92" s="605"/>
      <c r="N92" s="605"/>
      <c r="O92" s="605"/>
      <c r="P92" s="605"/>
      <c r="Q92" s="605"/>
      <c r="R92" s="605"/>
      <c r="S92" s="607"/>
      <c r="T92" s="604">
        <v>3</v>
      </c>
      <c r="U92" s="605">
        <v>24</v>
      </c>
      <c r="V92" s="605">
        <v>37</v>
      </c>
      <c r="W92" s="605">
        <v>38</v>
      </c>
      <c r="X92" s="605">
        <v>43</v>
      </c>
      <c r="Y92" s="605">
        <v>46</v>
      </c>
      <c r="Z92" s="605"/>
      <c r="AA92" s="605"/>
      <c r="AB92" s="605"/>
      <c r="AC92" s="605"/>
      <c r="AD92" s="605"/>
      <c r="AE92" s="605"/>
      <c r="AF92" s="958"/>
      <c r="AG92" s="961"/>
      <c r="AH92" s="964"/>
      <c r="AI92" s="966"/>
      <c r="AJ92" s="968"/>
      <c r="AK92" s="966"/>
      <c r="AL92" s="966"/>
      <c r="AM92" s="966"/>
      <c r="AN92" s="949"/>
      <c r="AO92" s="949"/>
      <c r="AP92" s="949"/>
      <c r="AQ92" s="966"/>
      <c r="AR92" s="979"/>
      <c r="AS92" s="971"/>
      <c r="AT92" s="979"/>
      <c r="AU92" s="971"/>
      <c r="AV92" s="979"/>
      <c r="AW92" s="971"/>
      <c r="AX92" s="949"/>
      <c r="AY92" s="974"/>
    </row>
    <row r="93" spans="1:51" ht="18.600000000000001" customHeight="1" thickBot="1" x14ac:dyDescent="0.3">
      <c r="A93" s="952"/>
      <c r="B93" s="954"/>
      <c r="C93" s="957"/>
      <c r="D93" s="35" t="s">
        <v>45</v>
      </c>
      <c r="E93" s="608">
        <v>17170009</v>
      </c>
      <c r="F93" s="608">
        <v>17170009</v>
      </c>
      <c r="G93" s="608">
        <v>17170009</v>
      </c>
      <c r="H93" s="609">
        <v>17170009</v>
      </c>
      <c r="I93" s="609">
        <v>17170009</v>
      </c>
      <c r="J93" s="609">
        <v>17170009</v>
      </c>
      <c r="K93" s="609">
        <v>16806445</v>
      </c>
      <c r="L93" s="609">
        <v>16806445</v>
      </c>
      <c r="M93" s="609"/>
      <c r="N93" s="609"/>
      <c r="O93" s="609"/>
      <c r="P93" s="609"/>
      <c r="Q93" s="609"/>
      <c r="R93" s="609"/>
      <c r="S93" s="610"/>
      <c r="T93" s="608">
        <v>32210430</v>
      </c>
      <c r="U93" s="609">
        <v>32381581</v>
      </c>
      <c r="V93" s="609">
        <v>32420098</v>
      </c>
      <c r="W93" s="609">
        <v>32432669</v>
      </c>
      <c r="X93" s="609">
        <v>32432669</v>
      </c>
      <c r="Y93" s="605">
        <v>32446781</v>
      </c>
      <c r="Z93" s="605"/>
      <c r="AA93" s="605"/>
      <c r="AB93" s="605"/>
      <c r="AC93" s="605"/>
      <c r="AD93" s="605"/>
      <c r="AE93" s="605"/>
      <c r="AF93" s="959"/>
      <c r="AG93" s="962"/>
      <c r="AH93" s="964"/>
      <c r="AI93" s="963"/>
      <c r="AJ93" s="969"/>
      <c r="AK93" s="963"/>
      <c r="AL93" s="963"/>
      <c r="AM93" s="963"/>
      <c r="AN93" s="950"/>
      <c r="AO93" s="950"/>
      <c r="AP93" s="950"/>
      <c r="AQ93" s="963"/>
      <c r="AR93" s="980"/>
      <c r="AS93" s="972"/>
      <c r="AT93" s="980"/>
      <c r="AU93" s="972"/>
      <c r="AV93" s="980"/>
      <c r="AW93" s="972"/>
      <c r="AX93" s="950"/>
      <c r="AY93" s="975"/>
    </row>
    <row r="94" spans="1:51" ht="18.600000000000001" customHeight="1" thickBot="1" x14ac:dyDescent="0.3">
      <c r="A94" s="952"/>
      <c r="B94" s="954"/>
      <c r="C94" s="976" t="s">
        <v>283</v>
      </c>
      <c r="D94" s="36" t="s">
        <v>41</v>
      </c>
      <c r="E94" s="599">
        <v>80</v>
      </c>
      <c r="F94" s="599">
        <v>80</v>
      </c>
      <c r="G94" s="599">
        <v>80</v>
      </c>
      <c r="H94" s="600">
        <v>80</v>
      </c>
      <c r="I94" s="600">
        <v>80</v>
      </c>
      <c r="J94" s="600">
        <v>80</v>
      </c>
      <c r="K94" s="600">
        <v>80</v>
      </c>
      <c r="L94" s="600">
        <v>80</v>
      </c>
      <c r="M94" s="600"/>
      <c r="N94" s="600"/>
      <c r="O94" s="600"/>
      <c r="P94" s="600"/>
      <c r="Q94" s="600"/>
      <c r="R94" s="600"/>
      <c r="S94" s="611"/>
      <c r="T94" s="599">
        <v>4</v>
      </c>
      <c r="U94" s="600">
        <v>16</v>
      </c>
      <c r="V94" s="600">
        <v>29</v>
      </c>
      <c r="W94" s="600">
        <v>31</v>
      </c>
      <c r="X94" s="600">
        <v>32</v>
      </c>
      <c r="Y94" s="600">
        <v>37</v>
      </c>
      <c r="Z94" s="600"/>
      <c r="AA94" s="600"/>
      <c r="AB94" s="600"/>
      <c r="AC94" s="600"/>
      <c r="AD94" s="600"/>
      <c r="AE94" s="600"/>
      <c r="AF94" s="977"/>
      <c r="AG94" s="960" t="s">
        <v>283</v>
      </c>
      <c r="AH94" s="964" t="s">
        <v>284</v>
      </c>
      <c r="AI94" s="965" t="s">
        <v>59</v>
      </c>
      <c r="AJ94" s="967" t="s">
        <v>1594</v>
      </c>
      <c r="AK94" s="965" t="s">
        <v>283</v>
      </c>
      <c r="AL94" s="965" t="s">
        <v>59</v>
      </c>
      <c r="AM94" s="965" t="s">
        <v>267</v>
      </c>
      <c r="AN94" s="948">
        <v>82958</v>
      </c>
      <c r="AO94" s="948">
        <v>38750</v>
      </c>
      <c r="AP94" s="948">
        <v>44208</v>
      </c>
      <c r="AQ94" s="965" t="s">
        <v>59</v>
      </c>
      <c r="AR94" s="978" t="s">
        <v>268</v>
      </c>
      <c r="AS94" s="970">
        <v>82958</v>
      </c>
      <c r="AT94" s="978" t="s">
        <v>268</v>
      </c>
      <c r="AU94" s="970">
        <v>82958</v>
      </c>
      <c r="AV94" s="978" t="s">
        <v>269</v>
      </c>
      <c r="AW94" s="970">
        <v>82958</v>
      </c>
      <c r="AX94" s="948">
        <v>82958</v>
      </c>
      <c r="AY94" s="973"/>
    </row>
    <row r="95" spans="1:51" ht="18.600000000000001" customHeight="1" thickBot="1" x14ac:dyDescent="0.3">
      <c r="A95" s="952"/>
      <c r="B95" s="954"/>
      <c r="C95" s="956"/>
      <c r="D95" s="33" t="s">
        <v>3</v>
      </c>
      <c r="E95" s="602">
        <v>17321015</v>
      </c>
      <c r="F95" s="602">
        <v>17321015</v>
      </c>
      <c r="G95" s="602">
        <v>17321015</v>
      </c>
      <c r="H95" s="603">
        <v>17321015</v>
      </c>
      <c r="I95" s="603">
        <v>17321015</v>
      </c>
      <c r="J95" s="603">
        <v>17321015</v>
      </c>
      <c r="K95" s="603">
        <v>17321015</v>
      </c>
      <c r="L95" s="603">
        <v>17321015</v>
      </c>
      <c r="M95" s="603"/>
      <c r="N95" s="603"/>
      <c r="O95" s="603"/>
      <c r="P95" s="603"/>
      <c r="Q95" s="603"/>
      <c r="R95" s="603"/>
      <c r="S95" s="34"/>
      <c r="T95" s="602">
        <v>24809219</v>
      </c>
      <c r="U95" s="603">
        <v>24809219</v>
      </c>
      <c r="V95" s="603">
        <v>24809219</v>
      </c>
      <c r="W95" s="603">
        <v>24809219</v>
      </c>
      <c r="X95" s="603">
        <v>24809219</v>
      </c>
      <c r="Y95" s="603">
        <v>24820280</v>
      </c>
      <c r="Z95" s="603"/>
      <c r="AA95" s="603"/>
      <c r="AB95" s="603"/>
      <c r="AC95" s="603"/>
      <c r="AD95" s="603"/>
      <c r="AE95" s="603"/>
      <c r="AF95" s="958"/>
      <c r="AG95" s="961"/>
      <c r="AH95" s="964"/>
      <c r="AI95" s="966"/>
      <c r="AJ95" s="968"/>
      <c r="AK95" s="966"/>
      <c r="AL95" s="966"/>
      <c r="AM95" s="966"/>
      <c r="AN95" s="949"/>
      <c r="AO95" s="949"/>
      <c r="AP95" s="949"/>
      <c r="AQ95" s="966"/>
      <c r="AR95" s="979"/>
      <c r="AS95" s="971"/>
      <c r="AT95" s="979"/>
      <c r="AU95" s="971"/>
      <c r="AV95" s="979"/>
      <c r="AW95" s="971"/>
      <c r="AX95" s="949"/>
      <c r="AY95" s="974"/>
    </row>
    <row r="96" spans="1:51" ht="18.600000000000001" customHeight="1" thickBot="1" x14ac:dyDescent="0.3">
      <c r="A96" s="952"/>
      <c r="B96" s="954"/>
      <c r="C96" s="956"/>
      <c r="D96" s="33" t="s">
        <v>42</v>
      </c>
      <c r="E96" s="604">
        <v>0</v>
      </c>
      <c r="F96" s="604">
        <v>0</v>
      </c>
      <c r="G96" s="604">
        <v>0</v>
      </c>
      <c r="H96" s="605">
        <v>0</v>
      </c>
      <c r="I96" s="605">
        <v>0</v>
      </c>
      <c r="J96" s="605">
        <v>0</v>
      </c>
      <c r="K96" s="605">
        <v>0</v>
      </c>
      <c r="L96" s="605">
        <v>0</v>
      </c>
      <c r="M96" s="605"/>
      <c r="N96" s="605"/>
      <c r="O96" s="605"/>
      <c r="P96" s="605"/>
      <c r="Q96" s="605"/>
      <c r="R96" s="605"/>
      <c r="S96" s="606"/>
      <c r="T96" s="604">
        <v>0</v>
      </c>
      <c r="U96" s="605">
        <v>0</v>
      </c>
      <c r="V96" s="605">
        <v>0</v>
      </c>
      <c r="W96" s="605">
        <v>0</v>
      </c>
      <c r="X96" s="605">
        <v>0</v>
      </c>
      <c r="Y96" s="605">
        <v>0</v>
      </c>
      <c r="Z96" s="605"/>
      <c r="AA96" s="605"/>
      <c r="AB96" s="605"/>
      <c r="AC96" s="605"/>
      <c r="AD96" s="605"/>
      <c r="AE96" s="605"/>
      <c r="AF96" s="958"/>
      <c r="AG96" s="961"/>
      <c r="AH96" s="964"/>
      <c r="AI96" s="966"/>
      <c r="AJ96" s="968"/>
      <c r="AK96" s="966"/>
      <c r="AL96" s="966"/>
      <c r="AM96" s="966"/>
      <c r="AN96" s="949"/>
      <c r="AO96" s="949"/>
      <c r="AP96" s="949"/>
      <c r="AQ96" s="966"/>
      <c r="AR96" s="979"/>
      <c r="AS96" s="971"/>
      <c r="AT96" s="979"/>
      <c r="AU96" s="971"/>
      <c r="AV96" s="979"/>
      <c r="AW96" s="971"/>
      <c r="AX96" s="949"/>
      <c r="AY96" s="974"/>
    </row>
    <row r="97" spans="1:51" ht="18.600000000000001" customHeight="1" thickBot="1" x14ac:dyDescent="0.3">
      <c r="A97" s="952"/>
      <c r="B97" s="954"/>
      <c r="C97" s="956"/>
      <c r="D97" s="33" t="s">
        <v>4</v>
      </c>
      <c r="E97" s="604">
        <v>1235392</v>
      </c>
      <c r="F97" s="604">
        <v>1235392</v>
      </c>
      <c r="G97" s="604">
        <v>1235392</v>
      </c>
      <c r="H97" s="605">
        <v>1235392</v>
      </c>
      <c r="I97" s="605">
        <v>1235392</v>
      </c>
      <c r="J97" s="605">
        <v>1235392</v>
      </c>
      <c r="K97" s="605">
        <v>842471</v>
      </c>
      <c r="L97" s="605">
        <v>842471</v>
      </c>
      <c r="M97" s="605"/>
      <c r="N97" s="605"/>
      <c r="O97" s="605"/>
      <c r="P97" s="605"/>
      <c r="Q97" s="605"/>
      <c r="R97" s="605"/>
      <c r="S97" s="606"/>
      <c r="T97" s="602">
        <v>602288</v>
      </c>
      <c r="U97" s="603">
        <v>787259</v>
      </c>
      <c r="V97" s="603">
        <v>828885</v>
      </c>
      <c r="W97" s="603">
        <v>842471</v>
      </c>
      <c r="X97" s="603">
        <v>842471</v>
      </c>
      <c r="Y97" s="603">
        <v>842471</v>
      </c>
      <c r="Z97" s="603"/>
      <c r="AA97" s="603"/>
      <c r="AB97" s="603"/>
      <c r="AC97" s="603"/>
      <c r="AD97" s="603"/>
      <c r="AE97" s="603"/>
      <c r="AF97" s="958"/>
      <c r="AG97" s="961"/>
      <c r="AH97" s="964"/>
      <c r="AI97" s="966"/>
      <c r="AJ97" s="968"/>
      <c r="AK97" s="966"/>
      <c r="AL97" s="966"/>
      <c r="AM97" s="966"/>
      <c r="AN97" s="949"/>
      <c r="AO97" s="949"/>
      <c r="AP97" s="949"/>
      <c r="AQ97" s="966"/>
      <c r="AR97" s="979"/>
      <c r="AS97" s="971"/>
      <c r="AT97" s="979"/>
      <c r="AU97" s="971"/>
      <c r="AV97" s="979"/>
      <c r="AW97" s="971"/>
      <c r="AX97" s="949"/>
      <c r="AY97" s="974"/>
    </row>
    <row r="98" spans="1:51" ht="18.600000000000001" customHeight="1" thickBot="1" x14ac:dyDescent="0.3">
      <c r="A98" s="952"/>
      <c r="B98" s="954"/>
      <c r="C98" s="956"/>
      <c r="D98" s="33" t="s">
        <v>43</v>
      </c>
      <c r="E98" s="604">
        <v>80</v>
      </c>
      <c r="F98" s="604">
        <v>80</v>
      </c>
      <c r="G98" s="604">
        <v>80</v>
      </c>
      <c r="H98" s="605">
        <v>80</v>
      </c>
      <c r="I98" s="605">
        <v>80</v>
      </c>
      <c r="J98" s="605">
        <v>80</v>
      </c>
      <c r="K98" s="605">
        <v>80</v>
      </c>
      <c r="L98" s="605">
        <v>80</v>
      </c>
      <c r="M98" s="605"/>
      <c r="N98" s="605"/>
      <c r="O98" s="605"/>
      <c r="P98" s="605"/>
      <c r="Q98" s="605"/>
      <c r="R98" s="605"/>
      <c r="S98" s="607"/>
      <c r="T98" s="604">
        <v>4</v>
      </c>
      <c r="U98" s="605">
        <v>16</v>
      </c>
      <c r="V98" s="605">
        <v>29</v>
      </c>
      <c r="W98" s="605">
        <v>31</v>
      </c>
      <c r="X98" s="605">
        <v>32</v>
      </c>
      <c r="Y98" s="605">
        <v>37</v>
      </c>
      <c r="Z98" s="605"/>
      <c r="AA98" s="605"/>
      <c r="AB98" s="605"/>
      <c r="AC98" s="605"/>
      <c r="AD98" s="605"/>
      <c r="AE98" s="605"/>
      <c r="AF98" s="958"/>
      <c r="AG98" s="961"/>
      <c r="AH98" s="964"/>
      <c r="AI98" s="966"/>
      <c r="AJ98" s="968"/>
      <c r="AK98" s="966"/>
      <c r="AL98" s="966"/>
      <c r="AM98" s="966"/>
      <c r="AN98" s="949"/>
      <c r="AO98" s="949"/>
      <c r="AP98" s="949"/>
      <c r="AQ98" s="966"/>
      <c r="AR98" s="979"/>
      <c r="AS98" s="971"/>
      <c r="AT98" s="979"/>
      <c r="AU98" s="971"/>
      <c r="AV98" s="979"/>
      <c r="AW98" s="971"/>
      <c r="AX98" s="949"/>
      <c r="AY98" s="974"/>
    </row>
    <row r="99" spans="1:51" ht="18.600000000000001" customHeight="1" thickBot="1" x14ac:dyDescent="0.3">
      <c r="A99" s="952"/>
      <c r="B99" s="954"/>
      <c r="C99" s="957"/>
      <c r="D99" s="35" t="s">
        <v>45</v>
      </c>
      <c r="E99" s="608">
        <v>18556407</v>
      </c>
      <c r="F99" s="608">
        <v>18556407</v>
      </c>
      <c r="G99" s="608">
        <v>18556407</v>
      </c>
      <c r="H99" s="609">
        <v>18556407</v>
      </c>
      <c r="I99" s="609">
        <v>18556407</v>
      </c>
      <c r="J99" s="609">
        <v>18556407</v>
      </c>
      <c r="K99" s="609">
        <v>18163486</v>
      </c>
      <c r="L99" s="609">
        <v>18163486</v>
      </c>
      <c r="M99" s="609"/>
      <c r="N99" s="609"/>
      <c r="O99" s="609"/>
      <c r="P99" s="609"/>
      <c r="Q99" s="609"/>
      <c r="R99" s="609"/>
      <c r="S99" s="610"/>
      <c r="T99" s="608">
        <v>25411507</v>
      </c>
      <c r="U99" s="609">
        <v>25596478</v>
      </c>
      <c r="V99" s="609">
        <v>25638104</v>
      </c>
      <c r="W99" s="609">
        <v>25651690</v>
      </c>
      <c r="X99" s="609">
        <v>25651690</v>
      </c>
      <c r="Y99" s="605">
        <v>25662751</v>
      </c>
      <c r="Z99" s="605"/>
      <c r="AA99" s="605"/>
      <c r="AB99" s="605"/>
      <c r="AC99" s="605"/>
      <c r="AD99" s="605"/>
      <c r="AE99" s="605"/>
      <c r="AF99" s="959"/>
      <c r="AG99" s="962"/>
      <c r="AH99" s="964"/>
      <c r="AI99" s="963"/>
      <c r="AJ99" s="969"/>
      <c r="AK99" s="963"/>
      <c r="AL99" s="963"/>
      <c r="AM99" s="963"/>
      <c r="AN99" s="950"/>
      <c r="AO99" s="950"/>
      <c r="AP99" s="950"/>
      <c r="AQ99" s="963"/>
      <c r="AR99" s="980"/>
      <c r="AS99" s="972"/>
      <c r="AT99" s="980"/>
      <c r="AU99" s="972"/>
      <c r="AV99" s="980"/>
      <c r="AW99" s="972"/>
      <c r="AX99" s="950"/>
      <c r="AY99" s="975"/>
    </row>
    <row r="100" spans="1:51" ht="18.600000000000001" customHeight="1" thickBot="1" x14ac:dyDescent="0.3">
      <c r="A100" s="952"/>
      <c r="B100" s="954"/>
      <c r="C100" s="976" t="s">
        <v>285</v>
      </c>
      <c r="D100" s="36" t="s">
        <v>41</v>
      </c>
      <c r="E100" s="599">
        <v>256</v>
      </c>
      <c r="F100" s="599">
        <v>256</v>
      </c>
      <c r="G100" s="599">
        <v>256</v>
      </c>
      <c r="H100" s="600">
        <v>256</v>
      </c>
      <c r="I100" s="600">
        <v>256</v>
      </c>
      <c r="J100" s="600">
        <v>256</v>
      </c>
      <c r="K100" s="600">
        <v>256</v>
      </c>
      <c r="L100" s="600">
        <v>256</v>
      </c>
      <c r="M100" s="600"/>
      <c r="N100" s="600"/>
      <c r="O100" s="600"/>
      <c r="P100" s="600"/>
      <c r="Q100" s="600"/>
      <c r="R100" s="600"/>
      <c r="S100" s="611"/>
      <c r="T100" s="599">
        <v>9</v>
      </c>
      <c r="U100" s="600">
        <v>55</v>
      </c>
      <c r="V100" s="600">
        <v>81</v>
      </c>
      <c r="W100" s="600">
        <v>92</v>
      </c>
      <c r="X100" s="600">
        <v>99</v>
      </c>
      <c r="Y100" s="600">
        <v>114</v>
      </c>
      <c r="Z100" s="600"/>
      <c r="AA100" s="600"/>
      <c r="AB100" s="600"/>
      <c r="AC100" s="600"/>
      <c r="AD100" s="600"/>
      <c r="AE100" s="600"/>
      <c r="AF100" s="977"/>
      <c r="AG100" s="960" t="s">
        <v>285</v>
      </c>
      <c r="AH100" s="964" t="s">
        <v>351</v>
      </c>
      <c r="AI100" s="965" t="s">
        <v>59</v>
      </c>
      <c r="AJ100" s="967" t="s">
        <v>1594</v>
      </c>
      <c r="AK100" s="965" t="s">
        <v>285</v>
      </c>
      <c r="AL100" s="965" t="s">
        <v>59</v>
      </c>
      <c r="AM100" s="965" t="s">
        <v>267</v>
      </c>
      <c r="AN100" s="948">
        <v>255123</v>
      </c>
      <c r="AO100" s="948">
        <v>125963</v>
      </c>
      <c r="AP100" s="948">
        <v>129160</v>
      </c>
      <c r="AQ100" s="965" t="s">
        <v>59</v>
      </c>
      <c r="AR100" s="978" t="s">
        <v>268</v>
      </c>
      <c r="AS100" s="970">
        <v>255123</v>
      </c>
      <c r="AT100" s="978" t="s">
        <v>268</v>
      </c>
      <c r="AU100" s="970">
        <v>255123</v>
      </c>
      <c r="AV100" s="978" t="s">
        <v>269</v>
      </c>
      <c r="AW100" s="970">
        <v>255123</v>
      </c>
      <c r="AX100" s="948">
        <v>255123</v>
      </c>
      <c r="AY100" s="973"/>
    </row>
    <row r="101" spans="1:51" ht="18.600000000000001" customHeight="1" thickBot="1" x14ac:dyDescent="0.3">
      <c r="A101" s="952"/>
      <c r="B101" s="954"/>
      <c r="C101" s="956"/>
      <c r="D101" s="33" t="s">
        <v>3</v>
      </c>
      <c r="E101" s="602">
        <v>55347612</v>
      </c>
      <c r="F101" s="602">
        <v>55347612</v>
      </c>
      <c r="G101" s="602">
        <v>55347612</v>
      </c>
      <c r="H101" s="603">
        <v>55347612</v>
      </c>
      <c r="I101" s="603">
        <v>55347612</v>
      </c>
      <c r="J101" s="603">
        <v>55347612</v>
      </c>
      <c r="K101" s="603">
        <v>55347612</v>
      </c>
      <c r="L101" s="603">
        <v>55347612</v>
      </c>
      <c r="M101" s="603"/>
      <c r="N101" s="603"/>
      <c r="O101" s="603"/>
      <c r="P101" s="603"/>
      <c r="Q101" s="603"/>
      <c r="R101" s="603"/>
      <c r="S101" s="34"/>
      <c r="T101" s="602">
        <v>69294714</v>
      </c>
      <c r="U101" s="603">
        <v>69294714</v>
      </c>
      <c r="V101" s="603">
        <v>69294714</v>
      </c>
      <c r="W101" s="603">
        <v>69294714</v>
      </c>
      <c r="X101" s="603">
        <v>69294714</v>
      </c>
      <c r="Y101" s="603">
        <v>69325607</v>
      </c>
      <c r="Z101" s="603"/>
      <c r="AA101" s="603"/>
      <c r="AB101" s="603"/>
      <c r="AC101" s="603"/>
      <c r="AD101" s="603"/>
      <c r="AE101" s="603"/>
      <c r="AF101" s="958"/>
      <c r="AG101" s="961"/>
      <c r="AH101" s="964"/>
      <c r="AI101" s="966"/>
      <c r="AJ101" s="968"/>
      <c r="AK101" s="966"/>
      <c r="AL101" s="966"/>
      <c r="AM101" s="966"/>
      <c r="AN101" s="949"/>
      <c r="AO101" s="949"/>
      <c r="AP101" s="949"/>
      <c r="AQ101" s="966"/>
      <c r="AR101" s="979"/>
      <c r="AS101" s="971"/>
      <c r="AT101" s="979"/>
      <c r="AU101" s="971"/>
      <c r="AV101" s="979"/>
      <c r="AW101" s="971"/>
      <c r="AX101" s="949"/>
      <c r="AY101" s="974"/>
    </row>
    <row r="102" spans="1:51" ht="18.600000000000001" customHeight="1" thickBot="1" x14ac:dyDescent="0.3">
      <c r="A102" s="952"/>
      <c r="B102" s="954"/>
      <c r="C102" s="956"/>
      <c r="D102" s="33" t="s">
        <v>42</v>
      </c>
      <c r="E102" s="604">
        <v>0</v>
      </c>
      <c r="F102" s="604">
        <v>0</v>
      </c>
      <c r="G102" s="604">
        <v>0</v>
      </c>
      <c r="H102" s="605">
        <v>0</v>
      </c>
      <c r="I102" s="605">
        <v>0</v>
      </c>
      <c r="J102" s="605">
        <v>0</v>
      </c>
      <c r="K102" s="605">
        <v>0</v>
      </c>
      <c r="L102" s="605">
        <v>0</v>
      </c>
      <c r="M102" s="605"/>
      <c r="N102" s="605"/>
      <c r="O102" s="605"/>
      <c r="P102" s="605"/>
      <c r="Q102" s="605"/>
      <c r="R102" s="605"/>
      <c r="S102" s="606"/>
      <c r="T102" s="604">
        <v>0</v>
      </c>
      <c r="U102" s="605">
        <v>0</v>
      </c>
      <c r="V102" s="605">
        <v>0</v>
      </c>
      <c r="W102" s="605">
        <v>0</v>
      </c>
      <c r="X102" s="605">
        <v>0</v>
      </c>
      <c r="Y102" s="605">
        <v>0</v>
      </c>
      <c r="Z102" s="605"/>
      <c r="AA102" s="605"/>
      <c r="AB102" s="605"/>
      <c r="AC102" s="605"/>
      <c r="AD102" s="605"/>
      <c r="AE102" s="605"/>
      <c r="AF102" s="958"/>
      <c r="AG102" s="961"/>
      <c r="AH102" s="964"/>
      <c r="AI102" s="966"/>
      <c r="AJ102" s="968"/>
      <c r="AK102" s="966"/>
      <c r="AL102" s="966"/>
      <c r="AM102" s="966"/>
      <c r="AN102" s="949"/>
      <c r="AO102" s="949"/>
      <c r="AP102" s="949"/>
      <c r="AQ102" s="966"/>
      <c r="AR102" s="979"/>
      <c r="AS102" s="971"/>
      <c r="AT102" s="979"/>
      <c r="AU102" s="971"/>
      <c r="AV102" s="979"/>
      <c r="AW102" s="971"/>
      <c r="AX102" s="949"/>
      <c r="AY102" s="974"/>
    </row>
    <row r="103" spans="1:51" ht="18.600000000000001" customHeight="1" thickBot="1" x14ac:dyDescent="0.3">
      <c r="A103" s="952"/>
      <c r="B103" s="954"/>
      <c r="C103" s="956"/>
      <c r="D103" s="33" t="s">
        <v>4</v>
      </c>
      <c r="E103" s="604">
        <v>3947574</v>
      </c>
      <c r="F103" s="604">
        <v>3947574</v>
      </c>
      <c r="G103" s="604">
        <v>3947574</v>
      </c>
      <c r="H103" s="605">
        <v>3947574</v>
      </c>
      <c r="I103" s="605">
        <v>3947574</v>
      </c>
      <c r="J103" s="605">
        <v>3947574</v>
      </c>
      <c r="K103" s="605">
        <v>2692034</v>
      </c>
      <c r="L103" s="605">
        <v>2692034</v>
      </c>
      <c r="M103" s="605"/>
      <c r="N103" s="605"/>
      <c r="O103" s="605"/>
      <c r="P103" s="605"/>
      <c r="Q103" s="605"/>
      <c r="R103" s="605"/>
      <c r="S103" s="606"/>
      <c r="T103" s="602">
        <v>1924551</v>
      </c>
      <c r="U103" s="603">
        <v>2515608</v>
      </c>
      <c r="V103" s="603">
        <v>2648622</v>
      </c>
      <c r="W103" s="603">
        <v>2692034</v>
      </c>
      <c r="X103" s="603">
        <v>2692034</v>
      </c>
      <c r="Y103" s="603">
        <v>2692034</v>
      </c>
      <c r="Z103" s="603"/>
      <c r="AA103" s="603"/>
      <c r="AB103" s="603"/>
      <c r="AC103" s="603"/>
      <c r="AD103" s="603"/>
      <c r="AE103" s="603"/>
      <c r="AF103" s="958"/>
      <c r="AG103" s="961"/>
      <c r="AH103" s="964"/>
      <c r="AI103" s="966"/>
      <c r="AJ103" s="968"/>
      <c r="AK103" s="966"/>
      <c r="AL103" s="966"/>
      <c r="AM103" s="966"/>
      <c r="AN103" s="949"/>
      <c r="AO103" s="949"/>
      <c r="AP103" s="949"/>
      <c r="AQ103" s="966"/>
      <c r="AR103" s="979"/>
      <c r="AS103" s="971"/>
      <c r="AT103" s="979"/>
      <c r="AU103" s="971"/>
      <c r="AV103" s="979"/>
      <c r="AW103" s="971"/>
      <c r="AX103" s="949"/>
      <c r="AY103" s="974"/>
    </row>
    <row r="104" spans="1:51" ht="18.600000000000001" customHeight="1" thickBot="1" x14ac:dyDescent="0.3">
      <c r="A104" s="952"/>
      <c r="B104" s="954"/>
      <c r="C104" s="956"/>
      <c r="D104" s="33" t="s">
        <v>43</v>
      </c>
      <c r="E104" s="604">
        <v>256</v>
      </c>
      <c r="F104" s="604">
        <v>256</v>
      </c>
      <c r="G104" s="604">
        <v>256</v>
      </c>
      <c r="H104" s="605">
        <v>256</v>
      </c>
      <c r="I104" s="605">
        <v>256</v>
      </c>
      <c r="J104" s="605">
        <v>256</v>
      </c>
      <c r="K104" s="605">
        <v>256</v>
      </c>
      <c r="L104" s="605">
        <v>256</v>
      </c>
      <c r="M104" s="605"/>
      <c r="N104" s="605"/>
      <c r="O104" s="605"/>
      <c r="P104" s="605"/>
      <c r="Q104" s="605"/>
      <c r="R104" s="605"/>
      <c r="S104" s="607"/>
      <c r="T104" s="604">
        <v>9</v>
      </c>
      <c r="U104" s="605">
        <v>55</v>
      </c>
      <c r="V104" s="605">
        <v>81</v>
      </c>
      <c r="W104" s="605">
        <v>92</v>
      </c>
      <c r="X104" s="605">
        <v>99</v>
      </c>
      <c r="Y104" s="605">
        <v>114</v>
      </c>
      <c r="Z104" s="605"/>
      <c r="AA104" s="605"/>
      <c r="AB104" s="605"/>
      <c r="AC104" s="605"/>
      <c r="AD104" s="605"/>
      <c r="AE104" s="605"/>
      <c r="AF104" s="958"/>
      <c r="AG104" s="961"/>
      <c r="AH104" s="964"/>
      <c r="AI104" s="966"/>
      <c r="AJ104" s="968"/>
      <c r="AK104" s="966"/>
      <c r="AL104" s="966"/>
      <c r="AM104" s="966"/>
      <c r="AN104" s="949"/>
      <c r="AO104" s="949"/>
      <c r="AP104" s="949"/>
      <c r="AQ104" s="966"/>
      <c r="AR104" s="979"/>
      <c r="AS104" s="971"/>
      <c r="AT104" s="979"/>
      <c r="AU104" s="971"/>
      <c r="AV104" s="979"/>
      <c r="AW104" s="971"/>
      <c r="AX104" s="949"/>
      <c r="AY104" s="974"/>
    </row>
    <row r="105" spans="1:51" ht="18.600000000000001" customHeight="1" thickBot="1" x14ac:dyDescent="0.3">
      <c r="A105" s="952"/>
      <c r="B105" s="954"/>
      <c r="C105" s="957"/>
      <c r="D105" s="35" t="s">
        <v>45</v>
      </c>
      <c r="E105" s="608">
        <v>59295186</v>
      </c>
      <c r="F105" s="608">
        <v>59295186</v>
      </c>
      <c r="G105" s="608">
        <v>59295186</v>
      </c>
      <c r="H105" s="609">
        <v>59295186</v>
      </c>
      <c r="I105" s="609">
        <v>59295186</v>
      </c>
      <c r="J105" s="609">
        <v>59295186</v>
      </c>
      <c r="K105" s="609">
        <v>58039646</v>
      </c>
      <c r="L105" s="609">
        <v>58039646</v>
      </c>
      <c r="M105" s="609"/>
      <c r="N105" s="609"/>
      <c r="O105" s="609"/>
      <c r="P105" s="609"/>
      <c r="Q105" s="609"/>
      <c r="R105" s="609"/>
      <c r="S105" s="610"/>
      <c r="T105" s="608">
        <v>71219265</v>
      </c>
      <c r="U105" s="609">
        <v>71810322</v>
      </c>
      <c r="V105" s="609">
        <v>71943336</v>
      </c>
      <c r="W105" s="609">
        <v>71986748</v>
      </c>
      <c r="X105" s="609">
        <v>71986748</v>
      </c>
      <c r="Y105" s="605">
        <v>72017641</v>
      </c>
      <c r="Z105" s="605"/>
      <c r="AA105" s="605"/>
      <c r="AB105" s="605"/>
      <c r="AC105" s="605"/>
      <c r="AD105" s="605"/>
      <c r="AE105" s="605"/>
      <c r="AF105" s="959"/>
      <c r="AG105" s="962"/>
      <c r="AH105" s="964"/>
      <c r="AI105" s="963"/>
      <c r="AJ105" s="969"/>
      <c r="AK105" s="963"/>
      <c r="AL105" s="963"/>
      <c r="AM105" s="963"/>
      <c r="AN105" s="950"/>
      <c r="AO105" s="950"/>
      <c r="AP105" s="950"/>
      <c r="AQ105" s="963"/>
      <c r="AR105" s="980"/>
      <c r="AS105" s="972"/>
      <c r="AT105" s="980"/>
      <c r="AU105" s="972"/>
      <c r="AV105" s="980"/>
      <c r="AW105" s="972"/>
      <c r="AX105" s="950"/>
      <c r="AY105" s="975"/>
    </row>
    <row r="106" spans="1:51" ht="18.600000000000001" customHeight="1" thickBot="1" x14ac:dyDescent="0.3">
      <c r="A106" s="952"/>
      <c r="B106" s="954"/>
      <c r="C106" s="976" t="s">
        <v>286</v>
      </c>
      <c r="D106" s="36" t="s">
        <v>41</v>
      </c>
      <c r="E106" s="599">
        <v>27</v>
      </c>
      <c r="F106" s="599">
        <v>27</v>
      </c>
      <c r="G106" s="599">
        <v>27</v>
      </c>
      <c r="H106" s="600">
        <v>27</v>
      </c>
      <c r="I106" s="600">
        <v>27</v>
      </c>
      <c r="J106" s="600">
        <v>27</v>
      </c>
      <c r="K106" s="600">
        <v>27</v>
      </c>
      <c r="L106" s="600">
        <v>27</v>
      </c>
      <c r="M106" s="600"/>
      <c r="N106" s="600"/>
      <c r="O106" s="600"/>
      <c r="P106" s="600"/>
      <c r="Q106" s="600"/>
      <c r="R106" s="600"/>
      <c r="S106" s="611"/>
      <c r="T106" s="599">
        <v>1</v>
      </c>
      <c r="U106" s="600">
        <v>7</v>
      </c>
      <c r="V106" s="600">
        <v>10</v>
      </c>
      <c r="W106" s="600">
        <v>11</v>
      </c>
      <c r="X106" s="600">
        <v>14</v>
      </c>
      <c r="Y106" s="600">
        <v>18</v>
      </c>
      <c r="Z106" s="600"/>
      <c r="AA106" s="600"/>
      <c r="AB106" s="600"/>
      <c r="AC106" s="600"/>
      <c r="AD106" s="600"/>
      <c r="AE106" s="600"/>
      <c r="AF106" s="977"/>
      <c r="AG106" s="960" t="s">
        <v>286</v>
      </c>
      <c r="AH106" s="964" t="s">
        <v>339</v>
      </c>
      <c r="AI106" s="965" t="s">
        <v>59</v>
      </c>
      <c r="AJ106" s="967" t="s">
        <v>1594</v>
      </c>
      <c r="AK106" s="965" t="s">
        <v>286</v>
      </c>
      <c r="AL106" s="965" t="s">
        <v>59</v>
      </c>
      <c r="AM106" s="965" t="s">
        <v>267</v>
      </c>
      <c r="AN106" s="948">
        <v>18143</v>
      </c>
      <c r="AO106" s="948">
        <v>9292</v>
      </c>
      <c r="AP106" s="948">
        <v>8851</v>
      </c>
      <c r="AQ106" s="965" t="s">
        <v>59</v>
      </c>
      <c r="AR106" s="978" t="s">
        <v>268</v>
      </c>
      <c r="AS106" s="970">
        <v>18143</v>
      </c>
      <c r="AT106" s="978" t="s">
        <v>268</v>
      </c>
      <c r="AU106" s="970">
        <v>18143</v>
      </c>
      <c r="AV106" s="978" t="s">
        <v>269</v>
      </c>
      <c r="AW106" s="970">
        <v>18143</v>
      </c>
      <c r="AX106" s="948">
        <v>18143</v>
      </c>
      <c r="AY106" s="973"/>
    </row>
    <row r="107" spans="1:51" ht="18.600000000000001" customHeight="1" thickBot="1" x14ac:dyDescent="0.3">
      <c r="A107" s="952"/>
      <c r="B107" s="954"/>
      <c r="C107" s="956"/>
      <c r="D107" s="33" t="s">
        <v>3</v>
      </c>
      <c r="E107" s="602">
        <v>5873218</v>
      </c>
      <c r="F107" s="602">
        <v>5873218</v>
      </c>
      <c r="G107" s="602">
        <v>5873218</v>
      </c>
      <c r="H107" s="603">
        <v>5873218</v>
      </c>
      <c r="I107" s="603">
        <v>5873218</v>
      </c>
      <c r="J107" s="603">
        <v>5873218</v>
      </c>
      <c r="K107" s="603">
        <v>5873218</v>
      </c>
      <c r="L107" s="603">
        <v>5873218</v>
      </c>
      <c r="M107" s="603"/>
      <c r="N107" s="603"/>
      <c r="O107" s="603"/>
      <c r="P107" s="603"/>
      <c r="Q107" s="603"/>
      <c r="R107" s="603"/>
      <c r="S107" s="34"/>
      <c r="T107" s="602">
        <v>8554903</v>
      </c>
      <c r="U107" s="603">
        <v>8554903</v>
      </c>
      <c r="V107" s="603">
        <v>8554903</v>
      </c>
      <c r="W107" s="603">
        <v>8554903</v>
      </c>
      <c r="X107" s="603">
        <v>8554903</v>
      </c>
      <c r="Y107" s="603">
        <v>8558717</v>
      </c>
      <c r="Z107" s="603"/>
      <c r="AA107" s="603"/>
      <c r="AB107" s="603"/>
      <c r="AC107" s="603"/>
      <c r="AD107" s="603"/>
      <c r="AE107" s="603"/>
      <c r="AF107" s="958"/>
      <c r="AG107" s="961"/>
      <c r="AH107" s="964"/>
      <c r="AI107" s="966"/>
      <c r="AJ107" s="968"/>
      <c r="AK107" s="966"/>
      <c r="AL107" s="966"/>
      <c r="AM107" s="966"/>
      <c r="AN107" s="949"/>
      <c r="AO107" s="949"/>
      <c r="AP107" s="949"/>
      <c r="AQ107" s="966"/>
      <c r="AR107" s="979"/>
      <c r="AS107" s="971"/>
      <c r="AT107" s="979"/>
      <c r="AU107" s="971"/>
      <c r="AV107" s="979"/>
      <c r="AW107" s="971"/>
      <c r="AX107" s="949"/>
      <c r="AY107" s="974"/>
    </row>
    <row r="108" spans="1:51" ht="18.600000000000001" customHeight="1" thickBot="1" x14ac:dyDescent="0.3">
      <c r="A108" s="952"/>
      <c r="B108" s="954"/>
      <c r="C108" s="956"/>
      <c r="D108" s="33" t="s">
        <v>42</v>
      </c>
      <c r="E108" s="604">
        <v>0</v>
      </c>
      <c r="F108" s="604">
        <v>0</v>
      </c>
      <c r="G108" s="604">
        <v>0</v>
      </c>
      <c r="H108" s="605">
        <v>0</v>
      </c>
      <c r="I108" s="605">
        <v>0</v>
      </c>
      <c r="J108" s="605">
        <v>0</v>
      </c>
      <c r="K108" s="605">
        <v>0</v>
      </c>
      <c r="L108" s="605">
        <v>0</v>
      </c>
      <c r="M108" s="605"/>
      <c r="N108" s="605"/>
      <c r="O108" s="605"/>
      <c r="P108" s="605"/>
      <c r="Q108" s="605"/>
      <c r="R108" s="605"/>
      <c r="S108" s="606"/>
      <c r="T108" s="604">
        <v>0</v>
      </c>
      <c r="U108" s="605">
        <v>0</v>
      </c>
      <c r="V108" s="605">
        <v>0</v>
      </c>
      <c r="W108" s="605">
        <v>0</v>
      </c>
      <c r="X108" s="605">
        <v>0</v>
      </c>
      <c r="Y108" s="605">
        <v>0</v>
      </c>
      <c r="Z108" s="605"/>
      <c r="AA108" s="605"/>
      <c r="AB108" s="605"/>
      <c r="AC108" s="605"/>
      <c r="AD108" s="605"/>
      <c r="AE108" s="605"/>
      <c r="AF108" s="958"/>
      <c r="AG108" s="961"/>
      <c r="AH108" s="964"/>
      <c r="AI108" s="966"/>
      <c r="AJ108" s="968"/>
      <c r="AK108" s="966"/>
      <c r="AL108" s="966"/>
      <c r="AM108" s="966"/>
      <c r="AN108" s="949"/>
      <c r="AO108" s="949"/>
      <c r="AP108" s="949"/>
      <c r="AQ108" s="966"/>
      <c r="AR108" s="979"/>
      <c r="AS108" s="971"/>
      <c r="AT108" s="979"/>
      <c r="AU108" s="971"/>
      <c r="AV108" s="979"/>
      <c r="AW108" s="971"/>
      <c r="AX108" s="949"/>
      <c r="AY108" s="974"/>
    </row>
    <row r="109" spans="1:51" ht="18.600000000000001" customHeight="1" thickBot="1" x14ac:dyDescent="0.3">
      <c r="A109" s="952"/>
      <c r="B109" s="954"/>
      <c r="C109" s="956"/>
      <c r="D109" s="33" t="s">
        <v>4</v>
      </c>
      <c r="E109" s="604">
        <v>418897</v>
      </c>
      <c r="F109" s="604">
        <v>418897</v>
      </c>
      <c r="G109" s="604">
        <v>418897</v>
      </c>
      <c r="H109" s="605">
        <v>418897</v>
      </c>
      <c r="I109" s="605">
        <v>418897</v>
      </c>
      <c r="J109" s="605">
        <v>418897</v>
      </c>
      <c r="K109" s="605">
        <v>285665</v>
      </c>
      <c r="L109" s="605">
        <v>285665</v>
      </c>
      <c r="M109" s="605"/>
      <c r="N109" s="605"/>
      <c r="O109" s="605"/>
      <c r="P109" s="605"/>
      <c r="Q109" s="605"/>
      <c r="R109" s="605"/>
      <c r="S109" s="606"/>
      <c r="T109" s="602">
        <v>204224</v>
      </c>
      <c r="U109" s="603">
        <v>266944</v>
      </c>
      <c r="V109" s="603">
        <v>281059</v>
      </c>
      <c r="W109" s="603">
        <v>285665</v>
      </c>
      <c r="X109" s="603">
        <v>285665</v>
      </c>
      <c r="Y109" s="603">
        <v>285665</v>
      </c>
      <c r="Z109" s="603"/>
      <c r="AA109" s="603"/>
      <c r="AB109" s="603"/>
      <c r="AC109" s="603"/>
      <c r="AD109" s="603"/>
      <c r="AE109" s="603"/>
      <c r="AF109" s="958"/>
      <c r="AG109" s="961"/>
      <c r="AH109" s="964"/>
      <c r="AI109" s="966"/>
      <c r="AJ109" s="968"/>
      <c r="AK109" s="966"/>
      <c r="AL109" s="966"/>
      <c r="AM109" s="966"/>
      <c r="AN109" s="949"/>
      <c r="AO109" s="949"/>
      <c r="AP109" s="949"/>
      <c r="AQ109" s="966"/>
      <c r="AR109" s="979"/>
      <c r="AS109" s="971"/>
      <c r="AT109" s="979"/>
      <c r="AU109" s="971"/>
      <c r="AV109" s="979"/>
      <c r="AW109" s="971"/>
      <c r="AX109" s="949"/>
      <c r="AY109" s="974"/>
    </row>
    <row r="110" spans="1:51" ht="18.600000000000001" customHeight="1" thickBot="1" x14ac:dyDescent="0.3">
      <c r="A110" s="952"/>
      <c r="B110" s="954"/>
      <c r="C110" s="956"/>
      <c r="D110" s="33" t="s">
        <v>43</v>
      </c>
      <c r="E110" s="604">
        <v>27</v>
      </c>
      <c r="F110" s="604">
        <v>27</v>
      </c>
      <c r="G110" s="604">
        <v>27</v>
      </c>
      <c r="H110" s="605">
        <v>27</v>
      </c>
      <c r="I110" s="605">
        <v>27</v>
      </c>
      <c r="J110" s="605">
        <v>27</v>
      </c>
      <c r="K110" s="605">
        <v>27</v>
      </c>
      <c r="L110" s="605">
        <v>27</v>
      </c>
      <c r="M110" s="605"/>
      <c r="N110" s="605"/>
      <c r="O110" s="605"/>
      <c r="P110" s="605"/>
      <c r="Q110" s="605"/>
      <c r="R110" s="605"/>
      <c r="S110" s="607"/>
      <c r="T110" s="604">
        <v>1</v>
      </c>
      <c r="U110" s="605">
        <v>7</v>
      </c>
      <c r="V110" s="605">
        <v>10</v>
      </c>
      <c r="W110" s="605">
        <v>11</v>
      </c>
      <c r="X110" s="605">
        <v>14</v>
      </c>
      <c r="Y110" s="605">
        <v>18</v>
      </c>
      <c r="Z110" s="605"/>
      <c r="AA110" s="605"/>
      <c r="AB110" s="605"/>
      <c r="AC110" s="605"/>
      <c r="AD110" s="605"/>
      <c r="AE110" s="605"/>
      <c r="AF110" s="958"/>
      <c r="AG110" s="961"/>
      <c r="AH110" s="964"/>
      <c r="AI110" s="966"/>
      <c r="AJ110" s="968"/>
      <c r="AK110" s="966"/>
      <c r="AL110" s="966"/>
      <c r="AM110" s="966"/>
      <c r="AN110" s="949"/>
      <c r="AO110" s="949"/>
      <c r="AP110" s="949"/>
      <c r="AQ110" s="966"/>
      <c r="AR110" s="979"/>
      <c r="AS110" s="971"/>
      <c r="AT110" s="979"/>
      <c r="AU110" s="971"/>
      <c r="AV110" s="979"/>
      <c r="AW110" s="971"/>
      <c r="AX110" s="949"/>
      <c r="AY110" s="974"/>
    </row>
    <row r="111" spans="1:51" ht="18.600000000000001" customHeight="1" thickBot="1" x14ac:dyDescent="0.3">
      <c r="A111" s="952"/>
      <c r="B111" s="954"/>
      <c r="C111" s="957"/>
      <c r="D111" s="35" t="s">
        <v>45</v>
      </c>
      <c r="E111" s="608">
        <v>6292115</v>
      </c>
      <c r="F111" s="608">
        <v>6292115</v>
      </c>
      <c r="G111" s="608">
        <v>6292115</v>
      </c>
      <c r="H111" s="609">
        <v>6292115</v>
      </c>
      <c r="I111" s="609">
        <v>6292115</v>
      </c>
      <c r="J111" s="609">
        <v>6292115</v>
      </c>
      <c r="K111" s="609">
        <v>6158883</v>
      </c>
      <c r="L111" s="609">
        <v>6158883</v>
      </c>
      <c r="M111" s="609"/>
      <c r="N111" s="609"/>
      <c r="O111" s="609"/>
      <c r="P111" s="609"/>
      <c r="Q111" s="609"/>
      <c r="R111" s="609"/>
      <c r="S111" s="610"/>
      <c r="T111" s="608">
        <v>8759127</v>
      </c>
      <c r="U111" s="609">
        <v>8821847</v>
      </c>
      <c r="V111" s="609">
        <v>8835962</v>
      </c>
      <c r="W111" s="609">
        <v>8840568</v>
      </c>
      <c r="X111" s="609">
        <v>8840568</v>
      </c>
      <c r="Y111" s="605">
        <v>8844382</v>
      </c>
      <c r="Z111" s="605"/>
      <c r="AA111" s="605"/>
      <c r="AB111" s="605"/>
      <c r="AC111" s="605"/>
      <c r="AD111" s="605"/>
      <c r="AE111" s="605"/>
      <c r="AF111" s="959"/>
      <c r="AG111" s="962"/>
      <c r="AH111" s="964"/>
      <c r="AI111" s="963"/>
      <c r="AJ111" s="969"/>
      <c r="AK111" s="963"/>
      <c r="AL111" s="963"/>
      <c r="AM111" s="963"/>
      <c r="AN111" s="950"/>
      <c r="AO111" s="950"/>
      <c r="AP111" s="950"/>
      <c r="AQ111" s="963"/>
      <c r="AR111" s="980"/>
      <c r="AS111" s="972"/>
      <c r="AT111" s="980"/>
      <c r="AU111" s="972"/>
      <c r="AV111" s="980"/>
      <c r="AW111" s="972"/>
      <c r="AX111" s="950"/>
      <c r="AY111" s="975"/>
    </row>
    <row r="112" spans="1:51" ht="18.600000000000001" customHeight="1" thickBot="1" x14ac:dyDescent="0.3">
      <c r="A112" s="952"/>
      <c r="B112" s="954"/>
      <c r="C112" s="976" t="s">
        <v>287</v>
      </c>
      <c r="D112" s="36" t="s">
        <v>41</v>
      </c>
      <c r="E112" s="599">
        <v>144</v>
      </c>
      <c r="F112" s="599">
        <v>144</v>
      </c>
      <c r="G112" s="599">
        <v>144</v>
      </c>
      <c r="H112" s="600">
        <v>144</v>
      </c>
      <c r="I112" s="600">
        <v>144</v>
      </c>
      <c r="J112" s="600">
        <v>144</v>
      </c>
      <c r="K112" s="600">
        <v>144</v>
      </c>
      <c r="L112" s="600">
        <v>144</v>
      </c>
      <c r="M112" s="600"/>
      <c r="N112" s="600"/>
      <c r="O112" s="600"/>
      <c r="P112" s="600"/>
      <c r="Q112" s="600"/>
      <c r="R112" s="600"/>
      <c r="S112" s="611"/>
      <c r="T112" s="599">
        <v>9</v>
      </c>
      <c r="U112" s="600">
        <v>34</v>
      </c>
      <c r="V112" s="600">
        <v>50</v>
      </c>
      <c r="W112" s="600">
        <v>58</v>
      </c>
      <c r="X112" s="600">
        <v>62</v>
      </c>
      <c r="Y112" s="600">
        <v>70</v>
      </c>
      <c r="Z112" s="600"/>
      <c r="AA112" s="600"/>
      <c r="AB112" s="600"/>
      <c r="AC112" s="600"/>
      <c r="AD112" s="600"/>
      <c r="AE112" s="600"/>
      <c r="AF112" s="977"/>
      <c r="AG112" s="960" t="s">
        <v>287</v>
      </c>
      <c r="AH112" s="964" t="s">
        <v>288</v>
      </c>
      <c r="AI112" s="965" t="s">
        <v>59</v>
      </c>
      <c r="AJ112" s="967" t="s">
        <v>1594</v>
      </c>
      <c r="AK112" s="965" t="s">
        <v>287</v>
      </c>
      <c r="AL112" s="965" t="s">
        <v>59</v>
      </c>
      <c r="AM112" s="965" t="s">
        <v>267</v>
      </c>
      <c r="AN112" s="948">
        <v>386696</v>
      </c>
      <c r="AO112" s="948">
        <v>190516</v>
      </c>
      <c r="AP112" s="948">
        <v>196180</v>
      </c>
      <c r="AQ112" s="965" t="s">
        <v>59</v>
      </c>
      <c r="AR112" s="978" t="s">
        <v>268</v>
      </c>
      <c r="AS112" s="970">
        <v>386696</v>
      </c>
      <c r="AT112" s="978" t="s">
        <v>268</v>
      </c>
      <c r="AU112" s="970">
        <v>386696</v>
      </c>
      <c r="AV112" s="978" t="s">
        <v>269</v>
      </c>
      <c r="AW112" s="970">
        <v>386696</v>
      </c>
      <c r="AX112" s="948">
        <v>386696</v>
      </c>
      <c r="AY112" s="973"/>
    </row>
    <row r="113" spans="1:51" ht="18.600000000000001" customHeight="1" thickBot="1" x14ac:dyDescent="0.3">
      <c r="A113" s="952"/>
      <c r="B113" s="954"/>
      <c r="C113" s="956"/>
      <c r="D113" s="33" t="s">
        <v>3</v>
      </c>
      <c r="E113" s="602">
        <v>31157919</v>
      </c>
      <c r="F113" s="602">
        <v>31157919</v>
      </c>
      <c r="G113" s="602">
        <v>31157919</v>
      </c>
      <c r="H113" s="603">
        <v>31157919</v>
      </c>
      <c r="I113" s="603">
        <v>31157919</v>
      </c>
      <c r="J113" s="603">
        <v>31157919</v>
      </c>
      <c r="K113" s="603">
        <v>31157919</v>
      </c>
      <c r="L113" s="603">
        <v>31157919</v>
      </c>
      <c r="M113" s="603"/>
      <c r="N113" s="603"/>
      <c r="O113" s="603"/>
      <c r="P113" s="603"/>
      <c r="Q113" s="603"/>
      <c r="R113" s="603"/>
      <c r="S113" s="34"/>
      <c r="T113" s="602">
        <v>42774515</v>
      </c>
      <c r="U113" s="603">
        <v>42774515</v>
      </c>
      <c r="V113" s="603">
        <v>42774515</v>
      </c>
      <c r="W113" s="603">
        <v>42774515</v>
      </c>
      <c r="X113" s="603">
        <v>42774515</v>
      </c>
      <c r="Y113" s="603">
        <v>42793585</v>
      </c>
      <c r="Z113" s="603"/>
      <c r="AA113" s="603"/>
      <c r="AB113" s="603"/>
      <c r="AC113" s="603"/>
      <c r="AD113" s="603"/>
      <c r="AE113" s="603"/>
      <c r="AF113" s="958"/>
      <c r="AG113" s="961"/>
      <c r="AH113" s="964"/>
      <c r="AI113" s="966"/>
      <c r="AJ113" s="968"/>
      <c r="AK113" s="966"/>
      <c r="AL113" s="966"/>
      <c r="AM113" s="966"/>
      <c r="AN113" s="949"/>
      <c r="AO113" s="949"/>
      <c r="AP113" s="949"/>
      <c r="AQ113" s="966"/>
      <c r="AR113" s="979"/>
      <c r="AS113" s="971"/>
      <c r="AT113" s="979"/>
      <c r="AU113" s="971"/>
      <c r="AV113" s="979"/>
      <c r="AW113" s="971"/>
      <c r="AX113" s="949"/>
      <c r="AY113" s="974"/>
    </row>
    <row r="114" spans="1:51" ht="18.600000000000001" customHeight="1" thickBot="1" x14ac:dyDescent="0.3">
      <c r="A114" s="952"/>
      <c r="B114" s="954"/>
      <c r="C114" s="956"/>
      <c r="D114" s="33" t="s">
        <v>42</v>
      </c>
      <c r="E114" s="604">
        <v>0</v>
      </c>
      <c r="F114" s="604">
        <v>0</v>
      </c>
      <c r="G114" s="604">
        <v>0</v>
      </c>
      <c r="H114" s="605">
        <v>0</v>
      </c>
      <c r="I114" s="605">
        <v>0</v>
      </c>
      <c r="J114" s="605">
        <v>0</v>
      </c>
      <c r="K114" s="605">
        <v>0</v>
      </c>
      <c r="L114" s="605">
        <v>0</v>
      </c>
      <c r="M114" s="605"/>
      <c r="N114" s="605"/>
      <c r="O114" s="605"/>
      <c r="P114" s="605"/>
      <c r="Q114" s="605"/>
      <c r="R114" s="605"/>
      <c r="S114" s="606"/>
      <c r="T114" s="604">
        <v>0</v>
      </c>
      <c r="U114" s="605">
        <v>0</v>
      </c>
      <c r="V114" s="605">
        <v>0</v>
      </c>
      <c r="W114" s="605">
        <v>0</v>
      </c>
      <c r="X114" s="605">
        <v>0</v>
      </c>
      <c r="Y114" s="605">
        <v>0</v>
      </c>
      <c r="Z114" s="605"/>
      <c r="AA114" s="605"/>
      <c r="AB114" s="605"/>
      <c r="AC114" s="605"/>
      <c r="AD114" s="605"/>
      <c r="AE114" s="605"/>
      <c r="AF114" s="958"/>
      <c r="AG114" s="961"/>
      <c r="AH114" s="964"/>
      <c r="AI114" s="966"/>
      <c r="AJ114" s="968"/>
      <c r="AK114" s="966"/>
      <c r="AL114" s="966"/>
      <c r="AM114" s="966"/>
      <c r="AN114" s="949"/>
      <c r="AO114" s="949"/>
      <c r="AP114" s="949"/>
      <c r="AQ114" s="966"/>
      <c r="AR114" s="979"/>
      <c r="AS114" s="971"/>
      <c r="AT114" s="979"/>
      <c r="AU114" s="971"/>
      <c r="AV114" s="979"/>
      <c r="AW114" s="971"/>
      <c r="AX114" s="949"/>
      <c r="AY114" s="974"/>
    </row>
    <row r="115" spans="1:51" ht="18.600000000000001" customHeight="1" thickBot="1" x14ac:dyDescent="0.3">
      <c r="A115" s="952"/>
      <c r="B115" s="954"/>
      <c r="C115" s="956"/>
      <c r="D115" s="33" t="s">
        <v>4</v>
      </c>
      <c r="E115" s="604">
        <v>2222285</v>
      </c>
      <c r="F115" s="604">
        <v>2222285</v>
      </c>
      <c r="G115" s="604">
        <v>2222285</v>
      </c>
      <c r="H115" s="605">
        <v>2222285</v>
      </c>
      <c r="I115" s="605">
        <v>2222285</v>
      </c>
      <c r="J115" s="605">
        <v>2222285</v>
      </c>
      <c r="K115" s="605">
        <v>1515480</v>
      </c>
      <c r="L115" s="605">
        <v>1515480</v>
      </c>
      <c r="M115" s="605"/>
      <c r="N115" s="605"/>
      <c r="O115" s="605"/>
      <c r="P115" s="605"/>
      <c r="Q115" s="605"/>
      <c r="R115" s="605"/>
      <c r="S115" s="606"/>
      <c r="T115" s="602">
        <v>1083425</v>
      </c>
      <c r="U115" s="603">
        <v>1416160</v>
      </c>
      <c r="V115" s="603">
        <v>1491041</v>
      </c>
      <c r="W115" s="603">
        <v>1515480</v>
      </c>
      <c r="X115" s="603">
        <v>1515480</v>
      </c>
      <c r="Y115" s="603">
        <v>1515480</v>
      </c>
      <c r="Z115" s="603"/>
      <c r="AA115" s="603"/>
      <c r="AB115" s="603"/>
      <c r="AC115" s="603"/>
      <c r="AD115" s="603"/>
      <c r="AE115" s="603"/>
      <c r="AF115" s="958"/>
      <c r="AG115" s="961"/>
      <c r="AH115" s="964"/>
      <c r="AI115" s="966"/>
      <c r="AJ115" s="968"/>
      <c r="AK115" s="966"/>
      <c r="AL115" s="966"/>
      <c r="AM115" s="966"/>
      <c r="AN115" s="949"/>
      <c r="AO115" s="949"/>
      <c r="AP115" s="949"/>
      <c r="AQ115" s="966"/>
      <c r="AR115" s="979"/>
      <c r="AS115" s="971"/>
      <c r="AT115" s="979"/>
      <c r="AU115" s="971"/>
      <c r="AV115" s="979"/>
      <c r="AW115" s="971"/>
      <c r="AX115" s="949"/>
      <c r="AY115" s="974"/>
    </row>
    <row r="116" spans="1:51" ht="18.600000000000001" customHeight="1" thickBot="1" x14ac:dyDescent="0.3">
      <c r="A116" s="952"/>
      <c r="B116" s="954"/>
      <c r="C116" s="956"/>
      <c r="D116" s="33" t="s">
        <v>43</v>
      </c>
      <c r="E116" s="604">
        <v>144</v>
      </c>
      <c r="F116" s="604">
        <v>144</v>
      </c>
      <c r="G116" s="604">
        <v>144</v>
      </c>
      <c r="H116" s="605">
        <v>144</v>
      </c>
      <c r="I116" s="605">
        <v>144</v>
      </c>
      <c r="J116" s="605">
        <v>144</v>
      </c>
      <c r="K116" s="605">
        <v>144</v>
      </c>
      <c r="L116" s="605">
        <v>144</v>
      </c>
      <c r="M116" s="605"/>
      <c r="N116" s="605"/>
      <c r="O116" s="605"/>
      <c r="P116" s="605"/>
      <c r="Q116" s="605"/>
      <c r="R116" s="605"/>
      <c r="S116" s="607"/>
      <c r="T116" s="604">
        <v>9</v>
      </c>
      <c r="U116" s="605">
        <v>34</v>
      </c>
      <c r="V116" s="605">
        <v>50</v>
      </c>
      <c r="W116" s="605">
        <v>58</v>
      </c>
      <c r="X116" s="605">
        <v>62</v>
      </c>
      <c r="Y116" s="605">
        <v>70</v>
      </c>
      <c r="Z116" s="605"/>
      <c r="AA116" s="605"/>
      <c r="AB116" s="605"/>
      <c r="AC116" s="605"/>
      <c r="AD116" s="605"/>
      <c r="AE116" s="605"/>
      <c r="AF116" s="958"/>
      <c r="AG116" s="961"/>
      <c r="AH116" s="964"/>
      <c r="AI116" s="966"/>
      <c r="AJ116" s="968"/>
      <c r="AK116" s="966"/>
      <c r="AL116" s="966"/>
      <c r="AM116" s="966"/>
      <c r="AN116" s="949"/>
      <c r="AO116" s="949"/>
      <c r="AP116" s="949"/>
      <c r="AQ116" s="966"/>
      <c r="AR116" s="979"/>
      <c r="AS116" s="971"/>
      <c r="AT116" s="979"/>
      <c r="AU116" s="971"/>
      <c r="AV116" s="979"/>
      <c r="AW116" s="971"/>
      <c r="AX116" s="949"/>
      <c r="AY116" s="974"/>
    </row>
    <row r="117" spans="1:51" ht="18.600000000000001" customHeight="1" thickBot="1" x14ac:dyDescent="0.3">
      <c r="A117" s="952"/>
      <c r="B117" s="954"/>
      <c r="C117" s="957"/>
      <c r="D117" s="35" t="s">
        <v>45</v>
      </c>
      <c r="E117" s="608">
        <v>33380204</v>
      </c>
      <c r="F117" s="608">
        <v>33380204</v>
      </c>
      <c r="G117" s="608">
        <v>33380204</v>
      </c>
      <c r="H117" s="609">
        <v>33380204</v>
      </c>
      <c r="I117" s="609">
        <v>33380204</v>
      </c>
      <c r="J117" s="609">
        <v>33380204</v>
      </c>
      <c r="K117" s="609">
        <v>32673399</v>
      </c>
      <c r="L117" s="609">
        <v>32673399</v>
      </c>
      <c r="M117" s="609"/>
      <c r="N117" s="609"/>
      <c r="O117" s="609"/>
      <c r="P117" s="609"/>
      <c r="Q117" s="609"/>
      <c r="R117" s="609"/>
      <c r="S117" s="610"/>
      <c r="T117" s="608">
        <v>43857940</v>
      </c>
      <c r="U117" s="609">
        <v>44190675</v>
      </c>
      <c r="V117" s="609">
        <v>44265556</v>
      </c>
      <c r="W117" s="609">
        <v>44289995</v>
      </c>
      <c r="X117" s="609">
        <v>44289995</v>
      </c>
      <c r="Y117" s="605">
        <v>44309065</v>
      </c>
      <c r="Z117" s="605"/>
      <c r="AA117" s="605"/>
      <c r="AB117" s="605"/>
      <c r="AC117" s="605"/>
      <c r="AD117" s="605"/>
      <c r="AE117" s="605"/>
      <c r="AF117" s="959"/>
      <c r="AG117" s="962"/>
      <c r="AH117" s="964"/>
      <c r="AI117" s="963"/>
      <c r="AJ117" s="969"/>
      <c r="AK117" s="963"/>
      <c r="AL117" s="963"/>
      <c r="AM117" s="963"/>
      <c r="AN117" s="950"/>
      <c r="AO117" s="950"/>
      <c r="AP117" s="950"/>
      <c r="AQ117" s="963"/>
      <c r="AR117" s="980"/>
      <c r="AS117" s="972"/>
      <c r="AT117" s="980"/>
      <c r="AU117" s="972"/>
      <c r="AV117" s="980"/>
      <c r="AW117" s="972"/>
      <c r="AX117" s="950"/>
      <c r="AY117" s="975"/>
    </row>
    <row r="118" spans="1:51" ht="18.600000000000001" customHeight="1" thickBot="1" x14ac:dyDescent="0.3">
      <c r="A118" s="952"/>
      <c r="B118" s="954"/>
      <c r="C118" s="976" t="s">
        <v>289</v>
      </c>
      <c r="D118" s="36" t="s">
        <v>41</v>
      </c>
      <c r="E118" s="599">
        <v>112</v>
      </c>
      <c r="F118" s="599">
        <v>112</v>
      </c>
      <c r="G118" s="599">
        <v>112</v>
      </c>
      <c r="H118" s="600">
        <v>112</v>
      </c>
      <c r="I118" s="600">
        <v>112</v>
      </c>
      <c r="J118" s="600">
        <v>112</v>
      </c>
      <c r="K118" s="600">
        <v>112</v>
      </c>
      <c r="L118" s="600">
        <v>112</v>
      </c>
      <c r="M118" s="600"/>
      <c r="N118" s="600"/>
      <c r="O118" s="600"/>
      <c r="P118" s="600"/>
      <c r="Q118" s="600"/>
      <c r="R118" s="600"/>
      <c r="S118" s="611"/>
      <c r="T118" s="599">
        <v>5</v>
      </c>
      <c r="U118" s="600">
        <v>25</v>
      </c>
      <c r="V118" s="600">
        <v>37</v>
      </c>
      <c r="W118" s="600">
        <v>42</v>
      </c>
      <c r="X118" s="600">
        <v>44</v>
      </c>
      <c r="Y118" s="600">
        <v>49</v>
      </c>
      <c r="Z118" s="600"/>
      <c r="AA118" s="600"/>
      <c r="AB118" s="600"/>
      <c r="AC118" s="600"/>
      <c r="AD118" s="600"/>
      <c r="AE118" s="600"/>
      <c r="AF118" s="977"/>
      <c r="AG118" s="960" t="s">
        <v>289</v>
      </c>
      <c r="AH118" s="964" t="s">
        <v>347</v>
      </c>
      <c r="AI118" s="965" t="s">
        <v>59</v>
      </c>
      <c r="AJ118" s="967" t="s">
        <v>1594</v>
      </c>
      <c r="AK118" s="965" t="s">
        <v>289</v>
      </c>
      <c r="AL118" s="965" t="s">
        <v>59</v>
      </c>
      <c r="AM118" s="965" t="s">
        <v>267</v>
      </c>
      <c r="AN118" s="948">
        <v>645720</v>
      </c>
      <c r="AO118" s="948">
        <v>320921</v>
      </c>
      <c r="AP118" s="948">
        <v>324799</v>
      </c>
      <c r="AQ118" s="965" t="s">
        <v>59</v>
      </c>
      <c r="AR118" s="978" t="s">
        <v>268</v>
      </c>
      <c r="AS118" s="970">
        <v>645720</v>
      </c>
      <c r="AT118" s="978" t="s">
        <v>268</v>
      </c>
      <c r="AU118" s="970">
        <v>645720</v>
      </c>
      <c r="AV118" s="978" t="s">
        <v>269</v>
      </c>
      <c r="AW118" s="970">
        <v>645720</v>
      </c>
      <c r="AX118" s="948">
        <v>645720</v>
      </c>
      <c r="AY118" s="973"/>
    </row>
    <row r="119" spans="1:51" ht="18.600000000000001" customHeight="1" thickBot="1" x14ac:dyDescent="0.3">
      <c r="A119" s="952"/>
      <c r="B119" s="954"/>
      <c r="C119" s="956"/>
      <c r="D119" s="33" t="s">
        <v>3</v>
      </c>
      <c r="E119" s="602">
        <v>24189694</v>
      </c>
      <c r="F119" s="602">
        <v>24189694</v>
      </c>
      <c r="G119" s="602">
        <v>24189694</v>
      </c>
      <c r="H119" s="603">
        <v>24189694</v>
      </c>
      <c r="I119" s="603">
        <v>24189694</v>
      </c>
      <c r="J119" s="603">
        <v>24189694</v>
      </c>
      <c r="K119" s="603">
        <v>24189694</v>
      </c>
      <c r="L119" s="603">
        <v>24189694</v>
      </c>
      <c r="M119" s="603"/>
      <c r="N119" s="603"/>
      <c r="O119" s="603"/>
      <c r="P119" s="603"/>
      <c r="Q119" s="603"/>
      <c r="R119" s="603"/>
      <c r="S119" s="34"/>
      <c r="T119" s="602">
        <v>31653141</v>
      </c>
      <c r="U119" s="603">
        <v>31653141</v>
      </c>
      <c r="V119" s="603">
        <v>31653141</v>
      </c>
      <c r="W119" s="603">
        <v>31653141</v>
      </c>
      <c r="X119" s="603">
        <v>31653141</v>
      </c>
      <c r="Y119" s="603">
        <v>31667253</v>
      </c>
      <c r="Z119" s="603"/>
      <c r="AA119" s="603"/>
      <c r="AB119" s="603"/>
      <c r="AC119" s="603"/>
      <c r="AD119" s="603"/>
      <c r="AE119" s="603"/>
      <c r="AF119" s="958"/>
      <c r="AG119" s="961"/>
      <c r="AH119" s="964"/>
      <c r="AI119" s="966"/>
      <c r="AJ119" s="968"/>
      <c r="AK119" s="966"/>
      <c r="AL119" s="966"/>
      <c r="AM119" s="966"/>
      <c r="AN119" s="949"/>
      <c r="AO119" s="949"/>
      <c r="AP119" s="949"/>
      <c r="AQ119" s="966"/>
      <c r="AR119" s="979"/>
      <c r="AS119" s="971"/>
      <c r="AT119" s="979"/>
      <c r="AU119" s="971"/>
      <c r="AV119" s="979"/>
      <c r="AW119" s="971"/>
      <c r="AX119" s="949"/>
      <c r="AY119" s="974"/>
    </row>
    <row r="120" spans="1:51" ht="18.600000000000001" customHeight="1" thickBot="1" x14ac:dyDescent="0.3">
      <c r="A120" s="952"/>
      <c r="B120" s="954"/>
      <c r="C120" s="956"/>
      <c r="D120" s="33" t="s">
        <v>42</v>
      </c>
      <c r="E120" s="604">
        <v>0</v>
      </c>
      <c r="F120" s="604">
        <v>0</v>
      </c>
      <c r="G120" s="604">
        <v>0</v>
      </c>
      <c r="H120" s="605">
        <v>0</v>
      </c>
      <c r="I120" s="605">
        <v>0</v>
      </c>
      <c r="J120" s="605">
        <v>0</v>
      </c>
      <c r="K120" s="605">
        <v>0</v>
      </c>
      <c r="L120" s="605">
        <v>0</v>
      </c>
      <c r="M120" s="605"/>
      <c r="N120" s="605"/>
      <c r="O120" s="605"/>
      <c r="P120" s="605"/>
      <c r="Q120" s="605"/>
      <c r="R120" s="605"/>
      <c r="S120" s="606"/>
      <c r="T120" s="604">
        <v>0</v>
      </c>
      <c r="U120" s="605">
        <v>0</v>
      </c>
      <c r="V120" s="605">
        <v>0</v>
      </c>
      <c r="W120" s="605">
        <v>0</v>
      </c>
      <c r="X120" s="605">
        <v>0</v>
      </c>
      <c r="Y120" s="605">
        <v>0</v>
      </c>
      <c r="Z120" s="605"/>
      <c r="AA120" s="605"/>
      <c r="AB120" s="605"/>
      <c r="AC120" s="605"/>
      <c r="AD120" s="605"/>
      <c r="AE120" s="605"/>
      <c r="AF120" s="958"/>
      <c r="AG120" s="961"/>
      <c r="AH120" s="964"/>
      <c r="AI120" s="966"/>
      <c r="AJ120" s="968"/>
      <c r="AK120" s="966"/>
      <c r="AL120" s="966"/>
      <c r="AM120" s="966"/>
      <c r="AN120" s="949"/>
      <c r="AO120" s="949"/>
      <c r="AP120" s="949"/>
      <c r="AQ120" s="966"/>
      <c r="AR120" s="979"/>
      <c r="AS120" s="971"/>
      <c r="AT120" s="979"/>
      <c r="AU120" s="971"/>
      <c r="AV120" s="979"/>
      <c r="AW120" s="971"/>
      <c r="AX120" s="949"/>
      <c r="AY120" s="974"/>
    </row>
    <row r="121" spans="1:51" ht="18.600000000000001" customHeight="1" thickBot="1" x14ac:dyDescent="0.3">
      <c r="A121" s="952"/>
      <c r="B121" s="954"/>
      <c r="C121" s="956"/>
      <c r="D121" s="33" t="s">
        <v>4</v>
      </c>
      <c r="E121" s="604">
        <v>1725289</v>
      </c>
      <c r="F121" s="604">
        <v>1725289</v>
      </c>
      <c r="G121" s="604">
        <v>1725289</v>
      </c>
      <c r="H121" s="605">
        <v>1725289</v>
      </c>
      <c r="I121" s="605">
        <v>1725289</v>
      </c>
      <c r="J121" s="605">
        <v>1725289</v>
      </c>
      <c r="K121" s="605">
        <v>1176555</v>
      </c>
      <c r="L121" s="605">
        <v>1176555</v>
      </c>
      <c r="M121" s="605"/>
      <c r="N121" s="605"/>
      <c r="O121" s="605"/>
      <c r="P121" s="605"/>
      <c r="Q121" s="605"/>
      <c r="R121" s="605"/>
      <c r="S121" s="606"/>
      <c r="T121" s="602">
        <v>841126</v>
      </c>
      <c r="U121" s="603">
        <v>1099447</v>
      </c>
      <c r="V121" s="603">
        <v>1157581</v>
      </c>
      <c r="W121" s="603">
        <v>1176555</v>
      </c>
      <c r="X121" s="603">
        <v>1176555</v>
      </c>
      <c r="Y121" s="603">
        <v>1176555</v>
      </c>
      <c r="Z121" s="603"/>
      <c r="AA121" s="603"/>
      <c r="AB121" s="603"/>
      <c r="AC121" s="603"/>
      <c r="AD121" s="603"/>
      <c r="AE121" s="603"/>
      <c r="AF121" s="958"/>
      <c r="AG121" s="961"/>
      <c r="AH121" s="964"/>
      <c r="AI121" s="966"/>
      <c r="AJ121" s="968"/>
      <c r="AK121" s="966"/>
      <c r="AL121" s="966"/>
      <c r="AM121" s="966"/>
      <c r="AN121" s="949"/>
      <c r="AO121" s="949"/>
      <c r="AP121" s="949"/>
      <c r="AQ121" s="966"/>
      <c r="AR121" s="979"/>
      <c r="AS121" s="971"/>
      <c r="AT121" s="979"/>
      <c r="AU121" s="971"/>
      <c r="AV121" s="979"/>
      <c r="AW121" s="971"/>
      <c r="AX121" s="949"/>
      <c r="AY121" s="974"/>
    </row>
    <row r="122" spans="1:51" ht="18.600000000000001" customHeight="1" thickBot="1" x14ac:dyDescent="0.3">
      <c r="A122" s="952"/>
      <c r="B122" s="954"/>
      <c r="C122" s="956"/>
      <c r="D122" s="33" t="s">
        <v>43</v>
      </c>
      <c r="E122" s="604">
        <v>112</v>
      </c>
      <c r="F122" s="604">
        <v>112</v>
      </c>
      <c r="G122" s="604">
        <v>112</v>
      </c>
      <c r="H122" s="605">
        <v>112</v>
      </c>
      <c r="I122" s="605">
        <v>112</v>
      </c>
      <c r="J122" s="605">
        <v>112</v>
      </c>
      <c r="K122" s="605">
        <v>112</v>
      </c>
      <c r="L122" s="605">
        <v>112</v>
      </c>
      <c r="M122" s="605"/>
      <c r="N122" s="605"/>
      <c r="O122" s="605"/>
      <c r="P122" s="605"/>
      <c r="Q122" s="605"/>
      <c r="R122" s="605"/>
      <c r="S122" s="607"/>
      <c r="T122" s="604">
        <v>5</v>
      </c>
      <c r="U122" s="605">
        <v>25</v>
      </c>
      <c r="V122" s="605">
        <v>37</v>
      </c>
      <c r="W122" s="605">
        <v>42</v>
      </c>
      <c r="X122" s="605">
        <v>44</v>
      </c>
      <c r="Y122" s="605">
        <v>49</v>
      </c>
      <c r="Z122" s="605"/>
      <c r="AA122" s="605"/>
      <c r="AB122" s="605"/>
      <c r="AC122" s="605"/>
      <c r="AD122" s="605"/>
      <c r="AE122" s="605"/>
      <c r="AF122" s="958"/>
      <c r="AG122" s="961"/>
      <c r="AH122" s="964"/>
      <c r="AI122" s="966"/>
      <c r="AJ122" s="968"/>
      <c r="AK122" s="966"/>
      <c r="AL122" s="966"/>
      <c r="AM122" s="966"/>
      <c r="AN122" s="949"/>
      <c r="AO122" s="949"/>
      <c r="AP122" s="949"/>
      <c r="AQ122" s="966"/>
      <c r="AR122" s="979"/>
      <c r="AS122" s="971"/>
      <c r="AT122" s="979"/>
      <c r="AU122" s="971"/>
      <c r="AV122" s="979"/>
      <c r="AW122" s="971"/>
      <c r="AX122" s="949"/>
      <c r="AY122" s="974"/>
    </row>
    <row r="123" spans="1:51" ht="18.600000000000001" customHeight="1" thickBot="1" x14ac:dyDescent="0.3">
      <c r="A123" s="952"/>
      <c r="B123" s="954"/>
      <c r="C123" s="957"/>
      <c r="D123" s="35" t="s">
        <v>45</v>
      </c>
      <c r="E123" s="608">
        <v>25914983</v>
      </c>
      <c r="F123" s="608">
        <v>25914983</v>
      </c>
      <c r="G123" s="608">
        <v>25914983</v>
      </c>
      <c r="H123" s="609">
        <v>25914983</v>
      </c>
      <c r="I123" s="609">
        <v>25914983</v>
      </c>
      <c r="J123" s="609">
        <v>25914983</v>
      </c>
      <c r="K123" s="609">
        <v>25366249</v>
      </c>
      <c r="L123" s="609">
        <v>25366249</v>
      </c>
      <c r="M123" s="609"/>
      <c r="N123" s="609"/>
      <c r="O123" s="609"/>
      <c r="P123" s="609"/>
      <c r="Q123" s="609"/>
      <c r="R123" s="609"/>
      <c r="S123" s="610"/>
      <c r="T123" s="608">
        <v>32494267</v>
      </c>
      <c r="U123" s="609">
        <v>32752588</v>
      </c>
      <c r="V123" s="609">
        <v>32810722</v>
      </c>
      <c r="W123" s="609">
        <v>32829696</v>
      </c>
      <c r="X123" s="609">
        <v>32829696</v>
      </c>
      <c r="Y123" s="605">
        <v>32843808</v>
      </c>
      <c r="Z123" s="605"/>
      <c r="AA123" s="605"/>
      <c r="AB123" s="605"/>
      <c r="AC123" s="605"/>
      <c r="AD123" s="605"/>
      <c r="AE123" s="605"/>
      <c r="AF123" s="959"/>
      <c r="AG123" s="962"/>
      <c r="AH123" s="964"/>
      <c r="AI123" s="963"/>
      <c r="AJ123" s="969"/>
      <c r="AK123" s="963"/>
      <c r="AL123" s="963"/>
      <c r="AM123" s="963"/>
      <c r="AN123" s="950"/>
      <c r="AO123" s="950"/>
      <c r="AP123" s="950"/>
      <c r="AQ123" s="963"/>
      <c r="AR123" s="980"/>
      <c r="AS123" s="972"/>
      <c r="AT123" s="980"/>
      <c r="AU123" s="972"/>
      <c r="AV123" s="980"/>
      <c r="AW123" s="972"/>
      <c r="AX123" s="950"/>
      <c r="AY123" s="975"/>
    </row>
    <row r="124" spans="1:51" ht="18.600000000000001" customHeight="1" thickBot="1" x14ac:dyDescent="0.3">
      <c r="A124" s="952"/>
      <c r="B124" s="954"/>
      <c r="C124" s="976" t="s">
        <v>290</v>
      </c>
      <c r="D124" s="36" t="s">
        <v>41</v>
      </c>
      <c r="E124" s="599">
        <v>399</v>
      </c>
      <c r="F124" s="599">
        <v>399</v>
      </c>
      <c r="G124" s="599">
        <v>399</v>
      </c>
      <c r="H124" s="600">
        <v>399</v>
      </c>
      <c r="I124" s="600">
        <v>399</v>
      </c>
      <c r="J124" s="600">
        <v>399</v>
      </c>
      <c r="K124" s="600">
        <v>399</v>
      </c>
      <c r="L124" s="600">
        <v>399</v>
      </c>
      <c r="M124" s="600"/>
      <c r="N124" s="600"/>
      <c r="O124" s="600"/>
      <c r="P124" s="600"/>
      <c r="Q124" s="600"/>
      <c r="R124" s="600"/>
      <c r="S124" s="611"/>
      <c r="T124" s="599">
        <v>7</v>
      </c>
      <c r="U124" s="600">
        <v>8</v>
      </c>
      <c r="V124" s="600">
        <v>14</v>
      </c>
      <c r="W124" s="600">
        <v>43</v>
      </c>
      <c r="X124" s="600">
        <v>54</v>
      </c>
      <c r="Y124" s="600">
        <v>74</v>
      </c>
      <c r="Z124" s="600"/>
      <c r="AA124" s="600"/>
      <c r="AB124" s="600"/>
      <c r="AC124" s="600"/>
      <c r="AD124" s="600"/>
      <c r="AE124" s="600"/>
      <c r="AF124" s="977"/>
      <c r="AG124" s="960" t="s">
        <v>291</v>
      </c>
      <c r="AH124" s="964" t="s">
        <v>59</v>
      </c>
      <c r="AI124" s="965" t="s">
        <v>59</v>
      </c>
      <c r="AJ124" s="967" t="s">
        <v>1594</v>
      </c>
      <c r="AK124" s="965" t="s">
        <v>292</v>
      </c>
      <c r="AL124" s="965" t="s">
        <v>59</v>
      </c>
      <c r="AM124" s="965" t="s">
        <v>267</v>
      </c>
      <c r="AN124" s="948">
        <v>7871075</v>
      </c>
      <c r="AO124" s="948">
        <v>3768387</v>
      </c>
      <c r="AP124" s="948">
        <v>4102688</v>
      </c>
      <c r="AQ124" s="948" t="s">
        <v>59</v>
      </c>
      <c r="AR124" s="948" t="s">
        <v>268</v>
      </c>
      <c r="AS124" s="948">
        <v>7871075</v>
      </c>
      <c r="AT124" s="948" t="s">
        <v>268</v>
      </c>
      <c r="AU124" s="948">
        <v>7871075</v>
      </c>
      <c r="AV124" s="948" t="s">
        <v>269</v>
      </c>
      <c r="AW124" s="948">
        <v>7871075</v>
      </c>
      <c r="AX124" s="948">
        <v>7871075</v>
      </c>
      <c r="AY124" s="973"/>
    </row>
    <row r="125" spans="1:51" ht="18.600000000000001" customHeight="1" thickBot="1" x14ac:dyDescent="0.3">
      <c r="A125" s="952"/>
      <c r="B125" s="954"/>
      <c r="C125" s="956"/>
      <c r="D125" s="33" t="s">
        <v>3</v>
      </c>
      <c r="E125" s="602">
        <v>86206893</v>
      </c>
      <c r="F125" s="602">
        <v>86206893</v>
      </c>
      <c r="G125" s="602">
        <v>86206893</v>
      </c>
      <c r="H125" s="603">
        <v>86206893</v>
      </c>
      <c r="I125" s="603">
        <v>86206893</v>
      </c>
      <c r="J125" s="603">
        <v>86206893</v>
      </c>
      <c r="K125" s="603">
        <v>86206893</v>
      </c>
      <c r="L125" s="603">
        <v>86206893</v>
      </c>
      <c r="M125" s="603"/>
      <c r="N125" s="603"/>
      <c r="O125" s="603"/>
      <c r="P125" s="603"/>
      <c r="Q125" s="603"/>
      <c r="R125" s="603"/>
      <c r="S125" s="34"/>
      <c r="T125" s="602">
        <v>11976864</v>
      </c>
      <c r="U125" s="603">
        <v>11369107</v>
      </c>
      <c r="V125" s="603">
        <v>11976864</v>
      </c>
      <c r="W125" s="603">
        <v>12899080</v>
      </c>
      <c r="X125" s="603">
        <v>13541289</v>
      </c>
      <c r="Y125" s="603">
        <v>13547326</v>
      </c>
      <c r="Z125" s="603"/>
      <c r="AA125" s="603"/>
      <c r="AB125" s="603"/>
      <c r="AC125" s="603"/>
      <c r="AD125" s="603"/>
      <c r="AE125" s="603"/>
      <c r="AF125" s="958"/>
      <c r="AG125" s="961"/>
      <c r="AH125" s="964"/>
      <c r="AI125" s="966"/>
      <c r="AJ125" s="968"/>
      <c r="AK125" s="966"/>
      <c r="AL125" s="966"/>
      <c r="AM125" s="966"/>
      <c r="AN125" s="949"/>
      <c r="AO125" s="949"/>
      <c r="AP125" s="949"/>
      <c r="AQ125" s="949"/>
      <c r="AR125" s="949"/>
      <c r="AS125" s="949"/>
      <c r="AT125" s="949"/>
      <c r="AU125" s="949"/>
      <c r="AV125" s="949"/>
      <c r="AW125" s="949"/>
      <c r="AX125" s="949"/>
      <c r="AY125" s="974"/>
    </row>
    <row r="126" spans="1:51" ht="18.600000000000001" customHeight="1" thickBot="1" x14ac:dyDescent="0.3">
      <c r="A126" s="952"/>
      <c r="B126" s="954"/>
      <c r="C126" s="956"/>
      <c r="D126" s="33" t="s">
        <v>42</v>
      </c>
      <c r="E126" s="604">
        <v>0</v>
      </c>
      <c r="F126" s="604">
        <v>0</v>
      </c>
      <c r="G126" s="604">
        <v>0</v>
      </c>
      <c r="H126" s="605">
        <v>0</v>
      </c>
      <c r="I126" s="605">
        <v>0</v>
      </c>
      <c r="J126" s="605">
        <v>0</v>
      </c>
      <c r="K126" s="605">
        <v>0</v>
      </c>
      <c r="L126" s="605">
        <v>0</v>
      </c>
      <c r="M126" s="605"/>
      <c r="N126" s="605"/>
      <c r="O126" s="605"/>
      <c r="P126" s="605"/>
      <c r="Q126" s="605"/>
      <c r="R126" s="605"/>
      <c r="S126" s="606"/>
      <c r="T126" s="604">
        <v>0</v>
      </c>
      <c r="U126" s="605">
        <v>0</v>
      </c>
      <c r="V126" s="605">
        <v>0</v>
      </c>
      <c r="W126" s="605">
        <v>0</v>
      </c>
      <c r="X126" s="605">
        <v>0</v>
      </c>
      <c r="Y126" s="605">
        <v>0</v>
      </c>
      <c r="Z126" s="605"/>
      <c r="AA126" s="605"/>
      <c r="AB126" s="605"/>
      <c r="AC126" s="605"/>
      <c r="AD126" s="605"/>
      <c r="AE126" s="605"/>
      <c r="AF126" s="958"/>
      <c r="AG126" s="961"/>
      <c r="AH126" s="964"/>
      <c r="AI126" s="966"/>
      <c r="AJ126" s="968"/>
      <c r="AK126" s="966"/>
      <c r="AL126" s="966"/>
      <c r="AM126" s="966"/>
      <c r="AN126" s="949"/>
      <c r="AO126" s="949"/>
      <c r="AP126" s="949"/>
      <c r="AQ126" s="949"/>
      <c r="AR126" s="949"/>
      <c r="AS126" s="949"/>
      <c r="AT126" s="949"/>
      <c r="AU126" s="949"/>
      <c r="AV126" s="949"/>
      <c r="AW126" s="949"/>
      <c r="AX126" s="949"/>
      <c r="AY126" s="974"/>
    </row>
    <row r="127" spans="1:51" ht="18.600000000000001" customHeight="1" thickBot="1" x14ac:dyDescent="0.3">
      <c r="A127" s="952"/>
      <c r="B127" s="954"/>
      <c r="C127" s="956"/>
      <c r="D127" s="33" t="s">
        <v>4</v>
      </c>
      <c r="E127" s="604">
        <v>6148560</v>
      </c>
      <c r="F127" s="604">
        <v>6148560</v>
      </c>
      <c r="G127" s="604">
        <v>6148560</v>
      </c>
      <c r="H127" s="605">
        <v>6148560</v>
      </c>
      <c r="I127" s="605">
        <v>6148560</v>
      </c>
      <c r="J127" s="605">
        <v>6148560</v>
      </c>
      <c r="K127" s="605">
        <v>4192989</v>
      </c>
      <c r="L127" s="605">
        <v>4192989</v>
      </c>
      <c r="M127" s="605"/>
      <c r="N127" s="605"/>
      <c r="O127" s="605"/>
      <c r="P127" s="605"/>
      <c r="Q127" s="605"/>
      <c r="R127" s="605"/>
      <c r="S127" s="606"/>
      <c r="T127" s="602">
        <v>2997591</v>
      </c>
      <c r="U127" s="603">
        <v>3918194</v>
      </c>
      <c r="V127" s="603">
        <v>4125371</v>
      </c>
      <c r="W127" s="603">
        <v>4192988</v>
      </c>
      <c r="X127" s="603">
        <v>4192988</v>
      </c>
      <c r="Y127" s="603">
        <v>4192988</v>
      </c>
      <c r="Z127" s="603"/>
      <c r="AA127" s="603"/>
      <c r="AB127" s="603"/>
      <c r="AC127" s="603"/>
      <c r="AD127" s="603"/>
      <c r="AE127" s="603"/>
      <c r="AF127" s="958"/>
      <c r="AG127" s="961"/>
      <c r="AH127" s="964"/>
      <c r="AI127" s="966"/>
      <c r="AJ127" s="968"/>
      <c r="AK127" s="966"/>
      <c r="AL127" s="966"/>
      <c r="AM127" s="966"/>
      <c r="AN127" s="949"/>
      <c r="AO127" s="949"/>
      <c r="AP127" s="949"/>
      <c r="AQ127" s="949"/>
      <c r="AR127" s="949"/>
      <c r="AS127" s="949"/>
      <c r="AT127" s="949"/>
      <c r="AU127" s="949"/>
      <c r="AV127" s="949"/>
      <c r="AW127" s="949"/>
      <c r="AX127" s="949"/>
      <c r="AY127" s="974"/>
    </row>
    <row r="128" spans="1:51" ht="18.600000000000001" customHeight="1" thickBot="1" x14ac:dyDescent="0.3">
      <c r="A128" s="952"/>
      <c r="B128" s="954"/>
      <c r="C128" s="956"/>
      <c r="D128" s="33" t="s">
        <v>43</v>
      </c>
      <c r="E128" s="604">
        <v>399</v>
      </c>
      <c r="F128" s="604">
        <v>399</v>
      </c>
      <c r="G128" s="604">
        <v>399</v>
      </c>
      <c r="H128" s="605">
        <v>399</v>
      </c>
      <c r="I128" s="605">
        <v>399</v>
      </c>
      <c r="J128" s="605">
        <v>399</v>
      </c>
      <c r="K128" s="605">
        <v>399</v>
      </c>
      <c r="L128" s="605">
        <v>399</v>
      </c>
      <c r="M128" s="605"/>
      <c r="N128" s="605"/>
      <c r="O128" s="605"/>
      <c r="P128" s="605"/>
      <c r="Q128" s="605"/>
      <c r="R128" s="605"/>
      <c r="S128" s="607"/>
      <c r="T128" s="604">
        <v>7</v>
      </c>
      <c r="U128" s="605">
        <v>8</v>
      </c>
      <c r="V128" s="605">
        <v>14</v>
      </c>
      <c r="W128" s="605">
        <v>43</v>
      </c>
      <c r="X128" s="605">
        <v>54</v>
      </c>
      <c r="Y128" s="605">
        <v>74</v>
      </c>
      <c r="Z128" s="605"/>
      <c r="AA128" s="605"/>
      <c r="AB128" s="605"/>
      <c r="AC128" s="605"/>
      <c r="AD128" s="605"/>
      <c r="AE128" s="605"/>
      <c r="AF128" s="958"/>
      <c r="AG128" s="961"/>
      <c r="AH128" s="964"/>
      <c r="AI128" s="966"/>
      <c r="AJ128" s="968"/>
      <c r="AK128" s="966"/>
      <c r="AL128" s="966"/>
      <c r="AM128" s="966"/>
      <c r="AN128" s="949"/>
      <c r="AO128" s="949"/>
      <c r="AP128" s="949"/>
      <c r="AQ128" s="949"/>
      <c r="AR128" s="949"/>
      <c r="AS128" s="949"/>
      <c r="AT128" s="949"/>
      <c r="AU128" s="949"/>
      <c r="AV128" s="949"/>
      <c r="AW128" s="949"/>
      <c r="AX128" s="949"/>
      <c r="AY128" s="974"/>
    </row>
    <row r="129" spans="1:51" ht="18.600000000000001" customHeight="1" thickBot="1" x14ac:dyDescent="0.3">
      <c r="A129" s="952"/>
      <c r="B129" s="954"/>
      <c r="C129" s="957"/>
      <c r="D129" s="35" t="s">
        <v>45</v>
      </c>
      <c r="E129" s="608">
        <v>92355453</v>
      </c>
      <c r="F129" s="608">
        <v>92355453</v>
      </c>
      <c r="G129" s="608">
        <v>92355453</v>
      </c>
      <c r="H129" s="609">
        <v>92355453</v>
      </c>
      <c r="I129" s="609">
        <v>92355453</v>
      </c>
      <c r="J129" s="609">
        <v>92355453</v>
      </c>
      <c r="K129" s="609">
        <v>90399882</v>
      </c>
      <c r="L129" s="609">
        <v>90399882</v>
      </c>
      <c r="M129" s="609"/>
      <c r="N129" s="609"/>
      <c r="O129" s="609"/>
      <c r="P129" s="609"/>
      <c r="Q129" s="609"/>
      <c r="R129" s="609"/>
      <c r="S129" s="610"/>
      <c r="T129" s="608">
        <v>14974455</v>
      </c>
      <c r="U129" s="609">
        <v>15895058</v>
      </c>
      <c r="V129" s="609">
        <v>16102235</v>
      </c>
      <c r="W129" s="609">
        <v>17092068</v>
      </c>
      <c r="X129" s="609">
        <v>17734277</v>
      </c>
      <c r="Y129" s="605">
        <v>17740314</v>
      </c>
      <c r="Z129" s="605"/>
      <c r="AA129" s="605"/>
      <c r="AB129" s="605"/>
      <c r="AC129" s="605"/>
      <c r="AD129" s="605"/>
      <c r="AE129" s="605"/>
      <c r="AF129" s="959"/>
      <c r="AG129" s="962"/>
      <c r="AH129" s="964"/>
      <c r="AI129" s="963"/>
      <c r="AJ129" s="969"/>
      <c r="AK129" s="963"/>
      <c r="AL129" s="963"/>
      <c r="AM129" s="963"/>
      <c r="AN129" s="950"/>
      <c r="AO129" s="950"/>
      <c r="AP129" s="950"/>
      <c r="AQ129" s="950"/>
      <c r="AR129" s="950"/>
      <c r="AS129" s="950"/>
      <c r="AT129" s="950"/>
      <c r="AU129" s="950"/>
      <c r="AV129" s="950"/>
      <c r="AW129" s="950"/>
      <c r="AX129" s="950"/>
      <c r="AY129" s="975"/>
    </row>
    <row r="130" spans="1:51" ht="18.600000000000001" customHeight="1" x14ac:dyDescent="0.25">
      <c r="A130" s="952"/>
      <c r="B130" s="954"/>
      <c r="C130" s="1002" t="s">
        <v>293</v>
      </c>
      <c r="D130" s="37" t="s">
        <v>294</v>
      </c>
      <c r="E130" s="614">
        <f t="shared" ref="E130:R133" si="0">+E10+E16+E22+E28+E34+E40+E46+E52+E58+E64+E70+E76+E82+E88+E94+E100+E106+E112+E118+E124</f>
        <v>7000</v>
      </c>
      <c r="F130" s="614">
        <f t="shared" si="0"/>
        <v>7000</v>
      </c>
      <c r="G130" s="615">
        <f t="shared" si="0"/>
        <v>7000</v>
      </c>
      <c r="H130" s="616">
        <f t="shared" si="0"/>
        <v>7000</v>
      </c>
      <c r="I130" s="616">
        <f t="shared" si="0"/>
        <v>7000</v>
      </c>
      <c r="J130" s="616">
        <f t="shared" si="0"/>
        <v>7000</v>
      </c>
      <c r="K130" s="616">
        <f t="shared" si="0"/>
        <v>7000</v>
      </c>
      <c r="L130" s="616">
        <f t="shared" si="0"/>
        <v>7000</v>
      </c>
      <c r="M130" s="616">
        <f t="shared" si="0"/>
        <v>0</v>
      </c>
      <c r="N130" s="616">
        <f t="shared" si="0"/>
        <v>0</v>
      </c>
      <c r="O130" s="616">
        <f t="shared" si="0"/>
        <v>0</v>
      </c>
      <c r="P130" s="616">
        <f t="shared" si="0"/>
        <v>0</v>
      </c>
      <c r="Q130" s="616">
        <f t="shared" si="0"/>
        <v>0</v>
      </c>
      <c r="R130" s="616">
        <f t="shared" si="0"/>
        <v>0</v>
      </c>
      <c r="S130" s="617"/>
      <c r="T130" s="615">
        <f t="shared" ref="T130:W133" si="1">+T10+T16+T22+T28+T34+T40+T46+T52+T58+T64+T70+T76+T82+T88+T94+T100+T106+T112+T118+T124</f>
        <v>456</v>
      </c>
      <c r="U130" s="616">
        <f t="shared" si="1"/>
        <v>1125</v>
      </c>
      <c r="V130" s="616">
        <f t="shared" si="1"/>
        <v>1682</v>
      </c>
      <c r="W130" s="616">
        <f>+W10+W16+W22+W28+W34+W40+W46+W52+W58+W64+W70+W76+W82+W88+W94+W100+W106+W112+W118+W124</f>
        <v>2298</v>
      </c>
      <c r="X130" s="614">
        <f>+X10+X16+X22+X28+X34+X40+X46+X52+X58+X64+X70+X76+X82+X88+X94+X100+X106+X112+X118+X124</f>
        <v>2820</v>
      </c>
      <c r="Y130" s="616">
        <f t="shared" ref="X130:AE133" si="2">+Y10+Y16+Y22+Y28+Y34+Y40+Y46+Y52+Y58+Y64+Y70+Y76+Y82+Y88+Y94+Y100+Y106+Y112+Y118+Y124</f>
        <v>3430</v>
      </c>
      <c r="Z130" s="616">
        <f t="shared" si="2"/>
        <v>0</v>
      </c>
      <c r="AA130" s="616">
        <f t="shared" si="2"/>
        <v>0</v>
      </c>
      <c r="AB130" s="616">
        <f t="shared" si="2"/>
        <v>0</v>
      </c>
      <c r="AC130" s="616">
        <f t="shared" si="2"/>
        <v>0</v>
      </c>
      <c r="AD130" s="616">
        <f t="shared" si="2"/>
        <v>0</v>
      </c>
      <c r="AE130" s="616">
        <f t="shared" si="2"/>
        <v>0</v>
      </c>
      <c r="AF130" s="1005"/>
      <c r="AG130" s="981" t="s">
        <v>295</v>
      </c>
      <c r="AH130" s="984" t="s">
        <v>59</v>
      </c>
      <c r="AI130" s="984" t="s">
        <v>59</v>
      </c>
      <c r="AJ130" s="984" t="s">
        <v>59</v>
      </c>
      <c r="AK130" s="984" t="s">
        <v>295</v>
      </c>
      <c r="AL130" s="984" t="s">
        <v>59</v>
      </c>
      <c r="AM130" s="967" t="s">
        <v>296</v>
      </c>
      <c r="AN130" s="987">
        <v>7871075</v>
      </c>
      <c r="AO130" s="987">
        <v>3768387</v>
      </c>
      <c r="AP130" s="987">
        <v>4102688</v>
      </c>
      <c r="AQ130" s="984" t="s">
        <v>59</v>
      </c>
      <c r="AR130" s="984" t="s">
        <v>268</v>
      </c>
      <c r="AS130" s="987">
        <v>7871075</v>
      </c>
      <c r="AT130" s="984" t="s">
        <v>268</v>
      </c>
      <c r="AU130" s="987">
        <v>7871075</v>
      </c>
      <c r="AV130" s="999" t="s">
        <v>269</v>
      </c>
      <c r="AW130" s="987">
        <v>7871075</v>
      </c>
      <c r="AX130" s="987">
        <v>7871075</v>
      </c>
      <c r="AY130" s="990"/>
    </row>
    <row r="131" spans="1:51" ht="18.600000000000001" customHeight="1" x14ac:dyDescent="0.25">
      <c r="A131" s="952"/>
      <c r="B131" s="954"/>
      <c r="C131" s="1003"/>
      <c r="D131" s="38" t="s">
        <v>297</v>
      </c>
      <c r="E131" s="618">
        <f t="shared" si="0"/>
        <v>1510512000</v>
      </c>
      <c r="F131" s="618">
        <f t="shared" si="0"/>
        <v>1510512000</v>
      </c>
      <c r="G131" s="619">
        <f t="shared" si="0"/>
        <v>1510512000</v>
      </c>
      <c r="H131" s="594">
        <f t="shared" si="0"/>
        <v>1510512000</v>
      </c>
      <c r="I131" s="594">
        <f t="shared" si="0"/>
        <v>1510512000</v>
      </c>
      <c r="J131" s="594">
        <f t="shared" si="0"/>
        <v>1510512000</v>
      </c>
      <c r="K131" s="594">
        <f t="shared" si="0"/>
        <v>1510512000</v>
      </c>
      <c r="L131" s="594">
        <f t="shared" si="0"/>
        <v>1510512000</v>
      </c>
      <c r="M131" s="594">
        <f t="shared" si="0"/>
        <v>0</v>
      </c>
      <c r="N131" s="594">
        <f t="shared" si="0"/>
        <v>0</v>
      </c>
      <c r="O131" s="594">
        <f t="shared" si="0"/>
        <v>0</v>
      </c>
      <c r="P131" s="594">
        <f t="shared" si="0"/>
        <v>0</v>
      </c>
      <c r="Q131" s="594">
        <f t="shared" si="0"/>
        <v>0</v>
      </c>
      <c r="R131" s="594">
        <f t="shared" si="0"/>
        <v>0</v>
      </c>
      <c r="S131" s="620"/>
      <c r="T131" s="619">
        <f>+T11+T17+T23+T29+T35+T41+T47+T53+T59+T65+T71+T77+T83+T89+T95+T101+T107+T113+T119+T125</f>
        <v>1428818000</v>
      </c>
      <c r="U131" s="594">
        <f t="shared" si="1"/>
        <v>1438326922</v>
      </c>
      <c r="V131" s="594">
        <f>+V11+V17+V23+V29+V35+V41+V47+V53+V59+V65+V71+V77+V83+V89+V95+V101+V107+V113+V119+V125</f>
        <v>1438934679</v>
      </c>
      <c r="W131" s="594">
        <f t="shared" si="1"/>
        <v>1439856895</v>
      </c>
      <c r="X131" s="618">
        <f t="shared" si="2"/>
        <v>1440499104</v>
      </c>
      <c r="Y131" s="594">
        <f t="shared" si="2"/>
        <v>1441141313</v>
      </c>
      <c r="Z131" s="594">
        <f t="shared" si="2"/>
        <v>0</v>
      </c>
      <c r="AA131" s="594">
        <f t="shared" si="2"/>
        <v>0</v>
      </c>
      <c r="AB131" s="594">
        <f t="shared" si="2"/>
        <v>0</v>
      </c>
      <c r="AC131" s="594">
        <f t="shared" si="2"/>
        <v>0</v>
      </c>
      <c r="AD131" s="594">
        <f t="shared" si="2"/>
        <v>0</v>
      </c>
      <c r="AE131" s="594">
        <f t="shared" si="2"/>
        <v>0</v>
      </c>
      <c r="AF131" s="1006"/>
      <c r="AG131" s="982"/>
      <c r="AH131" s="985"/>
      <c r="AI131" s="985"/>
      <c r="AJ131" s="985"/>
      <c r="AK131" s="985"/>
      <c r="AL131" s="985"/>
      <c r="AM131" s="968"/>
      <c r="AN131" s="988"/>
      <c r="AO131" s="988"/>
      <c r="AP131" s="988"/>
      <c r="AQ131" s="985"/>
      <c r="AR131" s="985"/>
      <c r="AS131" s="988"/>
      <c r="AT131" s="985"/>
      <c r="AU131" s="988"/>
      <c r="AV131" s="1000"/>
      <c r="AW131" s="988"/>
      <c r="AX131" s="988"/>
      <c r="AY131" s="991"/>
    </row>
    <row r="132" spans="1:51" ht="18.600000000000001" customHeight="1" x14ac:dyDescent="0.25">
      <c r="A132" s="952"/>
      <c r="B132" s="954"/>
      <c r="C132" s="1003"/>
      <c r="D132" s="39" t="s">
        <v>298</v>
      </c>
      <c r="E132" s="621">
        <f t="shared" si="0"/>
        <v>0</v>
      </c>
      <c r="F132" s="621">
        <f t="shared" si="0"/>
        <v>0</v>
      </c>
      <c r="G132" s="622">
        <f t="shared" si="0"/>
        <v>0</v>
      </c>
      <c r="H132" s="595">
        <f t="shared" si="0"/>
        <v>0</v>
      </c>
      <c r="I132" s="595">
        <f t="shared" si="0"/>
        <v>0</v>
      </c>
      <c r="J132" s="595">
        <f t="shared" si="0"/>
        <v>0</v>
      </c>
      <c r="K132" s="595">
        <f t="shared" si="0"/>
        <v>0</v>
      </c>
      <c r="L132" s="595">
        <f t="shared" si="0"/>
        <v>0</v>
      </c>
      <c r="M132" s="595">
        <f t="shared" si="0"/>
        <v>0</v>
      </c>
      <c r="N132" s="595">
        <f t="shared" si="0"/>
        <v>0</v>
      </c>
      <c r="O132" s="595">
        <f t="shared" si="0"/>
        <v>0</v>
      </c>
      <c r="P132" s="595">
        <f t="shared" si="0"/>
        <v>0</v>
      </c>
      <c r="Q132" s="595">
        <f t="shared" si="0"/>
        <v>0</v>
      </c>
      <c r="R132" s="595">
        <f t="shared" si="0"/>
        <v>0</v>
      </c>
      <c r="S132" s="623"/>
      <c r="T132" s="622">
        <f>+T12+T18+T24+T30+T36+T42+T48+T54+T60+T66+T72+T78+T84+T90+T96+T102+T108+T114+T120+T126</f>
        <v>0</v>
      </c>
      <c r="U132" s="595">
        <f t="shared" si="1"/>
        <v>0</v>
      </c>
      <c r="V132" s="595">
        <f t="shared" si="1"/>
        <v>0</v>
      </c>
      <c r="W132" s="595">
        <f t="shared" si="1"/>
        <v>0</v>
      </c>
      <c r="X132" s="621">
        <f t="shared" si="2"/>
        <v>0</v>
      </c>
      <c r="Y132" s="595">
        <f t="shared" si="2"/>
        <v>0</v>
      </c>
      <c r="Z132" s="595">
        <f t="shared" si="2"/>
        <v>0</v>
      </c>
      <c r="AA132" s="595">
        <f t="shared" si="2"/>
        <v>0</v>
      </c>
      <c r="AB132" s="595">
        <f t="shared" si="2"/>
        <v>0</v>
      </c>
      <c r="AC132" s="595">
        <f t="shared" si="2"/>
        <v>0</v>
      </c>
      <c r="AD132" s="595">
        <f t="shared" si="2"/>
        <v>0</v>
      </c>
      <c r="AE132" s="595">
        <f t="shared" si="2"/>
        <v>0</v>
      </c>
      <c r="AF132" s="1006"/>
      <c r="AG132" s="982"/>
      <c r="AH132" s="985"/>
      <c r="AI132" s="985"/>
      <c r="AJ132" s="985"/>
      <c r="AK132" s="985"/>
      <c r="AL132" s="985"/>
      <c r="AM132" s="968"/>
      <c r="AN132" s="988"/>
      <c r="AO132" s="988"/>
      <c r="AP132" s="988"/>
      <c r="AQ132" s="985"/>
      <c r="AR132" s="985"/>
      <c r="AS132" s="988"/>
      <c r="AT132" s="985"/>
      <c r="AU132" s="988"/>
      <c r="AV132" s="1000"/>
      <c r="AW132" s="988"/>
      <c r="AX132" s="988"/>
      <c r="AY132" s="991"/>
    </row>
    <row r="133" spans="1:51" ht="18.600000000000001" customHeight="1" thickBot="1" x14ac:dyDescent="0.3">
      <c r="A133" s="953"/>
      <c r="B133" s="955"/>
      <c r="C133" s="1004"/>
      <c r="D133" s="40" t="s">
        <v>299</v>
      </c>
      <c r="E133" s="624">
        <f t="shared" si="0"/>
        <v>107734693</v>
      </c>
      <c r="F133" s="624">
        <f t="shared" si="0"/>
        <v>107734693</v>
      </c>
      <c r="G133" s="625">
        <f t="shared" si="0"/>
        <v>107734693</v>
      </c>
      <c r="H133" s="596">
        <f t="shared" si="0"/>
        <v>107734693</v>
      </c>
      <c r="I133" s="596">
        <f t="shared" si="0"/>
        <v>107734693</v>
      </c>
      <c r="J133" s="596">
        <f t="shared" si="0"/>
        <v>107734693</v>
      </c>
      <c r="K133" s="596">
        <f>+K13+K19+K25+K31+K37+K43+K49+K55+K61+K67+K73+K79+K85+K91+K97+K103+K109+K115+K121+K127</f>
        <v>73469293</v>
      </c>
      <c r="L133" s="596">
        <f>+L13+L19+L25+L31+L37+L43+L49+L55+L61+L67+L73+L79+L85+L91+L97+L103+L109+L115+L121+L127</f>
        <v>73469293</v>
      </c>
      <c r="M133" s="596">
        <f t="shared" si="0"/>
        <v>0</v>
      </c>
      <c r="N133" s="596">
        <f t="shared" si="0"/>
        <v>0</v>
      </c>
      <c r="O133" s="596">
        <f t="shared" si="0"/>
        <v>0</v>
      </c>
      <c r="P133" s="596">
        <f t="shared" si="0"/>
        <v>0</v>
      </c>
      <c r="Q133" s="596">
        <f t="shared" si="0"/>
        <v>0</v>
      </c>
      <c r="R133" s="596">
        <f t="shared" si="0"/>
        <v>0</v>
      </c>
      <c r="S133" s="626"/>
      <c r="T133" s="625">
        <f>+T13+T19+T25+T31+T37+T43+T49+T55+T61+T67+T73+T79+T85+T91+T97+T103+T109+T115+T121+T127</f>
        <v>52523624</v>
      </c>
      <c r="U133" s="596">
        <f>+U13+U19+U25+U31+U37+U43+U49+U55+U61+U67+U73+U79+U85+U91+U97+U103+U109+U115+U121+U127</f>
        <v>68654375</v>
      </c>
      <c r="V133" s="596">
        <f>+V13+V19+V25+V31+V37+V43+V49+V55+V61+V67+V73+V79+V85+V91+V97+V103+V109+V115+V121+V127</f>
        <v>72284520</v>
      </c>
      <c r="W133" s="596">
        <f t="shared" si="1"/>
        <v>73469293</v>
      </c>
      <c r="X133" s="624">
        <f t="shared" si="2"/>
        <v>73469293</v>
      </c>
      <c r="Y133" s="596">
        <f t="shared" si="2"/>
        <v>73469293</v>
      </c>
      <c r="Z133" s="596">
        <f t="shared" si="2"/>
        <v>0</v>
      </c>
      <c r="AA133" s="596">
        <f t="shared" si="2"/>
        <v>0</v>
      </c>
      <c r="AB133" s="596">
        <f t="shared" si="2"/>
        <v>0</v>
      </c>
      <c r="AC133" s="596">
        <f t="shared" si="2"/>
        <v>0</v>
      </c>
      <c r="AD133" s="596">
        <f t="shared" si="2"/>
        <v>0</v>
      </c>
      <c r="AE133" s="596">
        <f t="shared" si="2"/>
        <v>0</v>
      </c>
      <c r="AF133" s="1007"/>
      <c r="AG133" s="983"/>
      <c r="AH133" s="986"/>
      <c r="AI133" s="986"/>
      <c r="AJ133" s="986"/>
      <c r="AK133" s="986"/>
      <c r="AL133" s="986"/>
      <c r="AM133" s="969"/>
      <c r="AN133" s="989"/>
      <c r="AO133" s="989"/>
      <c r="AP133" s="989"/>
      <c r="AQ133" s="986"/>
      <c r="AR133" s="986"/>
      <c r="AS133" s="989"/>
      <c r="AT133" s="986"/>
      <c r="AU133" s="989"/>
      <c r="AV133" s="1001"/>
      <c r="AW133" s="989"/>
      <c r="AX133" s="989"/>
      <c r="AY133" s="992"/>
    </row>
    <row r="134" spans="1:51" ht="18.600000000000001" customHeight="1" x14ac:dyDescent="0.25">
      <c r="A134" s="993">
        <v>2</v>
      </c>
      <c r="B134" s="965" t="s">
        <v>244</v>
      </c>
      <c r="C134" s="994" t="s">
        <v>300</v>
      </c>
      <c r="D134" s="36" t="s">
        <v>41</v>
      </c>
      <c r="E134" s="123">
        <v>0.25</v>
      </c>
      <c r="F134" s="123">
        <v>0.25</v>
      </c>
      <c r="G134" s="123">
        <v>0.25</v>
      </c>
      <c r="H134" s="124">
        <v>0.25</v>
      </c>
      <c r="I134" s="124">
        <v>0.25</v>
      </c>
      <c r="J134" s="124">
        <v>0.25</v>
      </c>
      <c r="K134" s="124">
        <v>0.25</v>
      </c>
      <c r="L134" s="124">
        <v>0.25</v>
      </c>
      <c r="M134" s="124"/>
      <c r="N134" s="124"/>
      <c r="O134" s="124"/>
      <c r="P134" s="124"/>
      <c r="Q134" s="124"/>
      <c r="R134" s="124"/>
      <c r="S134" s="124"/>
      <c r="T134" s="123">
        <v>0</v>
      </c>
      <c r="U134" s="125">
        <v>2.4E-2</v>
      </c>
      <c r="V134" s="125">
        <v>4.8000000000000001E-2</v>
      </c>
      <c r="W134" s="125">
        <v>7.2000000000000008E-2</v>
      </c>
      <c r="X134" s="123">
        <v>9.6000000000000002E-2</v>
      </c>
      <c r="Y134" s="125">
        <v>0.12</v>
      </c>
      <c r="Z134" s="125"/>
      <c r="AA134" s="125"/>
      <c r="AB134" s="125"/>
      <c r="AC134" s="125"/>
      <c r="AD134" s="125"/>
      <c r="AE134" s="124"/>
      <c r="AF134" s="627"/>
      <c r="AG134" s="996" t="s">
        <v>330</v>
      </c>
      <c r="AH134" s="948" t="s">
        <v>59</v>
      </c>
      <c r="AI134" s="948" t="s">
        <v>59</v>
      </c>
      <c r="AJ134" s="967" t="s">
        <v>1594</v>
      </c>
      <c r="AK134" s="948" t="s">
        <v>1595</v>
      </c>
      <c r="AL134" s="948" t="s">
        <v>59</v>
      </c>
      <c r="AM134" s="948" t="s">
        <v>59</v>
      </c>
      <c r="AN134" s="1008">
        <v>7871075</v>
      </c>
      <c r="AO134" s="1008">
        <v>3768387</v>
      </c>
      <c r="AP134" s="1008">
        <v>4102688</v>
      </c>
      <c r="AQ134" s="1008" t="s">
        <v>59</v>
      </c>
      <c r="AR134" s="1008" t="s">
        <v>268</v>
      </c>
      <c r="AS134" s="1008">
        <v>7871075</v>
      </c>
      <c r="AT134" s="1008" t="s">
        <v>268</v>
      </c>
      <c r="AU134" s="1008">
        <v>7871075</v>
      </c>
      <c r="AV134" s="1008" t="s">
        <v>269</v>
      </c>
      <c r="AW134" s="1008">
        <v>7871075</v>
      </c>
      <c r="AX134" s="1008">
        <v>7871075</v>
      </c>
      <c r="AY134" s="977"/>
    </row>
    <row r="135" spans="1:51" ht="18.600000000000001" customHeight="1" x14ac:dyDescent="0.25">
      <c r="A135" s="952"/>
      <c r="B135" s="966"/>
      <c r="C135" s="995"/>
      <c r="D135" s="33" t="s">
        <v>3</v>
      </c>
      <c r="E135" s="604">
        <v>523690000</v>
      </c>
      <c r="F135" s="604">
        <v>523690000</v>
      </c>
      <c r="G135" s="604">
        <v>523690000</v>
      </c>
      <c r="H135" s="605">
        <v>523690000</v>
      </c>
      <c r="I135" s="605">
        <v>523690000</v>
      </c>
      <c r="J135" s="605">
        <v>523690000</v>
      </c>
      <c r="K135" s="605">
        <v>523690000</v>
      </c>
      <c r="L135" s="605">
        <v>523690000</v>
      </c>
      <c r="M135" s="605"/>
      <c r="N135" s="605"/>
      <c r="O135" s="605"/>
      <c r="P135" s="605"/>
      <c r="Q135" s="605"/>
      <c r="R135" s="605"/>
      <c r="S135" s="605"/>
      <c r="T135" s="604">
        <v>491798000</v>
      </c>
      <c r="U135" s="605">
        <v>491798000</v>
      </c>
      <c r="V135" s="605">
        <v>491798000</v>
      </c>
      <c r="W135" s="605">
        <v>491798000</v>
      </c>
      <c r="X135" s="604">
        <v>491798000</v>
      </c>
      <c r="Y135" s="628">
        <v>491798000</v>
      </c>
      <c r="Z135" s="605"/>
      <c r="AA135" s="605"/>
      <c r="AB135" s="605"/>
      <c r="AC135" s="605"/>
      <c r="AD135" s="605"/>
      <c r="AE135" s="605"/>
      <c r="AF135" s="41"/>
      <c r="AG135" s="997"/>
      <c r="AH135" s="949"/>
      <c r="AI135" s="949"/>
      <c r="AJ135" s="968"/>
      <c r="AK135" s="949"/>
      <c r="AL135" s="949"/>
      <c r="AM135" s="949"/>
      <c r="AN135" s="1009"/>
      <c r="AO135" s="1009"/>
      <c r="AP135" s="1009"/>
      <c r="AQ135" s="1009"/>
      <c r="AR135" s="1009"/>
      <c r="AS135" s="1009"/>
      <c r="AT135" s="1009"/>
      <c r="AU135" s="1009"/>
      <c r="AV135" s="1009"/>
      <c r="AW135" s="1009"/>
      <c r="AX135" s="1009"/>
      <c r="AY135" s="958"/>
    </row>
    <row r="136" spans="1:51" ht="18.600000000000001" customHeight="1" x14ac:dyDescent="0.25">
      <c r="A136" s="952"/>
      <c r="B136" s="966"/>
      <c r="C136" s="995"/>
      <c r="D136" s="33" t="s">
        <v>42</v>
      </c>
      <c r="E136" s="597">
        <v>0</v>
      </c>
      <c r="F136" s="597">
        <v>0</v>
      </c>
      <c r="G136" s="597">
        <v>0</v>
      </c>
      <c r="H136" s="598">
        <v>0</v>
      </c>
      <c r="I136" s="598">
        <v>0</v>
      </c>
      <c r="J136" s="598">
        <v>0</v>
      </c>
      <c r="K136" s="598">
        <v>0</v>
      </c>
      <c r="L136" s="598">
        <v>0</v>
      </c>
      <c r="M136" s="598"/>
      <c r="N136" s="598"/>
      <c r="O136" s="598"/>
      <c r="P136" s="598"/>
      <c r="Q136" s="598"/>
      <c r="R136" s="598"/>
      <c r="S136" s="598"/>
      <c r="T136" s="597">
        <v>0</v>
      </c>
      <c r="U136" s="598">
        <v>0</v>
      </c>
      <c r="V136" s="598">
        <v>0</v>
      </c>
      <c r="W136" s="598">
        <v>0</v>
      </c>
      <c r="X136" s="597">
        <v>0</v>
      </c>
      <c r="Y136" s="598">
        <v>0</v>
      </c>
      <c r="Z136" s="605"/>
      <c r="AA136" s="605"/>
      <c r="AB136" s="605"/>
      <c r="AC136" s="605"/>
      <c r="AD136" s="605"/>
      <c r="AE136" s="605"/>
      <c r="AF136" s="606"/>
      <c r="AG136" s="997"/>
      <c r="AH136" s="949"/>
      <c r="AI136" s="949"/>
      <c r="AJ136" s="968"/>
      <c r="AK136" s="949"/>
      <c r="AL136" s="949"/>
      <c r="AM136" s="949"/>
      <c r="AN136" s="1009"/>
      <c r="AO136" s="1009"/>
      <c r="AP136" s="1009"/>
      <c r="AQ136" s="1009"/>
      <c r="AR136" s="1009"/>
      <c r="AS136" s="1009"/>
      <c r="AT136" s="1009"/>
      <c r="AU136" s="1009"/>
      <c r="AV136" s="1009"/>
      <c r="AW136" s="1009"/>
      <c r="AX136" s="1009"/>
      <c r="AY136" s="958"/>
    </row>
    <row r="137" spans="1:51" ht="18.600000000000001" customHeight="1" x14ac:dyDescent="0.25">
      <c r="A137" s="952"/>
      <c r="B137" s="966"/>
      <c r="C137" s="995"/>
      <c r="D137" s="33" t="s">
        <v>4</v>
      </c>
      <c r="E137" s="604">
        <v>13675467</v>
      </c>
      <c r="F137" s="604">
        <v>13675467</v>
      </c>
      <c r="G137" s="604">
        <v>13675467</v>
      </c>
      <c r="H137" s="605">
        <v>13675467</v>
      </c>
      <c r="I137" s="605">
        <v>13675467</v>
      </c>
      <c r="J137" s="605">
        <v>13675467</v>
      </c>
      <c r="K137" s="605">
        <v>13675467</v>
      </c>
      <c r="L137" s="605">
        <v>13675467</v>
      </c>
      <c r="M137" s="605"/>
      <c r="N137" s="605"/>
      <c r="O137" s="605"/>
      <c r="P137" s="605"/>
      <c r="Q137" s="605"/>
      <c r="R137" s="605"/>
      <c r="S137" s="605"/>
      <c r="T137" s="604">
        <v>5645200</v>
      </c>
      <c r="U137" s="605">
        <v>13675466</v>
      </c>
      <c r="V137" s="605">
        <v>13675466</v>
      </c>
      <c r="W137" s="605">
        <v>13675466</v>
      </c>
      <c r="X137" s="604">
        <v>13675466</v>
      </c>
      <c r="Y137" s="628">
        <v>13675466</v>
      </c>
      <c r="Z137" s="605"/>
      <c r="AA137" s="605"/>
      <c r="AB137" s="605"/>
      <c r="AC137" s="605"/>
      <c r="AD137" s="605"/>
      <c r="AE137" s="605"/>
      <c r="AF137" s="606"/>
      <c r="AG137" s="997"/>
      <c r="AH137" s="949"/>
      <c r="AI137" s="949"/>
      <c r="AJ137" s="968"/>
      <c r="AK137" s="949"/>
      <c r="AL137" s="949"/>
      <c r="AM137" s="949"/>
      <c r="AN137" s="1009"/>
      <c r="AO137" s="1009"/>
      <c r="AP137" s="1009"/>
      <c r="AQ137" s="1009"/>
      <c r="AR137" s="1009"/>
      <c r="AS137" s="1009"/>
      <c r="AT137" s="1009"/>
      <c r="AU137" s="1009"/>
      <c r="AV137" s="1009"/>
      <c r="AW137" s="1009"/>
      <c r="AX137" s="1009"/>
      <c r="AY137" s="958"/>
    </row>
    <row r="138" spans="1:51" ht="18.600000000000001" customHeight="1" x14ac:dyDescent="0.25">
      <c r="A138" s="952"/>
      <c r="B138" s="966"/>
      <c r="C138" s="995"/>
      <c r="D138" s="33" t="s">
        <v>43</v>
      </c>
      <c r="E138" s="629">
        <v>0.25</v>
      </c>
      <c r="F138" s="629">
        <v>0.25</v>
      </c>
      <c r="G138" s="629">
        <v>0.25</v>
      </c>
      <c r="H138" s="630">
        <v>0.25</v>
      </c>
      <c r="I138" s="630">
        <v>0.25</v>
      </c>
      <c r="J138" s="630">
        <v>0.25</v>
      </c>
      <c r="K138" s="630">
        <v>0.25</v>
      </c>
      <c r="L138" s="630">
        <v>0.25</v>
      </c>
      <c r="M138" s="630"/>
      <c r="N138" s="630"/>
      <c r="O138" s="630"/>
      <c r="P138" s="630"/>
      <c r="Q138" s="630"/>
      <c r="R138" s="630"/>
      <c r="S138" s="630"/>
      <c r="T138" s="629">
        <v>0</v>
      </c>
      <c r="U138" s="630">
        <v>2.4E-2</v>
      </c>
      <c r="V138" s="630">
        <v>4.8000000000000001E-2</v>
      </c>
      <c r="W138" s="630">
        <v>7.2000000000000008E-2</v>
      </c>
      <c r="X138" s="629">
        <f>+X134+X136</f>
        <v>9.6000000000000002E-2</v>
      </c>
      <c r="Y138" s="631">
        <f>+Y134+Y136</f>
        <v>0.12</v>
      </c>
      <c r="Z138" s="631"/>
      <c r="AA138" s="631"/>
      <c r="AB138" s="631"/>
      <c r="AC138" s="631"/>
      <c r="AD138" s="631"/>
      <c r="AE138" s="630"/>
      <c r="AF138" s="632"/>
      <c r="AG138" s="997"/>
      <c r="AH138" s="949"/>
      <c r="AI138" s="949"/>
      <c r="AJ138" s="968"/>
      <c r="AK138" s="949"/>
      <c r="AL138" s="949"/>
      <c r="AM138" s="949"/>
      <c r="AN138" s="1009"/>
      <c r="AO138" s="1009"/>
      <c r="AP138" s="1009"/>
      <c r="AQ138" s="1009"/>
      <c r="AR138" s="1009"/>
      <c r="AS138" s="1009"/>
      <c r="AT138" s="1009"/>
      <c r="AU138" s="1009"/>
      <c r="AV138" s="1009"/>
      <c r="AW138" s="1009"/>
      <c r="AX138" s="1009"/>
      <c r="AY138" s="958"/>
    </row>
    <row r="139" spans="1:51" ht="18.600000000000001" customHeight="1" thickBot="1" x14ac:dyDescent="0.3">
      <c r="A139" s="952"/>
      <c r="B139" s="966"/>
      <c r="C139" s="995"/>
      <c r="D139" s="42" t="s">
        <v>45</v>
      </c>
      <c r="E139" s="633">
        <v>537365467</v>
      </c>
      <c r="F139" s="633">
        <v>537365467</v>
      </c>
      <c r="G139" s="633">
        <v>537365467</v>
      </c>
      <c r="H139" s="634">
        <v>537365467</v>
      </c>
      <c r="I139" s="634">
        <v>537365467</v>
      </c>
      <c r="J139" s="634">
        <v>537365467</v>
      </c>
      <c r="K139" s="634">
        <v>537365467</v>
      </c>
      <c r="L139" s="634">
        <v>537365467</v>
      </c>
      <c r="M139" s="634"/>
      <c r="N139" s="634"/>
      <c r="O139" s="634"/>
      <c r="P139" s="634"/>
      <c r="Q139" s="634"/>
      <c r="R139" s="634"/>
      <c r="S139" s="634"/>
      <c r="T139" s="633">
        <v>497443200</v>
      </c>
      <c r="U139" s="634">
        <v>505473466</v>
      </c>
      <c r="V139" s="634">
        <v>505473466</v>
      </c>
      <c r="W139" s="634">
        <v>505473466</v>
      </c>
      <c r="X139" s="633">
        <f>+X135+X137</f>
        <v>505473466</v>
      </c>
      <c r="Y139" s="634">
        <f>+Y135+Y137</f>
        <v>505473466</v>
      </c>
      <c r="Z139" s="634"/>
      <c r="AA139" s="634"/>
      <c r="AB139" s="634"/>
      <c r="AC139" s="634"/>
      <c r="AD139" s="634"/>
      <c r="AE139" s="634"/>
      <c r="AF139" s="635"/>
      <c r="AG139" s="998"/>
      <c r="AH139" s="950"/>
      <c r="AI139" s="950"/>
      <c r="AJ139" s="969"/>
      <c r="AK139" s="950"/>
      <c r="AL139" s="950"/>
      <c r="AM139" s="950"/>
      <c r="AN139" s="1010"/>
      <c r="AO139" s="1010"/>
      <c r="AP139" s="1010"/>
      <c r="AQ139" s="1010"/>
      <c r="AR139" s="1010"/>
      <c r="AS139" s="1010"/>
      <c r="AT139" s="1010"/>
      <c r="AU139" s="1010"/>
      <c r="AV139" s="1010"/>
      <c r="AW139" s="1010"/>
      <c r="AX139" s="1010"/>
      <c r="AY139" s="959"/>
    </row>
    <row r="140" spans="1:51" ht="18.600000000000001" customHeight="1" x14ac:dyDescent="0.25">
      <c r="A140" s="993">
        <v>3</v>
      </c>
      <c r="B140" s="965" t="s">
        <v>243</v>
      </c>
      <c r="C140" s="994" t="s">
        <v>328</v>
      </c>
      <c r="D140" s="36" t="s">
        <v>41</v>
      </c>
      <c r="E140" s="636">
        <f>+[4]INVERSIÓN!CH24</f>
        <v>0.35</v>
      </c>
      <c r="F140" s="637">
        <v>0.35</v>
      </c>
      <c r="G140" s="637">
        <v>0.35</v>
      </c>
      <c r="H140" s="638">
        <v>0.35</v>
      </c>
      <c r="I140" s="638">
        <v>0.35</v>
      </c>
      <c r="J140" s="638">
        <v>0.35</v>
      </c>
      <c r="K140" s="638">
        <v>0.35</v>
      </c>
      <c r="L140" s="638">
        <v>0.35</v>
      </c>
      <c r="M140" s="638"/>
      <c r="N140" s="638"/>
      <c r="O140" s="638"/>
      <c r="P140" s="638"/>
      <c r="Q140" s="638"/>
      <c r="R140" s="638"/>
      <c r="S140" s="124"/>
      <c r="T140" s="637">
        <v>0</v>
      </c>
      <c r="U140" s="638">
        <v>0.01</v>
      </c>
      <c r="V140" s="638">
        <v>0.03</v>
      </c>
      <c r="W140" s="638">
        <v>0.06</v>
      </c>
      <c r="X140" s="637">
        <v>0.09</v>
      </c>
      <c r="Y140" s="638">
        <v>0.12</v>
      </c>
      <c r="Z140" s="638"/>
      <c r="AA140" s="638"/>
      <c r="AB140" s="638"/>
      <c r="AC140" s="638"/>
      <c r="AD140" s="638"/>
      <c r="AE140" s="638"/>
      <c r="AF140" s="639"/>
      <c r="AG140" s="960" t="s">
        <v>330</v>
      </c>
      <c r="AH140" s="965" t="s">
        <v>59</v>
      </c>
      <c r="AI140" s="965" t="s">
        <v>59</v>
      </c>
      <c r="AJ140" s="967" t="s">
        <v>355</v>
      </c>
      <c r="AK140" s="948" t="s">
        <v>330</v>
      </c>
      <c r="AL140" s="965" t="s">
        <v>59</v>
      </c>
      <c r="AM140" s="965" t="s">
        <v>296</v>
      </c>
      <c r="AN140" s="948">
        <v>7871075</v>
      </c>
      <c r="AO140" s="948">
        <v>3768387</v>
      </c>
      <c r="AP140" s="948">
        <v>4102688</v>
      </c>
      <c r="AQ140" s="948" t="s">
        <v>59</v>
      </c>
      <c r="AR140" s="948" t="s">
        <v>268</v>
      </c>
      <c r="AS140" s="948">
        <v>7871075</v>
      </c>
      <c r="AT140" s="948" t="s">
        <v>268</v>
      </c>
      <c r="AU140" s="948">
        <v>7871075</v>
      </c>
      <c r="AV140" s="948" t="s">
        <v>269</v>
      </c>
      <c r="AW140" s="948">
        <v>7871075</v>
      </c>
      <c r="AX140" s="948">
        <v>7871075</v>
      </c>
      <c r="AY140" s="1012"/>
    </row>
    <row r="141" spans="1:51" ht="18.600000000000001" customHeight="1" x14ac:dyDescent="0.25">
      <c r="A141" s="952"/>
      <c r="B141" s="966"/>
      <c r="C141" s="995"/>
      <c r="D141" s="33" t="s">
        <v>3</v>
      </c>
      <c r="E141" s="602">
        <f>+[4]INVERSIÓN!CH25</f>
        <v>4514168000</v>
      </c>
      <c r="F141" s="602">
        <v>4514168000</v>
      </c>
      <c r="G141" s="602">
        <v>4514168000</v>
      </c>
      <c r="H141" s="603">
        <v>4514168000</v>
      </c>
      <c r="I141" s="603">
        <v>4514168000</v>
      </c>
      <c r="J141" s="603">
        <v>4514168000</v>
      </c>
      <c r="K141" s="603">
        <v>4514168000</v>
      </c>
      <c r="L141" s="603">
        <v>4514168000</v>
      </c>
      <c r="M141" s="603"/>
      <c r="N141" s="603"/>
      <c r="O141" s="603"/>
      <c r="P141" s="603"/>
      <c r="Q141" s="603"/>
      <c r="R141" s="603"/>
      <c r="S141" s="605"/>
      <c r="T141" s="602">
        <v>383467410</v>
      </c>
      <c r="U141" s="603">
        <v>394274100</v>
      </c>
      <c r="V141" s="603">
        <v>721547393</v>
      </c>
      <c r="W141" s="603">
        <v>781720093</v>
      </c>
      <c r="X141" s="602">
        <v>916089113</v>
      </c>
      <c r="Y141" s="640">
        <v>1063391593</v>
      </c>
      <c r="Z141" s="603"/>
      <c r="AA141" s="603"/>
      <c r="AB141" s="603"/>
      <c r="AC141" s="603"/>
      <c r="AD141" s="603"/>
      <c r="AE141" s="603"/>
      <c r="AF141" s="43"/>
      <c r="AG141" s="961"/>
      <c r="AH141" s="966"/>
      <c r="AI141" s="966"/>
      <c r="AJ141" s="968"/>
      <c r="AK141" s="949"/>
      <c r="AL141" s="966"/>
      <c r="AM141" s="966"/>
      <c r="AN141" s="949"/>
      <c r="AO141" s="949"/>
      <c r="AP141" s="949"/>
      <c r="AQ141" s="949"/>
      <c r="AR141" s="949"/>
      <c r="AS141" s="949"/>
      <c r="AT141" s="949"/>
      <c r="AU141" s="949"/>
      <c r="AV141" s="949"/>
      <c r="AW141" s="949"/>
      <c r="AX141" s="949"/>
      <c r="AY141" s="1013"/>
    </row>
    <row r="142" spans="1:51" ht="18.600000000000001" customHeight="1" x14ac:dyDescent="0.25">
      <c r="A142" s="952"/>
      <c r="B142" s="966"/>
      <c r="C142" s="995"/>
      <c r="D142" s="33" t="s">
        <v>42</v>
      </c>
      <c r="E142" s="641">
        <f>+[4]INVERSIÓN!CH27</f>
        <v>0.02</v>
      </c>
      <c r="F142" s="641">
        <v>0.02</v>
      </c>
      <c r="G142" s="641">
        <v>0.02</v>
      </c>
      <c r="H142" s="642">
        <v>0.02</v>
      </c>
      <c r="I142" s="642">
        <v>0.02</v>
      </c>
      <c r="J142" s="642">
        <v>0.02</v>
      </c>
      <c r="K142" s="642">
        <v>0.02</v>
      </c>
      <c r="L142" s="642">
        <v>0.02</v>
      </c>
      <c r="M142" s="642"/>
      <c r="N142" s="642"/>
      <c r="O142" s="642"/>
      <c r="P142" s="642"/>
      <c r="Q142" s="642"/>
      <c r="R142" s="642"/>
      <c r="S142" s="606"/>
      <c r="T142" s="643">
        <v>0.01</v>
      </c>
      <c r="U142" s="642">
        <v>0.02</v>
      </c>
      <c r="V142" s="642">
        <v>0.02</v>
      </c>
      <c r="W142" s="642">
        <v>0.02</v>
      </c>
      <c r="X142" s="641">
        <v>0.02</v>
      </c>
      <c r="Y142" s="642">
        <v>0.02</v>
      </c>
      <c r="Z142" s="642"/>
      <c r="AA142" s="642"/>
      <c r="AB142" s="642"/>
      <c r="AC142" s="642"/>
      <c r="AD142" s="642"/>
      <c r="AE142" s="642"/>
      <c r="AF142" s="644"/>
      <c r="AG142" s="961"/>
      <c r="AH142" s="966"/>
      <c r="AI142" s="966"/>
      <c r="AJ142" s="968"/>
      <c r="AK142" s="949"/>
      <c r="AL142" s="966"/>
      <c r="AM142" s="966"/>
      <c r="AN142" s="949"/>
      <c r="AO142" s="949"/>
      <c r="AP142" s="949"/>
      <c r="AQ142" s="949"/>
      <c r="AR142" s="949"/>
      <c r="AS142" s="949"/>
      <c r="AT142" s="949"/>
      <c r="AU142" s="949"/>
      <c r="AV142" s="949"/>
      <c r="AW142" s="949"/>
      <c r="AX142" s="949"/>
      <c r="AY142" s="1013"/>
    </row>
    <row r="143" spans="1:51" ht="18.600000000000001" customHeight="1" x14ac:dyDescent="0.25">
      <c r="A143" s="952"/>
      <c r="B143" s="966"/>
      <c r="C143" s="995"/>
      <c r="D143" s="33" t="s">
        <v>4</v>
      </c>
      <c r="E143" s="604">
        <f>+[4]INVERSIÓN!CH28</f>
        <v>574647220</v>
      </c>
      <c r="F143" s="641">
        <v>619423763</v>
      </c>
      <c r="G143" s="641">
        <v>619423763</v>
      </c>
      <c r="H143" s="642">
        <v>619423763</v>
      </c>
      <c r="I143" s="642">
        <v>619423763</v>
      </c>
      <c r="J143" s="642">
        <v>617698229</v>
      </c>
      <c r="K143" s="642">
        <v>615166243</v>
      </c>
      <c r="L143" s="642">
        <v>574647220</v>
      </c>
      <c r="M143" s="642"/>
      <c r="N143" s="642"/>
      <c r="O143" s="642"/>
      <c r="P143" s="642"/>
      <c r="Q143" s="642"/>
      <c r="R143" s="642"/>
      <c r="S143" s="606"/>
      <c r="T143" s="645">
        <v>89568807</v>
      </c>
      <c r="U143" s="605">
        <v>241954430</v>
      </c>
      <c r="V143" s="605">
        <v>379943993</v>
      </c>
      <c r="W143" s="605">
        <v>462676388</v>
      </c>
      <c r="X143" s="604">
        <v>505172643</v>
      </c>
      <c r="Y143" s="646">
        <v>530869463</v>
      </c>
      <c r="Z143" s="642"/>
      <c r="AA143" s="642"/>
      <c r="AB143" s="642"/>
      <c r="AC143" s="642"/>
      <c r="AD143" s="642"/>
      <c r="AE143" s="642"/>
      <c r="AF143" s="644"/>
      <c r="AG143" s="961"/>
      <c r="AH143" s="966"/>
      <c r="AI143" s="966"/>
      <c r="AJ143" s="968"/>
      <c r="AK143" s="949"/>
      <c r="AL143" s="966"/>
      <c r="AM143" s="966"/>
      <c r="AN143" s="949"/>
      <c r="AO143" s="949"/>
      <c r="AP143" s="949"/>
      <c r="AQ143" s="949"/>
      <c r="AR143" s="949"/>
      <c r="AS143" s="949"/>
      <c r="AT143" s="949"/>
      <c r="AU143" s="949"/>
      <c r="AV143" s="949"/>
      <c r="AW143" s="949"/>
      <c r="AX143" s="949"/>
      <c r="AY143" s="1013"/>
    </row>
    <row r="144" spans="1:51" ht="18.600000000000001" customHeight="1" x14ac:dyDescent="0.25">
      <c r="A144" s="952"/>
      <c r="B144" s="966"/>
      <c r="C144" s="995"/>
      <c r="D144" s="33" t="s">
        <v>43</v>
      </c>
      <c r="E144" s="647">
        <f>+E140+E142</f>
        <v>0.37</v>
      </c>
      <c r="F144" s="647">
        <v>0.37</v>
      </c>
      <c r="G144" s="647">
        <v>0.37</v>
      </c>
      <c r="H144" s="646">
        <v>0.37</v>
      </c>
      <c r="I144" s="646">
        <v>0.37</v>
      </c>
      <c r="J144" s="646">
        <v>0.37</v>
      </c>
      <c r="K144" s="646">
        <v>0.37</v>
      </c>
      <c r="L144" s="646">
        <v>0.37</v>
      </c>
      <c r="M144" s="646"/>
      <c r="N144" s="646"/>
      <c r="O144" s="646"/>
      <c r="P144" s="646"/>
      <c r="Q144" s="646"/>
      <c r="R144" s="646"/>
      <c r="S144" s="648"/>
      <c r="T144" s="649">
        <v>0.01</v>
      </c>
      <c r="U144" s="646">
        <v>0.03</v>
      </c>
      <c r="V144" s="646">
        <v>0.05</v>
      </c>
      <c r="W144" s="646">
        <v>0.08</v>
      </c>
      <c r="X144" s="647">
        <v>0.11</v>
      </c>
      <c r="Y144" s="646">
        <f>+Y140+Y142</f>
        <v>0.13999999999999999</v>
      </c>
      <c r="Z144" s="642"/>
      <c r="AA144" s="642"/>
      <c r="AB144" s="642"/>
      <c r="AC144" s="642"/>
      <c r="AD144" s="642"/>
      <c r="AE144" s="642"/>
      <c r="AF144" s="632"/>
      <c r="AG144" s="961"/>
      <c r="AH144" s="966"/>
      <c r="AI144" s="966"/>
      <c r="AJ144" s="968"/>
      <c r="AK144" s="949"/>
      <c r="AL144" s="966"/>
      <c r="AM144" s="966"/>
      <c r="AN144" s="949"/>
      <c r="AO144" s="949"/>
      <c r="AP144" s="949"/>
      <c r="AQ144" s="949"/>
      <c r="AR144" s="949"/>
      <c r="AS144" s="949"/>
      <c r="AT144" s="949"/>
      <c r="AU144" s="949"/>
      <c r="AV144" s="949"/>
      <c r="AW144" s="949"/>
      <c r="AX144" s="949"/>
      <c r="AY144" s="1013"/>
    </row>
    <row r="145" spans="1:51" ht="18.600000000000001" customHeight="1" thickBot="1" x14ac:dyDescent="0.3">
      <c r="A145" s="953"/>
      <c r="B145" s="963"/>
      <c r="C145" s="1011"/>
      <c r="D145" s="44" t="s">
        <v>45</v>
      </c>
      <c r="E145" s="650">
        <f>+E141+E143</f>
        <v>5088815220</v>
      </c>
      <c r="F145" s="650">
        <v>5133591763</v>
      </c>
      <c r="G145" s="650">
        <v>5133591763</v>
      </c>
      <c r="H145" s="651">
        <v>5133591763</v>
      </c>
      <c r="I145" s="651">
        <v>5133591763</v>
      </c>
      <c r="J145" s="651">
        <f>+J141+J143</f>
        <v>5131866229</v>
      </c>
      <c r="K145" s="651">
        <v>5129334243</v>
      </c>
      <c r="L145" s="651">
        <f>+L141+L143</f>
        <v>5088815220</v>
      </c>
      <c r="M145" s="651"/>
      <c r="N145" s="651"/>
      <c r="O145" s="651"/>
      <c r="P145" s="651"/>
      <c r="Q145" s="651"/>
      <c r="R145" s="651"/>
      <c r="S145" s="652"/>
      <c r="T145" s="653">
        <v>473036217</v>
      </c>
      <c r="U145" s="651">
        <v>636228530</v>
      </c>
      <c r="V145" s="651">
        <v>1101491386</v>
      </c>
      <c r="W145" s="651">
        <v>1244396481</v>
      </c>
      <c r="X145" s="650">
        <v>1421261756</v>
      </c>
      <c r="Y145" s="651">
        <f>+Y141+Y143</f>
        <v>1594261056</v>
      </c>
      <c r="Z145" s="609"/>
      <c r="AA145" s="609"/>
      <c r="AB145" s="609"/>
      <c r="AC145" s="609"/>
      <c r="AD145" s="609"/>
      <c r="AE145" s="609"/>
      <c r="AF145" s="606"/>
      <c r="AG145" s="962"/>
      <c r="AH145" s="963"/>
      <c r="AI145" s="963"/>
      <c r="AJ145" s="969"/>
      <c r="AK145" s="950"/>
      <c r="AL145" s="963"/>
      <c r="AM145" s="963"/>
      <c r="AN145" s="950"/>
      <c r="AO145" s="950"/>
      <c r="AP145" s="950"/>
      <c r="AQ145" s="950"/>
      <c r="AR145" s="950"/>
      <c r="AS145" s="950"/>
      <c r="AT145" s="950"/>
      <c r="AU145" s="950"/>
      <c r="AV145" s="950"/>
      <c r="AW145" s="950"/>
      <c r="AX145" s="950"/>
      <c r="AY145" s="1014"/>
    </row>
    <row r="146" spans="1:51" ht="18.600000000000001" customHeight="1" x14ac:dyDescent="0.25">
      <c r="A146" s="1015" t="s">
        <v>22</v>
      </c>
      <c r="B146" s="1016"/>
      <c r="C146" s="1017"/>
      <c r="D146" s="45" t="s">
        <v>34</v>
      </c>
      <c r="E146" s="46">
        <f>+E131+E135+E141</f>
        <v>6548370000</v>
      </c>
      <c r="F146" s="46">
        <f t="shared" ref="F146:R146" si="3">+F131+F135+F141</f>
        <v>6548370000</v>
      </c>
      <c r="G146" s="46">
        <f t="shared" si="3"/>
        <v>6548370000</v>
      </c>
      <c r="H146" s="46">
        <f t="shared" si="3"/>
        <v>6548370000</v>
      </c>
      <c r="I146" s="46">
        <f t="shared" si="3"/>
        <v>6548370000</v>
      </c>
      <c r="J146" s="46">
        <f t="shared" si="3"/>
        <v>6548370000</v>
      </c>
      <c r="K146" s="46">
        <f t="shared" si="3"/>
        <v>6548370000</v>
      </c>
      <c r="L146" s="46">
        <f>+L131+L135+L141</f>
        <v>6548370000</v>
      </c>
      <c r="M146" s="46">
        <f t="shared" si="3"/>
        <v>0</v>
      </c>
      <c r="N146" s="46">
        <f t="shared" si="3"/>
        <v>0</v>
      </c>
      <c r="O146" s="46">
        <f t="shared" si="3"/>
        <v>0</v>
      </c>
      <c r="P146" s="46">
        <f t="shared" si="3"/>
        <v>0</v>
      </c>
      <c r="Q146" s="46">
        <f t="shared" si="3"/>
        <v>0</v>
      </c>
      <c r="R146" s="46">
        <f t="shared" si="3"/>
        <v>0</v>
      </c>
      <c r="S146" s="47"/>
      <c r="T146" s="46">
        <f t="shared" ref="T146:AE146" si="4">+T131+T135+T141</f>
        <v>2304083410</v>
      </c>
      <c r="U146" s="46">
        <f t="shared" si="4"/>
        <v>2324399022</v>
      </c>
      <c r="V146" s="46">
        <f t="shared" si="4"/>
        <v>2652280072</v>
      </c>
      <c r="W146" s="46">
        <f t="shared" si="4"/>
        <v>2713374988</v>
      </c>
      <c r="X146" s="46">
        <f t="shared" si="4"/>
        <v>2848386217</v>
      </c>
      <c r="Y146" s="46">
        <f t="shared" si="4"/>
        <v>2996330906</v>
      </c>
      <c r="Z146" s="46">
        <f t="shared" si="4"/>
        <v>0</v>
      </c>
      <c r="AA146" s="46">
        <f t="shared" si="4"/>
        <v>0</v>
      </c>
      <c r="AB146" s="46">
        <f t="shared" si="4"/>
        <v>0</v>
      </c>
      <c r="AC146" s="46">
        <f t="shared" si="4"/>
        <v>0</v>
      </c>
      <c r="AD146" s="46">
        <f t="shared" si="4"/>
        <v>0</v>
      </c>
      <c r="AE146" s="46">
        <f t="shared" si="4"/>
        <v>0</v>
      </c>
      <c r="AF146" s="47"/>
      <c r="AG146" s="1021" t="s">
        <v>295</v>
      </c>
      <c r="AH146" s="1024" t="s">
        <v>59</v>
      </c>
      <c r="AI146" s="1024" t="s">
        <v>59</v>
      </c>
      <c r="AJ146" s="1024" t="s">
        <v>59</v>
      </c>
      <c r="AK146" s="1024" t="s">
        <v>295</v>
      </c>
      <c r="AL146" s="1024" t="s">
        <v>59</v>
      </c>
      <c r="AM146" s="1024" t="s">
        <v>59</v>
      </c>
      <c r="AN146" s="1038">
        <f>+AN140</f>
        <v>7871075</v>
      </c>
      <c r="AO146" s="1038">
        <f t="shared" ref="AO146:AX146" si="5">+AO140</f>
        <v>3768387</v>
      </c>
      <c r="AP146" s="1038">
        <f t="shared" si="5"/>
        <v>4102688</v>
      </c>
      <c r="AQ146" s="1038" t="str">
        <f t="shared" si="5"/>
        <v>N/A</v>
      </c>
      <c r="AR146" s="1038" t="str">
        <f t="shared" si="5"/>
        <v>TODOS</v>
      </c>
      <c r="AS146" s="1038">
        <f t="shared" si="5"/>
        <v>7871075</v>
      </c>
      <c r="AT146" s="1038" t="str">
        <f t="shared" si="5"/>
        <v>TODOS</v>
      </c>
      <c r="AU146" s="1038">
        <f t="shared" si="5"/>
        <v>7871075</v>
      </c>
      <c r="AV146" s="1038" t="str">
        <f t="shared" si="5"/>
        <v>COMUNIDAD EN GENERAL</v>
      </c>
      <c r="AW146" s="1038">
        <f t="shared" si="5"/>
        <v>7871075</v>
      </c>
      <c r="AX146" s="1038">
        <f t="shared" si="5"/>
        <v>7871075</v>
      </c>
      <c r="AY146" s="1027"/>
    </row>
    <row r="147" spans="1:51" ht="18.600000000000001" customHeight="1" x14ac:dyDescent="0.25">
      <c r="A147" s="833"/>
      <c r="B147" s="834"/>
      <c r="C147" s="835"/>
      <c r="D147" s="48" t="s">
        <v>33</v>
      </c>
      <c r="E147" s="49">
        <f>+E133+E137+E143</f>
        <v>696057380</v>
      </c>
      <c r="F147" s="49">
        <f t="shared" ref="F147:R147" si="6">+F133+F137+F143</f>
        <v>740833923</v>
      </c>
      <c r="G147" s="49">
        <f t="shared" si="6"/>
        <v>740833923</v>
      </c>
      <c r="H147" s="49">
        <f t="shared" si="6"/>
        <v>740833923</v>
      </c>
      <c r="I147" s="49">
        <f t="shared" si="6"/>
        <v>740833923</v>
      </c>
      <c r="J147" s="49">
        <f t="shared" si="6"/>
        <v>739108389</v>
      </c>
      <c r="K147" s="49">
        <f t="shared" si="6"/>
        <v>702311003</v>
      </c>
      <c r="L147" s="49">
        <f>+L133+L137+L143</f>
        <v>661791980</v>
      </c>
      <c r="M147" s="49">
        <f t="shared" si="6"/>
        <v>0</v>
      </c>
      <c r="N147" s="49">
        <f t="shared" si="6"/>
        <v>0</v>
      </c>
      <c r="O147" s="49">
        <f t="shared" si="6"/>
        <v>0</v>
      </c>
      <c r="P147" s="49">
        <f t="shared" si="6"/>
        <v>0</v>
      </c>
      <c r="Q147" s="49">
        <f t="shared" si="6"/>
        <v>0</v>
      </c>
      <c r="R147" s="49">
        <f t="shared" si="6"/>
        <v>0</v>
      </c>
      <c r="S147" s="50"/>
      <c r="T147" s="49">
        <f t="shared" ref="T147:AE147" si="7">+T133+T137+T143</f>
        <v>147737631</v>
      </c>
      <c r="U147" s="49">
        <f t="shared" si="7"/>
        <v>324284271</v>
      </c>
      <c r="V147" s="49">
        <f t="shared" si="7"/>
        <v>465903979</v>
      </c>
      <c r="W147" s="49">
        <f t="shared" si="7"/>
        <v>549821147</v>
      </c>
      <c r="X147" s="49">
        <f t="shared" si="7"/>
        <v>592317402</v>
      </c>
      <c r="Y147" s="49">
        <f t="shared" si="7"/>
        <v>618014222</v>
      </c>
      <c r="Z147" s="49">
        <f t="shared" si="7"/>
        <v>0</v>
      </c>
      <c r="AA147" s="49">
        <f t="shared" si="7"/>
        <v>0</v>
      </c>
      <c r="AB147" s="49">
        <f t="shared" si="7"/>
        <v>0</v>
      </c>
      <c r="AC147" s="49">
        <f t="shared" si="7"/>
        <v>0</v>
      </c>
      <c r="AD147" s="49">
        <f t="shared" si="7"/>
        <v>0</v>
      </c>
      <c r="AE147" s="49">
        <f t="shared" si="7"/>
        <v>0</v>
      </c>
      <c r="AF147" s="50"/>
      <c r="AG147" s="1022"/>
      <c r="AH147" s="1025"/>
      <c r="AI147" s="1025"/>
      <c r="AJ147" s="1025"/>
      <c r="AK147" s="1025"/>
      <c r="AL147" s="1025"/>
      <c r="AM147" s="1025"/>
      <c r="AN147" s="1039"/>
      <c r="AO147" s="1039"/>
      <c r="AP147" s="1039"/>
      <c r="AQ147" s="1039"/>
      <c r="AR147" s="1039"/>
      <c r="AS147" s="1039"/>
      <c r="AT147" s="1039"/>
      <c r="AU147" s="1039"/>
      <c r="AV147" s="1039"/>
      <c r="AW147" s="1039"/>
      <c r="AX147" s="1039"/>
      <c r="AY147" s="1028"/>
    </row>
    <row r="148" spans="1:51" ht="18.600000000000001" customHeight="1" thickBot="1" x14ac:dyDescent="0.3">
      <c r="A148" s="1018"/>
      <c r="B148" s="1019"/>
      <c r="C148" s="1020"/>
      <c r="D148" s="51" t="s">
        <v>32</v>
      </c>
      <c r="E148" s="52">
        <f>+E146+E147</f>
        <v>7244427380</v>
      </c>
      <c r="F148" s="52">
        <f t="shared" ref="F148:R148" si="8">+F146+F147</f>
        <v>7289203923</v>
      </c>
      <c r="G148" s="52">
        <f t="shared" si="8"/>
        <v>7289203923</v>
      </c>
      <c r="H148" s="52">
        <f t="shared" si="8"/>
        <v>7289203923</v>
      </c>
      <c r="I148" s="52">
        <f t="shared" si="8"/>
        <v>7289203923</v>
      </c>
      <c r="J148" s="52">
        <f t="shared" si="8"/>
        <v>7287478389</v>
      </c>
      <c r="K148" s="52">
        <f t="shared" si="8"/>
        <v>7250681003</v>
      </c>
      <c r="L148" s="52">
        <f>+L146+L147</f>
        <v>7210161980</v>
      </c>
      <c r="M148" s="52">
        <f t="shared" si="8"/>
        <v>0</v>
      </c>
      <c r="N148" s="52">
        <f t="shared" si="8"/>
        <v>0</v>
      </c>
      <c r="O148" s="52">
        <f t="shared" si="8"/>
        <v>0</v>
      </c>
      <c r="P148" s="52">
        <f t="shared" si="8"/>
        <v>0</v>
      </c>
      <c r="Q148" s="52">
        <f t="shared" si="8"/>
        <v>0</v>
      </c>
      <c r="R148" s="52">
        <f t="shared" si="8"/>
        <v>0</v>
      </c>
      <c r="S148" s="53"/>
      <c r="T148" s="52">
        <f t="shared" ref="T148:AE148" si="9">+T146+T147</f>
        <v>2451821041</v>
      </c>
      <c r="U148" s="52">
        <f t="shared" si="9"/>
        <v>2648683293</v>
      </c>
      <c r="V148" s="52">
        <f t="shared" si="9"/>
        <v>3118184051</v>
      </c>
      <c r="W148" s="52">
        <f t="shared" si="9"/>
        <v>3263196135</v>
      </c>
      <c r="X148" s="52">
        <f t="shared" si="9"/>
        <v>3440703619</v>
      </c>
      <c r="Y148" s="52">
        <f t="shared" si="9"/>
        <v>3614345128</v>
      </c>
      <c r="Z148" s="52">
        <f t="shared" si="9"/>
        <v>0</v>
      </c>
      <c r="AA148" s="52">
        <f t="shared" si="9"/>
        <v>0</v>
      </c>
      <c r="AB148" s="52">
        <f t="shared" si="9"/>
        <v>0</v>
      </c>
      <c r="AC148" s="52">
        <f t="shared" si="9"/>
        <v>0</v>
      </c>
      <c r="AD148" s="52">
        <f t="shared" si="9"/>
        <v>0</v>
      </c>
      <c r="AE148" s="52">
        <f t="shared" si="9"/>
        <v>0</v>
      </c>
      <c r="AF148" s="53"/>
      <c r="AG148" s="1023"/>
      <c r="AH148" s="1026"/>
      <c r="AI148" s="1026"/>
      <c r="AJ148" s="1026"/>
      <c r="AK148" s="1026"/>
      <c r="AL148" s="1026"/>
      <c r="AM148" s="1026"/>
      <c r="AN148" s="1040"/>
      <c r="AO148" s="1040"/>
      <c r="AP148" s="1040"/>
      <c r="AQ148" s="1040"/>
      <c r="AR148" s="1040"/>
      <c r="AS148" s="1040"/>
      <c r="AT148" s="1040"/>
      <c r="AU148" s="1040"/>
      <c r="AV148" s="1040"/>
      <c r="AW148" s="1040"/>
      <c r="AX148" s="1040"/>
      <c r="AY148" s="1029"/>
    </row>
    <row r="149" spans="1:51" ht="18.600000000000001" customHeight="1" x14ac:dyDescent="0.25">
      <c r="A149" s="3"/>
      <c r="B149" s="3"/>
      <c r="C149" s="3"/>
      <c r="D149" s="3"/>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3"/>
      <c r="AE149" s="3"/>
      <c r="AF149" s="3"/>
      <c r="AG149" s="3"/>
      <c r="AH149" s="3"/>
      <c r="AI149" s="3"/>
      <c r="AJ149" s="3"/>
      <c r="AK149" s="3"/>
      <c r="AL149" s="3"/>
      <c r="AM149" s="3"/>
      <c r="AN149" s="3"/>
      <c r="AO149" s="3"/>
      <c r="AP149" s="12"/>
      <c r="AQ149" s="12"/>
      <c r="AR149" s="3"/>
      <c r="AS149" s="3"/>
      <c r="AT149" s="3"/>
      <c r="AU149" s="3"/>
      <c r="AV149" s="3"/>
      <c r="AW149" s="3"/>
      <c r="AX149" s="12"/>
    </row>
    <row r="150" spans="1:51" ht="18.600000000000001" customHeight="1" x14ac:dyDescent="0.25">
      <c r="A150" s="5" t="s">
        <v>35</v>
      </c>
      <c r="B150" s="3"/>
      <c r="C150" s="3"/>
      <c r="D150" s="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3"/>
      <c r="AE150" s="3"/>
      <c r="AF150" s="3"/>
      <c r="AG150" s="3"/>
      <c r="AH150" s="3"/>
      <c r="AI150" s="3"/>
      <c r="AJ150" s="6"/>
      <c r="AK150" s="6"/>
      <c r="AL150" s="6"/>
      <c r="AM150" s="6"/>
      <c r="AN150" s="6"/>
      <c r="AO150" s="6"/>
      <c r="AP150" s="13"/>
      <c r="AQ150" s="13"/>
      <c r="AR150" s="7"/>
      <c r="AS150" s="7"/>
      <c r="AT150" s="7"/>
      <c r="AU150" s="7"/>
      <c r="AV150" s="7"/>
      <c r="AW150" s="7"/>
      <c r="AX150" s="7"/>
    </row>
    <row r="151" spans="1:51" ht="18.600000000000001" customHeight="1" x14ac:dyDescent="0.25">
      <c r="A151" s="8" t="s">
        <v>36</v>
      </c>
      <c r="B151" s="1030" t="s">
        <v>37</v>
      </c>
      <c r="C151" s="1031"/>
      <c r="D151" s="1032"/>
      <c r="E151" s="1033" t="s">
        <v>38</v>
      </c>
      <c r="F151" s="1033"/>
      <c r="G151" s="1033"/>
      <c r="H151" s="1033"/>
      <c r="I151" s="1033"/>
      <c r="J151" s="1033"/>
      <c r="K151" s="1033"/>
      <c r="L151" s="1033"/>
      <c r="M151" s="1033"/>
      <c r="N151" s="1033"/>
      <c r="O151" s="1033"/>
      <c r="P151" s="1033"/>
      <c r="Q151" s="1033"/>
      <c r="R151" s="1033"/>
      <c r="S151" s="3"/>
      <c r="T151" s="3"/>
      <c r="U151" s="3"/>
      <c r="V151" s="3"/>
      <c r="W151" s="3"/>
      <c r="X151" s="443"/>
      <c r="Y151" s="3"/>
      <c r="Z151" s="3"/>
      <c r="AA151" s="3"/>
      <c r="AB151" s="3"/>
      <c r="AC151" s="3"/>
      <c r="AD151" s="3"/>
      <c r="AE151" s="3"/>
      <c r="AF151" s="3"/>
      <c r="AG151" s="3"/>
      <c r="AH151" s="3"/>
      <c r="AI151" s="3"/>
      <c r="AJ151" s="6"/>
      <c r="AK151" s="6"/>
      <c r="AL151" s="6"/>
      <c r="AM151" s="6"/>
      <c r="AN151" s="6"/>
      <c r="AO151" s="6"/>
      <c r="AP151" s="13"/>
      <c r="AQ151" s="13"/>
      <c r="AR151" s="6"/>
      <c r="AS151" s="6"/>
      <c r="AT151" s="6"/>
      <c r="AU151" s="6"/>
      <c r="AV151" s="6"/>
      <c r="AW151" s="6"/>
      <c r="AX151" s="13"/>
    </row>
    <row r="152" spans="1:51" ht="18.600000000000001" customHeight="1" x14ac:dyDescent="0.25">
      <c r="A152" s="54">
        <v>13</v>
      </c>
      <c r="B152" s="1034" t="s">
        <v>81</v>
      </c>
      <c r="C152" s="1035"/>
      <c r="D152" s="1036"/>
      <c r="E152" s="1037" t="s">
        <v>72</v>
      </c>
      <c r="F152" s="1037"/>
      <c r="G152" s="1037"/>
      <c r="H152" s="1037"/>
      <c r="I152" s="1037"/>
      <c r="J152" s="1037"/>
      <c r="K152" s="1037"/>
      <c r="L152" s="1037"/>
      <c r="M152" s="1037"/>
      <c r="N152" s="1037"/>
      <c r="O152" s="1037"/>
      <c r="P152" s="1037"/>
      <c r="Q152" s="1037"/>
      <c r="R152" s="1037"/>
      <c r="S152" s="3"/>
      <c r="T152" s="3"/>
      <c r="U152" s="3"/>
      <c r="V152" s="441"/>
      <c r="W152" s="3"/>
      <c r="X152" s="443"/>
      <c r="Y152" s="3"/>
      <c r="Z152" s="3"/>
      <c r="AA152" s="3"/>
      <c r="AB152" s="3"/>
      <c r="AC152" s="3"/>
      <c r="AD152" s="3"/>
      <c r="AE152" s="3"/>
      <c r="AF152" s="3"/>
      <c r="AG152" s="3"/>
      <c r="AH152" s="3"/>
      <c r="AI152" s="3"/>
      <c r="AJ152" s="6"/>
      <c r="AK152" s="6"/>
      <c r="AL152" s="6"/>
      <c r="AM152" s="6"/>
      <c r="AN152" s="6"/>
      <c r="AO152" s="6"/>
      <c r="AP152" s="13"/>
      <c r="AQ152" s="13"/>
      <c r="AR152" s="6"/>
      <c r="AS152" s="6"/>
      <c r="AT152" s="6"/>
      <c r="AU152" s="6"/>
      <c r="AV152" s="6"/>
      <c r="AW152" s="6"/>
      <c r="AX152" s="13"/>
    </row>
    <row r="153" spans="1:51" ht="18.600000000000001" customHeight="1" x14ac:dyDescent="0.25">
      <c r="A153" s="54">
        <v>14</v>
      </c>
      <c r="B153" s="1034" t="s">
        <v>325</v>
      </c>
      <c r="C153" s="1035"/>
      <c r="D153" s="1036"/>
      <c r="E153" s="1037" t="s">
        <v>326</v>
      </c>
      <c r="F153" s="1037"/>
      <c r="G153" s="1037"/>
      <c r="H153" s="1037"/>
      <c r="I153" s="1037"/>
      <c r="J153" s="1037"/>
      <c r="K153" s="1037"/>
      <c r="L153" s="1037"/>
      <c r="M153" s="1037"/>
      <c r="N153" s="1037"/>
      <c r="O153" s="1037"/>
      <c r="P153" s="1037"/>
      <c r="Q153" s="1037"/>
      <c r="R153" s="1037"/>
      <c r="S153" s="3"/>
      <c r="T153" s="3"/>
      <c r="U153" s="3"/>
      <c r="V153" s="441"/>
      <c r="W153" s="3"/>
      <c r="X153" s="443"/>
      <c r="Y153" s="3"/>
      <c r="Z153" s="3"/>
      <c r="AA153" s="3"/>
      <c r="AB153" s="3"/>
      <c r="AC153" s="3"/>
      <c r="AD153" s="3"/>
      <c r="AE153" s="3"/>
      <c r="AF153" s="3"/>
      <c r="AG153" s="3"/>
      <c r="AH153" s="3"/>
      <c r="AI153" s="3"/>
      <c r="AJ153" s="3"/>
      <c r="AK153" s="3"/>
      <c r="AL153" s="3"/>
      <c r="AM153" s="3"/>
      <c r="AN153" s="3"/>
      <c r="AO153" s="3"/>
      <c r="AP153" s="12"/>
      <c r="AQ153" s="12"/>
      <c r="AR153" s="3"/>
      <c r="AS153" s="3"/>
      <c r="AT153" s="3"/>
      <c r="AU153" s="3"/>
      <c r="AV153" s="3"/>
      <c r="AW153" s="3"/>
      <c r="AX153" s="12"/>
    </row>
    <row r="154" spans="1:51" ht="18.600000000000001" customHeight="1" x14ac:dyDescent="0.25">
      <c r="A154" s="9"/>
      <c r="B154" s="9"/>
      <c r="C154" s="9"/>
      <c r="D154" s="9"/>
      <c r="E154" s="9"/>
      <c r="F154" s="9"/>
      <c r="G154" s="9"/>
      <c r="H154" s="9"/>
      <c r="I154" s="9"/>
      <c r="J154" s="9"/>
      <c r="K154" s="9"/>
      <c r="L154" s="9"/>
      <c r="M154" s="9"/>
      <c r="N154" s="9"/>
      <c r="O154" s="9"/>
      <c r="P154" s="9"/>
      <c r="Q154" s="9"/>
      <c r="R154" s="9"/>
      <c r="S154" s="9"/>
      <c r="T154" s="9"/>
      <c r="U154" s="9"/>
      <c r="V154" s="442"/>
      <c r="W154" s="9"/>
      <c r="X154" s="444"/>
      <c r="Y154" s="9"/>
      <c r="Z154" s="9"/>
      <c r="AA154" s="9"/>
      <c r="AB154" s="9"/>
      <c r="AC154" s="9"/>
      <c r="AD154" s="9"/>
      <c r="AE154" s="9"/>
      <c r="AF154" s="9"/>
      <c r="AG154" s="9"/>
      <c r="AH154" s="9"/>
      <c r="AI154" s="9"/>
      <c r="AJ154" s="9"/>
      <c r="AK154" s="9"/>
      <c r="AL154" s="9"/>
      <c r="AM154" s="9"/>
      <c r="AN154" s="9"/>
      <c r="AO154" s="9"/>
      <c r="AP154" s="16"/>
      <c r="AQ154" s="16"/>
      <c r="AR154" s="9"/>
      <c r="AS154" s="9"/>
      <c r="AT154" s="9"/>
      <c r="AU154" s="9"/>
      <c r="AV154" s="9"/>
      <c r="AW154" s="9"/>
      <c r="AX154" s="16"/>
    </row>
    <row r="155" spans="1:51" ht="18.600000000000001"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16"/>
      <c r="AQ155" s="16"/>
      <c r="AR155" s="9"/>
      <c r="AS155" s="9"/>
      <c r="AT155" s="9"/>
      <c r="AU155" s="9"/>
      <c r="AV155" s="9"/>
      <c r="AW155" s="9"/>
      <c r="AX155" s="16"/>
    </row>
    <row r="156" spans="1:51" ht="18.600000000000001" customHeight="1" x14ac:dyDescent="0.25">
      <c r="A156" s="9"/>
      <c r="B156" s="9"/>
      <c r="C156" s="9"/>
      <c r="D156" s="9"/>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9"/>
      <c r="AE156" s="9"/>
      <c r="AF156" s="9"/>
      <c r="AG156" s="9"/>
      <c r="AH156" s="9"/>
      <c r="AI156" s="9"/>
      <c r="AJ156" s="9"/>
      <c r="AK156" s="9"/>
      <c r="AL156" s="9"/>
      <c r="AM156" s="9"/>
      <c r="AN156" s="9"/>
      <c r="AO156" s="9"/>
      <c r="AP156" s="16"/>
      <c r="AQ156" s="16"/>
      <c r="AR156" s="9"/>
      <c r="AS156" s="9"/>
      <c r="AT156" s="9"/>
      <c r="AU156" s="9"/>
      <c r="AV156" s="9"/>
      <c r="AW156" s="9"/>
      <c r="AX156" s="16"/>
    </row>
    <row r="157" spans="1:51" ht="18.600000000000001" customHeight="1" x14ac:dyDescent="0.25">
      <c r="A157" s="9"/>
      <c r="B157" s="9"/>
      <c r="C157" s="9"/>
      <c r="D157" s="9"/>
      <c r="E157" s="11"/>
      <c r="F157" s="11"/>
      <c r="G157" s="11"/>
      <c r="H157" s="11"/>
      <c r="I157" s="11"/>
      <c r="J157" s="11"/>
      <c r="K157" s="11"/>
      <c r="L157" s="11"/>
      <c r="M157" s="11"/>
      <c r="N157" s="11"/>
      <c r="O157" s="11"/>
      <c r="P157" s="11"/>
      <c r="Q157" s="11"/>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16"/>
      <c r="AQ157" s="16"/>
      <c r="AR157" s="9"/>
      <c r="AS157" s="9"/>
      <c r="AT157" s="9"/>
      <c r="AU157" s="9"/>
      <c r="AV157" s="9"/>
      <c r="AW157" s="9"/>
      <c r="AX157" s="16"/>
    </row>
    <row r="158" spans="1:51" ht="18.600000000000001"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55"/>
      <c r="AE158" s="9"/>
      <c r="AF158" s="9"/>
      <c r="AG158" s="9"/>
      <c r="AH158" s="9"/>
      <c r="AI158" s="9"/>
      <c r="AJ158" s="9"/>
      <c r="AK158" s="9"/>
      <c r="AL158" s="9"/>
      <c r="AM158" s="9"/>
      <c r="AN158" s="9"/>
      <c r="AO158" s="9"/>
      <c r="AP158" s="16"/>
      <c r="AQ158" s="16"/>
      <c r="AR158" s="9"/>
      <c r="AS158" s="9"/>
      <c r="AT158" s="9"/>
      <c r="AU158" s="9"/>
      <c r="AV158" s="9"/>
      <c r="AW158" s="9"/>
      <c r="AX158" s="16"/>
    </row>
    <row r="159" spans="1:51" ht="18.600000000000001" customHeight="1" x14ac:dyDescent="0.25">
      <c r="A159" s="9"/>
      <c r="B159" s="9"/>
      <c r="C159" s="9"/>
      <c r="D159" s="9"/>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9"/>
      <c r="AE159" s="9"/>
      <c r="AF159" s="9"/>
      <c r="AG159" s="9"/>
      <c r="AH159" s="9"/>
      <c r="AI159" s="9"/>
      <c r="AJ159" s="9"/>
      <c r="AK159" s="9"/>
      <c r="AL159" s="9"/>
      <c r="AM159" s="9"/>
      <c r="AN159" s="9"/>
      <c r="AO159" s="9"/>
      <c r="AP159" s="16"/>
      <c r="AQ159" s="16"/>
      <c r="AR159" s="9"/>
      <c r="AS159" s="9"/>
      <c r="AT159" s="9"/>
      <c r="AU159" s="9"/>
      <c r="AV159" s="9"/>
      <c r="AW159" s="9"/>
      <c r="AX159" s="16"/>
    </row>
    <row r="160" spans="1:51" ht="18.600000000000001"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16"/>
      <c r="AQ160" s="16"/>
      <c r="AR160" s="9"/>
      <c r="AS160" s="9"/>
      <c r="AT160" s="9"/>
      <c r="AU160" s="9"/>
      <c r="AV160" s="9"/>
      <c r="AW160" s="9"/>
      <c r="AX160" s="16"/>
    </row>
    <row r="161" spans="1:50" ht="18.600000000000001"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16"/>
      <c r="AQ161" s="16"/>
      <c r="AR161" s="9"/>
      <c r="AS161" s="9"/>
      <c r="AT161" s="9"/>
      <c r="AU161" s="9"/>
      <c r="AV161" s="9"/>
      <c r="AW161" s="9"/>
      <c r="AX161" s="16"/>
    </row>
    <row r="162" spans="1:50" ht="18.600000000000001"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16"/>
      <c r="AQ162" s="16"/>
      <c r="AR162" s="9"/>
      <c r="AS162" s="9"/>
      <c r="AT162" s="9"/>
      <c r="AU162" s="9"/>
      <c r="AV162" s="9"/>
      <c r="AW162" s="9"/>
      <c r="AX162" s="16"/>
    </row>
    <row r="163" spans="1:50" ht="18.600000000000001"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16"/>
      <c r="AQ163" s="16"/>
      <c r="AR163" s="9"/>
      <c r="AS163" s="9"/>
      <c r="AT163" s="9"/>
      <c r="AU163" s="9"/>
      <c r="AV163" s="9"/>
      <c r="AW163" s="9"/>
      <c r="AX163" s="16"/>
    </row>
    <row r="164" spans="1:50" ht="18.600000000000001"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16"/>
      <c r="AQ164" s="16"/>
      <c r="AR164" s="9"/>
      <c r="AS164" s="9"/>
      <c r="AT164" s="9"/>
      <c r="AU164" s="9"/>
      <c r="AV164" s="9"/>
      <c r="AW164" s="9"/>
      <c r="AX164" s="16"/>
    </row>
    <row r="165" spans="1:50" ht="18.600000000000001"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16"/>
      <c r="AQ165" s="16"/>
      <c r="AR165" s="9"/>
      <c r="AS165" s="9"/>
      <c r="AT165" s="9"/>
      <c r="AU165" s="9"/>
      <c r="AV165" s="9"/>
      <c r="AW165" s="9"/>
      <c r="AX165" s="16"/>
    </row>
    <row r="166" spans="1:50" ht="18.600000000000001"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16"/>
      <c r="AQ166" s="16"/>
      <c r="AR166" s="9"/>
      <c r="AS166" s="9"/>
      <c r="AT166" s="9"/>
      <c r="AU166" s="9"/>
      <c r="AV166" s="9"/>
      <c r="AW166" s="9"/>
      <c r="AX166" s="16"/>
    </row>
    <row r="167" spans="1:50" ht="18.600000000000001" customHeight="1" x14ac:dyDescent="0.25">
      <c r="R167" s="9"/>
      <c r="S167" s="9"/>
      <c r="T167" s="9"/>
      <c r="U167" s="9"/>
      <c r="V167" s="9"/>
      <c r="W167" s="9"/>
      <c r="X167" s="9"/>
      <c r="Y167" s="9"/>
      <c r="Z167" s="9"/>
      <c r="AA167" s="9"/>
      <c r="AB167" s="9"/>
      <c r="AC167" s="9"/>
      <c r="AD167" s="9"/>
    </row>
    <row r="168" spans="1:50" ht="18.600000000000001" customHeight="1" x14ac:dyDescent="0.25">
      <c r="R168" s="9"/>
      <c r="S168" s="9"/>
      <c r="T168" s="9"/>
      <c r="U168" s="9"/>
      <c r="V168" s="9"/>
      <c r="W168" s="9"/>
      <c r="X168" s="9"/>
      <c r="Y168" s="9"/>
      <c r="Z168" s="9"/>
      <c r="AA168" s="9"/>
      <c r="AB168" s="9"/>
      <c r="AC168" s="9"/>
      <c r="AD168" s="9"/>
    </row>
    <row r="169" spans="1:50" ht="18.600000000000001" customHeight="1" x14ac:dyDescent="0.25">
      <c r="R169" s="9"/>
      <c r="S169" s="9"/>
      <c r="T169" s="9"/>
      <c r="U169" s="9"/>
      <c r="V169" s="9"/>
      <c r="W169" s="9"/>
      <c r="X169" s="9"/>
      <c r="Y169" s="9"/>
      <c r="Z169" s="9"/>
      <c r="AA169" s="9"/>
      <c r="AB169" s="9"/>
      <c r="AC169" s="9"/>
      <c r="AD169" s="9"/>
    </row>
    <row r="170" spans="1:50" ht="18.600000000000001" customHeight="1" x14ac:dyDescent="0.25">
      <c r="R170" s="9"/>
      <c r="S170" s="9"/>
      <c r="T170" s="9"/>
      <c r="U170" s="9"/>
      <c r="V170" s="9"/>
      <c r="W170" s="9"/>
      <c r="X170" s="9"/>
      <c r="Y170" s="9"/>
      <c r="Z170" s="9"/>
      <c r="AA170" s="9"/>
      <c r="AB170" s="9"/>
      <c r="AC170" s="9"/>
      <c r="AD170" s="9"/>
    </row>
    <row r="171" spans="1:50" ht="18.600000000000001" customHeight="1" x14ac:dyDescent="0.25">
      <c r="R171" s="9"/>
      <c r="S171" s="9"/>
      <c r="T171" s="9"/>
      <c r="U171" s="9"/>
      <c r="V171" s="9"/>
      <c r="W171" s="9"/>
      <c r="X171" s="9"/>
      <c r="Y171" s="9"/>
      <c r="Z171" s="9"/>
      <c r="AA171" s="9"/>
      <c r="AB171" s="9"/>
      <c r="AC171" s="9"/>
      <c r="AD171" s="9"/>
    </row>
    <row r="172" spans="1:50" ht="18.600000000000001" customHeight="1" x14ac:dyDescent="0.25">
      <c r="R172" s="9"/>
      <c r="S172" s="9"/>
      <c r="T172" s="9"/>
      <c r="U172" s="9"/>
      <c r="V172" s="9"/>
      <c r="W172" s="9"/>
      <c r="X172" s="9"/>
      <c r="Y172" s="9"/>
      <c r="Z172" s="9"/>
      <c r="AA172" s="9"/>
      <c r="AB172" s="9"/>
      <c r="AC172" s="9"/>
      <c r="AD172" s="9"/>
    </row>
    <row r="173" spans="1:50" ht="18.600000000000001" customHeight="1" x14ac:dyDescent="0.25">
      <c r="R173" s="9"/>
      <c r="S173" s="9"/>
      <c r="T173" s="9"/>
      <c r="U173" s="9"/>
      <c r="V173" s="9"/>
      <c r="W173" s="9"/>
      <c r="X173" s="9"/>
      <c r="Y173" s="9"/>
      <c r="Z173" s="9"/>
      <c r="AA173" s="9"/>
      <c r="AB173" s="9"/>
      <c r="AC173" s="9"/>
      <c r="AD173" s="9"/>
    </row>
    <row r="174" spans="1:50" ht="18.600000000000001" customHeight="1" x14ac:dyDescent="0.25">
      <c r="R174" s="9"/>
      <c r="S174" s="9"/>
      <c r="T174" s="9"/>
      <c r="U174" s="9"/>
      <c r="V174" s="9"/>
      <c r="W174" s="9"/>
      <c r="X174" s="9"/>
      <c r="Y174" s="9"/>
      <c r="Z174" s="9"/>
      <c r="AA174" s="9"/>
      <c r="AB174" s="9"/>
      <c r="AC174" s="9"/>
      <c r="AD174" s="9"/>
    </row>
    <row r="175" spans="1:50" ht="18.600000000000001" customHeight="1" x14ac:dyDescent="0.25">
      <c r="R175" s="9"/>
      <c r="S175" s="9"/>
      <c r="T175" s="9"/>
      <c r="U175" s="9"/>
      <c r="V175" s="9"/>
      <c r="W175" s="9"/>
      <c r="X175" s="9"/>
      <c r="Y175" s="9"/>
      <c r="Z175" s="9"/>
      <c r="AA175" s="9"/>
      <c r="AB175" s="9"/>
      <c r="AC175" s="9"/>
      <c r="AD175" s="9"/>
      <c r="AP175"/>
      <c r="AQ175"/>
      <c r="AX175"/>
    </row>
    <row r="176" spans="1:50" ht="18.600000000000001" customHeight="1" x14ac:dyDescent="0.25">
      <c r="R176" s="9"/>
      <c r="S176" s="9"/>
      <c r="T176" s="9"/>
      <c r="U176" s="9"/>
      <c r="V176" s="9"/>
      <c r="W176" s="9"/>
      <c r="X176" s="9"/>
      <c r="Y176" s="9"/>
      <c r="Z176" s="9"/>
      <c r="AA176" s="9"/>
      <c r="AB176" s="9"/>
      <c r="AC176" s="9"/>
      <c r="AD176" s="9"/>
      <c r="AP176"/>
      <c r="AQ176"/>
      <c r="AX176"/>
    </row>
    <row r="177" spans="18:50" ht="18.600000000000001" customHeight="1" x14ac:dyDescent="0.25">
      <c r="R177" s="9"/>
      <c r="S177" s="9"/>
      <c r="T177" s="9"/>
      <c r="U177" s="9"/>
      <c r="V177" s="9"/>
      <c r="W177" s="9"/>
      <c r="X177" s="9"/>
      <c r="Y177" s="9"/>
      <c r="Z177" s="9"/>
      <c r="AA177" s="9"/>
      <c r="AB177" s="9"/>
      <c r="AC177" s="9"/>
      <c r="AD177" s="9"/>
      <c r="AP177"/>
      <c r="AQ177"/>
      <c r="AX177"/>
    </row>
    <row r="178" spans="18:50" ht="18.600000000000001" customHeight="1" x14ac:dyDescent="0.25">
      <c r="R178" s="9"/>
      <c r="S178" s="9"/>
      <c r="T178" s="9"/>
      <c r="U178" s="9"/>
      <c r="V178" s="9"/>
      <c r="W178" s="9"/>
      <c r="X178" s="9"/>
      <c r="Y178" s="9"/>
      <c r="Z178" s="9"/>
      <c r="AA178" s="9"/>
      <c r="AB178" s="9"/>
      <c r="AC178" s="9"/>
      <c r="AD178" s="9"/>
      <c r="AP178"/>
      <c r="AQ178"/>
      <c r="AX178"/>
    </row>
    <row r="179" spans="18:50" ht="18.600000000000001" customHeight="1" x14ac:dyDescent="0.25">
      <c r="R179" s="9"/>
      <c r="S179" s="9"/>
      <c r="T179" s="9"/>
      <c r="U179" s="9"/>
      <c r="V179" s="9"/>
      <c r="W179" s="9"/>
      <c r="X179" s="9"/>
      <c r="Y179" s="9"/>
      <c r="Z179" s="9"/>
      <c r="AA179" s="9"/>
      <c r="AB179" s="9"/>
      <c r="AC179" s="9"/>
      <c r="AD179" s="9"/>
      <c r="AP179"/>
      <c r="AQ179"/>
      <c r="AX179"/>
    </row>
    <row r="180" spans="18:50" ht="18.600000000000001" customHeight="1" x14ac:dyDescent="0.25">
      <c r="R180" s="9"/>
      <c r="S180" s="9"/>
      <c r="T180" s="9"/>
      <c r="U180" s="9"/>
      <c r="V180" s="9"/>
      <c r="W180" s="9"/>
      <c r="X180" s="9"/>
      <c r="Y180" s="9"/>
      <c r="Z180" s="9"/>
      <c r="AA180" s="9"/>
      <c r="AB180" s="9"/>
      <c r="AC180" s="9"/>
      <c r="AD180" s="9"/>
      <c r="AP180"/>
      <c r="AQ180"/>
      <c r="AX180"/>
    </row>
    <row r="181" spans="18:50" ht="18.600000000000001" customHeight="1" x14ac:dyDescent="0.25">
      <c r="R181" s="9"/>
      <c r="S181" s="9"/>
      <c r="T181" s="9"/>
      <c r="U181" s="9"/>
      <c r="V181" s="9"/>
      <c r="W181" s="9"/>
      <c r="X181" s="9"/>
      <c r="Y181" s="9"/>
      <c r="Z181" s="9"/>
      <c r="AA181" s="9"/>
      <c r="AB181" s="9"/>
      <c r="AC181" s="9"/>
      <c r="AD181" s="9"/>
      <c r="AP181"/>
      <c r="AQ181"/>
      <c r="AX181"/>
    </row>
    <row r="182" spans="18:50" ht="18.600000000000001" customHeight="1" x14ac:dyDescent="0.25">
      <c r="R182" s="9"/>
      <c r="S182" s="9"/>
      <c r="T182" s="9"/>
      <c r="U182" s="9"/>
      <c r="V182" s="9"/>
      <c r="W182" s="9"/>
      <c r="X182" s="9"/>
      <c r="Y182" s="9"/>
      <c r="Z182" s="9"/>
      <c r="AA182" s="9"/>
      <c r="AB182" s="9"/>
      <c r="AC182" s="9"/>
      <c r="AD182" s="9"/>
      <c r="AP182"/>
      <c r="AQ182"/>
      <c r="AX182"/>
    </row>
    <row r="183" spans="18:50" ht="18.600000000000001" customHeight="1" x14ac:dyDescent="0.25">
      <c r="R183" s="9"/>
      <c r="S183" s="9"/>
      <c r="T183" s="9"/>
      <c r="U183" s="9"/>
      <c r="V183" s="9"/>
      <c r="W183" s="9"/>
      <c r="X183" s="9"/>
      <c r="Y183" s="9"/>
      <c r="Z183" s="9"/>
      <c r="AA183" s="9"/>
      <c r="AB183" s="9"/>
      <c r="AC183" s="9"/>
      <c r="AD183" s="9"/>
      <c r="AP183"/>
      <c r="AQ183"/>
      <c r="AX183"/>
    </row>
    <row r="184" spans="18:50" ht="18.600000000000001" customHeight="1" x14ac:dyDescent="0.25">
      <c r="R184" s="9"/>
      <c r="S184" s="9"/>
      <c r="T184" s="9"/>
      <c r="U184" s="9"/>
      <c r="V184" s="9"/>
      <c r="W184" s="9"/>
      <c r="X184" s="9"/>
      <c r="Y184" s="9"/>
      <c r="Z184" s="9"/>
      <c r="AA184" s="9"/>
      <c r="AB184" s="9"/>
      <c r="AC184" s="9"/>
      <c r="AD184" s="9"/>
      <c r="AP184"/>
      <c r="AQ184"/>
      <c r="AX184"/>
    </row>
    <row r="185" spans="18:50" ht="18.600000000000001" customHeight="1" x14ac:dyDescent="0.25">
      <c r="R185" s="9"/>
      <c r="S185" s="9"/>
      <c r="T185" s="9"/>
      <c r="U185" s="9"/>
      <c r="V185" s="9"/>
      <c r="W185" s="9"/>
      <c r="X185" s="9"/>
      <c r="Y185" s="9"/>
      <c r="Z185" s="9"/>
      <c r="AA185" s="9"/>
      <c r="AB185" s="9"/>
      <c r="AC185" s="9"/>
      <c r="AD185" s="9"/>
      <c r="AP185"/>
      <c r="AQ185"/>
      <c r="AX185"/>
    </row>
    <row r="186" spans="18:50" ht="18.600000000000001" customHeight="1" x14ac:dyDescent="0.25">
      <c r="R186" s="9"/>
      <c r="S186" s="9"/>
      <c r="T186" s="9"/>
      <c r="U186" s="9"/>
      <c r="V186" s="9"/>
      <c r="W186" s="9"/>
      <c r="X186" s="9"/>
      <c r="Y186" s="9"/>
      <c r="Z186" s="9"/>
      <c r="AA186" s="9"/>
      <c r="AB186" s="9"/>
      <c r="AC186" s="9"/>
      <c r="AD186" s="9"/>
      <c r="AP186"/>
      <c r="AQ186"/>
      <c r="AX186"/>
    </row>
    <row r="187" spans="18:50" ht="18.600000000000001" customHeight="1" x14ac:dyDescent="0.25">
      <c r="R187" s="9"/>
      <c r="S187" s="9"/>
      <c r="T187" s="9"/>
      <c r="U187" s="9"/>
      <c r="V187" s="9"/>
      <c r="W187" s="9"/>
      <c r="X187" s="9"/>
      <c r="Y187" s="9"/>
      <c r="Z187" s="9"/>
      <c r="AA187" s="9"/>
      <c r="AB187" s="9"/>
      <c r="AC187" s="9"/>
      <c r="AD187" s="9"/>
      <c r="AP187"/>
      <c r="AQ187"/>
      <c r="AX187"/>
    </row>
    <row r="188" spans="18:50" ht="18.600000000000001" customHeight="1" x14ac:dyDescent="0.25">
      <c r="R188" s="9"/>
      <c r="S188" s="9"/>
      <c r="T188" s="9"/>
      <c r="U188" s="9"/>
      <c r="V188" s="9"/>
      <c r="W188" s="9"/>
      <c r="X188" s="9"/>
      <c r="Y188" s="9"/>
      <c r="Z188" s="9"/>
      <c r="AA188" s="9"/>
      <c r="AB188" s="9"/>
      <c r="AC188" s="9"/>
      <c r="AD188" s="9"/>
      <c r="AP188"/>
      <c r="AQ188"/>
      <c r="AX188"/>
    </row>
    <row r="189" spans="18:50" ht="18.600000000000001" customHeight="1" x14ac:dyDescent="0.25">
      <c r="R189" s="9"/>
      <c r="S189" s="9"/>
      <c r="T189" s="9"/>
      <c r="U189" s="9"/>
      <c r="V189" s="9"/>
      <c r="W189" s="9"/>
      <c r="X189" s="9"/>
      <c r="Y189" s="9"/>
      <c r="Z189" s="9"/>
      <c r="AA189" s="9"/>
      <c r="AB189" s="9"/>
      <c r="AC189" s="9"/>
      <c r="AD189" s="9"/>
      <c r="AP189"/>
      <c r="AQ189"/>
      <c r="AX189"/>
    </row>
    <row r="190" spans="18:50" ht="18.600000000000001" customHeight="1" x14ac:dyDescent="0.25">
      <c r="R190" s="9"/>
      <c r="S190" s="9"/>
      <c r="T190" s="9"/>
      <c r="U190" s="9"/>
      <c r="V190" s="9"/>
      <c r="W190" s="9"/>
      <c r="X190" s="9"/>
      <c r="Y190" s="9"/>
      <c r="Z190" s="9"/>
      <c r="AA190" s="9"/>
      <c r="AB190" s="9"/>
      <c r="AC190" s="9"/>
      <c r="AD190" s="9"/>
      <c r="AP190"/>
      <c r="AQ190"/>
      <c r="AX190"/>
    </row>
    <row r="191" spans="18:50" ht="18.600000000000001" customHeight="1" x14ac:dyDescent="0.25">
      <c r="R191" s="9"/>
      <c r="S191" s="9"/>
      <c r="T191" s="9"/>
      <c r="U191" s="9"/>
      <c r="V191" s="9"/>
      <c r="W191" s="9"/>
      <c r="X191" s="9"/>
      <c r="Y191" s="9"/>
      <c r="Z191" s="9"/>
      <c r="AA191" s="9"/>
      <c r="AB191" s="9"/>
      <c r="AC191" s="9"/>
      <c r="AD191" s="9"/>
      <c r="AP191"/>
      <c r="AQ191"/>
      <c r="AX191"/>
    </row>
    <row r="192" spans="18:50" ht="18.600000000000001" customHeight="1" x14ac:dyDescent="0.25">
      <c r="R192" s="9"/>
      <c r="S192" s="9"/>
      <c r="T192" s="9"/>
      <c r="U192" s="9"/>
      <c r="V192" s="9"/>
      <c r="W192" s="9"/>
      <c r="X192" s="9"/>
      <c r="Y192" s="9"/>
      <c r="Z192" s="9"/>
      <c r="AA192" s="9"/>
      <c r="AB192" s="9"/>
      <c r="AC192" s="9"/>
      <c r="AD192" s="9"/>
      <c r="AP192"/>
      <c r="AQ192"/>
      <c r="AX192"/>
    </row>
    <row r="193" spans="18:50" ht="18.600000000000001" customHeight="1" x14ac:dyDescent="0.25">
      <c r="R193" s="9"/>
      <c r="S193" s="9"/>
      <c r="T193" s="9"/>
      <c r="U193" s="9"/>
      <c r="V193" s="9"/>
      <c r="W193" s="9"/>
      <c r="X193" s="9"/>
      <c r="Y193" s="9"/>
      <c r="Z193" s="9"/>
      <c r="AA193" s="9"/>
      <c r="AB193" s="9"/>
      <c r="AC193" s="9"/>
      <c r="AD193" s="9"/>
      <c r="AP193"/>
      <c r="AQ193"/>
      <c r="AX193"/>
    </row>
    <row r="194" spans="18:50" ht="18.600000000000001" customHeight="1" x14ac:dyDescent="0.25">
      <c r="R194" s="9"/>
      <c r="S194" s="9"/>
      <c r="T194" s="9"/>
      <c r="U194" s="9"/>
      <c r="V194" s="9"/>
      <c r="W194" s="9"/>
      <c r="X194" s="9"/>
      <c r="Y194" s="9"/>
      <c r="Z194" s="9"/>
      <c r="AA194" s="9"/>
      <c r="AB194" s="9"/>
      <c r="AC194" s="9"/>
      <c r="AD194" s="9"/>
      <c r="AP194"/>
      <c r="AQ194"/>
      <c r="AX194"/>
    </row>
    <row r="195" spans="18:50" ht="18.600000000000001" customHeight="1" x14ac:dyDescent="0.25">
      <c r="R195" s="9"/>
      <c r="S195" s="9"/>
      <c r="T195" s="9"/>
      <c r="U195" s="9"/>
      <c r="V195" s="9"/>
      <c r="W195" s="9"/>
      <c r="X195" s="9"/>
      <c r="Y195" s="9"/>
      <c r="Z195" s="9"/>
      <c r="AA195" s="9"/>
      <c r="AB195" s="9"/>
      <c r="AC195" s="9"/>
      <c r="AD195" s="9"/>
      <c r="AP195"/>
      <c r="AQ195"/>
      <c r="AX195"/>
    </row>
    <row r="196" spans="18:50" ht="18.600000000000001" customHeight="1" x14ac:dyDescent="0.25">
      <c r="R196" s="9"/>
      <c r="S196" s="9"/>
      <c r="T196" s="9"/>
      <c r="U196" s="9"/>
      <c r="V196" s="9"/>
      <c r="W196" s="9"/>
      <c r="X196" s="9"/>
      <c r="Y196" s="9"/>
      <c r="Z196" s="9"/>
      <c r="AA196" s="9"/>
      <c r="AB196" s="9"/>
      <c r="AC196" s="9"/>
      <c r="AD196" s="9"/>
      <c r="AP196"/>
      <c r="AQ196"/>
      <c r="AX196"/>
    </row>
    <row r="197" spans="18:50" ht="18.600000000000001" customHeight="1" x14ac:dyDescent="0.25">
      <c r="R197" s="9"/>
      <c r="S197" s="9"/>
      <c r="T197" s="9"/>
      <c r="U197" s="9"/>
      <c r="V197" s="9"/>
      <c r="W197" s="9"/>
      <c r="X197" s="9"/>
      <c r="Y197" s="9"/>
      <c r="Z197" s="9"/>
      <c r="AA197" s="9"/>
      <c r="AB197" s="9"/>
      <c r="AC197" s="9"/>
      <c r="AD197" s="9"/>
      <c r="AP197"/>
      <c r="AQ197"/>
      <c r="AX197"/>
    </row>
    <row r="198" spans="18:50" ht="18.600000000000001" customHeight="1" x14ac:dyDescent="0.25">
      <c r="R198" s="9"/>
      <c r="S198" s="9"/>
      <c r="T198" s="9"/>
      <c r="U198" s="9"/>
      <c r="V198" s="9"/>
      <c r="W198" s="9"/>
      <c r="X198" s="9"/>
      <c r="Y198" s="9"/>
      <c r="Z198" s="9"/>
      <c r="AA198" s="9"/>
      <c r="AB198" s="9"/>
      <c r="AC198" s="9"/>
      <c r="AD198" s="9"/>
      <c r="AP198"/>
      <c r="AQ198"/>
      <c r="AX198"/>
    </row>
    <row r="199" spans="18:50" ht="18.600000000000001" customHeight="1" x14ac:dyDescent="0.25">
      <c r="R199" s="9"/>
      <c r="S199" s="9"/>
      <c r="T199" s="9"/>
      <c r="U199" s="9"/>
      <c r="V199" s="9"/>
      <c r="W199" s="9"/>
      <c r="X199" s="9"/>
      <c r="Y199" s="9"/>
      <c r="Z199" s="9"/>
      <c r="AA199" s="9"/>
      <c r="AB199" s="9"/>
      <c r="AC199" s="9"/>
      <c r="AD199" s="9"/>
      <c r="AP199"/>
      <c r="AQ199"/>
      <c r="AX199"/>
    </row>
    <row r="200" spans="18:50" ht="18.600000000000001" customHeight="1" x14ac:dyDescent="0.25">
      <c r="R200" s="9"/>
      <c r="S200" s="9"/>
      <c r="T200" s="9"/>
      <c r="U200" s="9"/>
      <c r="V200" s="9"/>
      <c r="W200" s="9"/>
      <c r="X200" s="9"/>
      <c r="Y200" s="9"/>
      <c r="Z200" s="9"/>
      <c r="AA200" s="9"/>
      <c r="AB200" s="9"/>
      <c r="AC200" s="9"/>
      <c r="AD200" s="9"/>
      <c r="AP200"/>
      <c r="AQ200"/>
      <c r="AX200"/>
    </row>
    <row r="201" spans="18:50" ht="18.600000000000001" customHeight="1" x14ac:dyDescent="0.25">
      <c r="R201" s="9"/>
      <c r="S201" s="9"/>
      <c r="T201" s="9"/>
      <c r="U201" s="9"/>
      <c r="V201" s="9"/>
      <c r="W201" s="9"/>
      <c r="X201" s="9"/>
      <c r="Y201" s="9"/>
      <c r="Z201" s="9"/>
      <c r="AA201" s="9"/>
      <c r="AB201" s="9"/>
      <c r="AC201" s="9"/>
      <c r="AD201" s="9"/>
      <c r="AP201"/>
      <c r="AQ201"/>
      <c r="AX201"/>
    </row>
    <row r="202" spans="18:50" ht="18.600000000000001" customHeight="1" x14ac:dyDescent="0.25">
      <c r="R202" s="9"/>
      <c r="S202" s="9"/>
      <c r="T202" s="9"/>
      <c r="U202" s="9"/>
      <c r="V202" s="9"/>
      <c r="W202" s="9"/>
      <c r="X202" s="9"/>
      <c r="Y202" s="9"/>
      <c r="Z202" s="9"/>
      <c r="AA202" s="9"/>
      <c r="AB202" s="9"/>
      <c r="AC202" s="9"/>
      <c r="AD202" s="9"/>
      <c r="AP202"/>
      <c r="AQ202"/>
      <c r="AX202"/>
    </row>
    <row r="203" spans="18:50" ht="18.600000000000001" customHeight="1" x14ac:dyDescent="0.25">
      <c r="R203" s="9"/>
      <c r="S203" s="9"/>
      <c r="T203" s="9"/>
      <c r="U203" s="9"/>
      <c r="V203" s="9"/>
      <c r="W203" s="9"/>
      <c r="X203" s="9"/>
      <c r="Y203" s="9"/>
      <c r="Z203" s="9"/>
      <c r="AA203" s="9"/>
      <c r="AB203" s="9"/>
      <c r="AC203" s="9"/>
      <c r="AD203" s="9"/>
      <c r="AP203"/>
      <c r="AQ203"/>
      <c r="AX203"/>
    </row>
    <row r="204" spans="18:50" ht="18.600000000000001" customHeight="1" x14ac:dyDescent="0.25">
      <c r="R204" s="9"/>
      <c r="S204" s="9"/>
      <c r="T204" s="9"/>
      <c r="U204" s="9"/>
      <c r="V204" s="9"/>
      <c r="W204" s="9"/>
      <c r="X204" s="9"/>
      <c r="Y204" s="9"/>
      <c r="Z204" s="9"/>
      <c r="AA204" s="9"/>
      <c r="AB204" s="9"/>
      <c r="AC204" s="9"/>
      <c r="AD204" s="9"/>
      <c r="AP204"/>
      <c r="AQ204"/>
      <c r="AX204"/>
    </row>
    <row r="205" spans="18:50" ht="18.600000000000001" customHeight="1" x14ac:dyDescent="0.25">
      <c r="R205" s="9"/>
      <c r="S205" s="9"/>
      <c r="T205" s="9"/>
      <c r="U205" s="9"/>
      <c r="V205" s="9"/>
      <c r="W205" s="9"/>
      <c r="X205" s="9"/>
      <c r="Y205" s="9"/>
      <c r="Z205" s="9"/>
      <c r="AA205" s="9"/>
      <c r="AB205" s="9"/>
      <c r="AC205" s="9"/>
      <c r="AD205" s="9"/>
      <c r="AP205"/>
      <c r="AQ205"/>
      <c r="AX205"/>
    </row>
    <row r="206" spans="18:50" ht="18.600000000000001" customHeight="1" x14ac:dyDescent="0.25">
      <c r="R206" s="9"/>
      <c r="S206" s="9"/>
      <c r="T206" s="9"/>
      <c r="U206" s="9"/>
      <c r="V206" s="9"/>
      <c r="W206" s="9"/>
      <c r="X206" s="9"/>
      <c r="Y206" s="9"/>
      <c r="Z206" s="9"/>
      <c r="AA206" s="9"/>
      <c r="AB206" s="9"/>
      <c r="AC206" s="9"/>
      <c r="AD206" s="9"/>
      <c r="AP206"/>
      <c r="AQ206"/>
      <c r="AX206"/>
    </row>
    <row r="207" spans="18:50" ht="18.600000000000001" customHeight="1" x14ac:dyDescent="0.25">
      <c r="R207" s="9"/>
      <c r="S207" s="9"/>
      <c r="T207" s="9"/>
      <c r="U207" s="9"/>
      <c r="V207" s="9"/>
      <c r="W207" s="9"/>
      <c r="X207" s="9"/>
      <c r="Y207" s="9"/>
      <c r="Z207" s="9"/>
      <c r="AA207" s="9"/>
      <c r="AB207" s="9"/>
      <c r="AC207" s="9"/>
      <c r="AD207" s="9"/>
      <c r="AP207"/>
      <c r="AQ207"/>
      <c r="AX207"/>
    </row>
    <row r="208" spans="18:50" ht="18.600000000000001" customHeight="1" x14ac:dyDescent="0.25">
      <c r="R208" s="9"/>
      <c r="S208" s="9"/>
      <c r="T208" s="9"/>
      <c r="U208" s="9"/>
      <c r="V208" s="9"/>
      <c r="W208" s="9"/>
      <c r="X208" s="9"/>
      <c r="Y208" s="9"/>
      <c r="Z208" s="9"/>
      <c r="AA208" s="9"/>
      <c r="AB208" s="9"/>
      <c r="AC208" s="9"/>
      <c r="AD208" s="9"/>
      <c r="AP208"/>
      <c r="AQ208"/>
      <c r="AX208"/>
    </row>
    <row r="209" spans="18:50" ht="18.600000000000001" customHeight="1" x14ac:dyDescent="0.25">
      <c r="R209" s="9"/>
      <c r="S209" s="9"/>
      <c r="T209" s="9"/>
      <c r="U209" s="9"/>
      <c r="V209" s="9"/>
      <c r="W209" s="9"/>
      <c r="X209" s="9"/>
      <c r="Y209" s="9"/>
      <c r="Z209" s="9"/>
      <c r="AA209" s="9"/>
      <c r="AB209" s="9"/>
      <c r="AC209" s="9"/>
      <c r="AD209" s="9"/>
      <c r="AP209"/>
      <c r="AQ209"/>
      <c r="AX209"/>
    </row>
    <row r="210" spans="18:50" ht="18.600000000000001" customHeight="1" x14ac:dyDescent="0.25">
      <c r="R210" s="9"/>
      <c r="S210" s="9"/>
      <c r="T210" s="9"/>
      <c r="U210" s="9"/>
      <c r="V210" s="9"/>
      <c r="W210" s="9"/>
      <c r="X210" s="9"/>
      <c r="Y210" s="9"/>
      <c r="Z210" s="9"/>
      <c r="AA210" s="9"/>
      <c r="AB210" s="9"/>
      <c r="AC210" s="9"/>
      <c r="AD210" s="9"/>
      <c r="AP210"/>
      <c r="AQ210"/>
      <c r="AX210"/>
    </row>
    <row r="211" spans="18:50" ht="18.600000000000001" customHeight="1" x14ac:dyDescent="0.25">
      <c r="R211" s="9"/>
      <c r="S211" s="9"/>
      <c r="T211" s="9"/>
      <c r="U211" s="9"/>
      <c r="V211" s="9"/>
      <c r="W211" s="9"/>
      <c r="X211" s="9"/>
      <c r="Y211" s="9"/>
      <c r="Z211" s="9"/>
      <c r="AA211" s="9"/>
      <c r="AB211" s="9"/>
      <c r="AC211" s="9"/>
      <c r="AD211" s="9"/>
      <c r="AP211"/>
      <c r="AQ211"/>
      <c r="AX211"/>
    </row>
    <row r="212" spans="18:50" ht="18.600000000000001" customHeight="1" x14ac:dyDescent="0.25">
      <c r="R212" s="9"/>
      <c r="S212" s="9"/>
      <c r="T212" s="9"/>
      <c r="U212" s="9"/>
      <c r="V212" s="9"/>
      <c r="W212" s="9"/>
      <c r="X212" s="9"/>
      <c r="Y212" s="9"/>
      <c r="Z212" s="9"/>
      <c r="AA212" s="9"/>
      <c r="AB212" s="9"/>
      <c r="AC212" s="9"/>
      <c r="AD212" s="9"/>
      <c r="AP212"/>
      <c r="AQ212"/>
      <c r="AX212"/>
    </row>
    <row r="213" spans="18:50" ht="18.600000000000001" customHeight="1" x14ac:dyDescent="0.25">
      <c r="R213" s="9"/>
      <c r="S213" s="9"/>
      <c r="T213" s="9"/>
      <c r="U213" s="9"/>
      <c r="V213" s="9"/>
      <c r="W213" s="9"/>
      <c r="X213" s="9"/>
      <c r="Y213" s="9"/>
      <c r="Z213" s="9"/>
      <c r="AA213" s="9"/>
      <c r="AB213" s="9"/>
      <c r="AC213" s="9"/>
      <c r="AD213" s="9"/>
      <c r="AP213"/>
      <c r="AQ213"/>
      <c r="AX213"/>
    </row>
    <row r="214" spans="18:50" ht="18.600000000000001" customHeight="1" x14ac:dyDescent="0.25">
      <c r="R214" s="9"/>
      <c r="S214" s="9"/>
      <c r="T214" s="9"/>
      <c r="U214" s="9"/>
      <c r="V214" s="9"/>
      <c r="W214" s="9"/>
      <c r="X214" s="9"/>
      <c r="Y214" s="9"/>
      <c r="Z214" s="9"/>
      <c r="AA214" s="9"/>
      <c r="AB214" s="9"/>
      <c r="AC214" s="9"/>
      <c r="AD214" s="9"/>
      <c r="AP214"/>
      <c r="AQ214"/>
      <c r="AX214"/>
    </row>
    <row r="215" spans="18:50" ht="18.600000000000001" customHeight="1" x14ac:dyDescent="0.25">
      <c r="R215" s="9"/>
      <c r="S215" s="9"/>
      <c r="T215" s="9"/>
      <c r="U215" s="9"/>
      <c r="V215" s="9"/>
      <c r="W215" s="9"/>
      <c r="X215" s="9"/>
      <c r="Y215" s="9"/>
      <c r="Z215" s="9"/>
      <c r="AA215" s="9"/>
      <c r="AB215" s="9"/>
      <c r="AC215" s="9"/>
      <c r="AD215" s="9"/>
      <c r="AP215"/>
      <c r="AQ215"/>
      <c r="AX215"/>
    </row>
    <row r="216" spans="18:50" ht="18.600000000000001" customHeight="1" x14ac:dyDescent="0.25">
      <c r="R216" s="9"/>
      <c r="S216" s="9"/>
      <c r="T216" s="9"/>
      <c r="U216" s="9"/>
      <c r="V216" s="9"/>
      <c r="W216" s="9"/>
      <c r="X216" s="9"/>
      <c r="Y216" s="9"/>
      <c r="Z216" s="9"/>
      <c r="AA216" s="9"/>
      <c r="AB216" s="9"/>
      <c r="AC216" s="9"/>
      <c r="AD216" s="9"/>
      <c r="AP216"/>
      <c r="AQ216"/>
      <c r="AX216"/>
    </row>
    <row r="217" spans="18:50" ht="18.600000000000001" customHeight="1" x14ac:dyDescent="0.25">
      <c r="R217" s="9"/>
      <c r="S217" s="9"/>
      <c r="T217" s="9"/>
      <c r="U217" s="9"/>
      <c r="V217" s="9"/>
      <c r="W217" s="9"/>
      <c r="X217" s="9"/>
      <c r="Y217" s="9"/>
      <c r="Z217" s="9"/>
      <c r="AA217" s="9"/>
      <c r="AB217" s="9"/>
      <c r="AC217" s="9"/>
      <c r="AD217" s="9"/>
      <c r="AP217"/>
      <c r="AQ217"/>
      <c r="AX217"/>
    </row>
    <row r="218" spans="18:50" ht="18.600000000000001" customHeight="1" x14ac:dyDescent="0.25">
      <c r="R218" s="9"/>
      <c r="S218" s="9"/>
      <c r="T218" s="9"/>
      <c r="U218" s="9"/>
      <c r="V218" s="9"/>
      <c r="W218" s="9"/>
      <c r="X218" s="9"/>
      <c r="Y218" s="9"/>
      <c r="Z218" s="9"/>
      <c r="AA218" s="9"/>
      <c r="AB218" s="9"/>
      <c r="AC218" s="9"/>
      <c r="AD218" s="9"/>
      <c r="AP218"/>
      <c r="AQ218"/>
      <c r="AX218"/>
    </row>
    <row r="219" spans="18:50" ht="18.600000000000001" customHeight="1" x14ac:dyDescent="0.25">
      <c r="R219" s="9"/>
      <c r="S219" s="9"/>
      <c r="T219" s="9"/>
      <c r="U219" s="9"/>
      <c r="V219" s="9"/>
      <c r="W219" s="9"/>
      <c r="X219" s="9"/>
      <c r="Y219" s="9"/>
      <c r="Z219" s="9"/>
      <c r="AA219" s="9"/>
      <c r="AB219" s="9"/>
      <c r="AC219" s="9"/>
      <c r="AD219" s="9"/>
      <c r="AP219"/>
      <c r="AQ219"/>
      <c r="AX219"/>
    </row>
    <row r="220" spans="18:50" ht="18.600000000000001" customHeight="1" x14ac:dyDescent="0.25">
      <c r="R220" s="9"/>
      <c r="S220" s="9"/>
      <c r="T220" s="9"/>
      <c r="U220" s="9"/>
      <c r="V220" s="9"/>
      <c r="W220" s="9"/>
      <c r="X220" s="9"/>
      <c r="Y220" s="9"/>
      <c r="Z220" s="9"/>
      <c r="AA220" s="9"/>
      <c r="AB220" s="9"/>
      <c r="AC220" s="9"/>
      <c r="AD220" s="9"/>
      <c r="AP220"/>
      <c r="AQ220"/>
      <c r="AX220"/>
    </row>
    <row r="221" spans="18:50" ht="18.600000000000001" customHeight="1" x14ac:dyDescent="0.25">
      <c r="R221" s="9"/>
      <c r="S221" s="9"/>
      <c r="T221" s="9"/>
      <c r="U221" s="9"/>
      <c r="V221" s="9"/>
      <c r="W221" s="9"/>
      <c r="X221" s="9"/>
      <c r="Y221" s="9"/>
      <c r="Z221" s="9"/>
      <c r="AA221" s="9"/>
      <c r="AB221" s="9"/>
      <c r="AC221" s="9"/>
      <c r="AD221" s="9"/>
      <c r="AP221"/>
      <c r="AQ221"/>
      <c r="AX221"/>
    </row>
    <row r="222" spans="18:50" ht="18.600000000000001" customHeight="1" x14ac:dyDescent="0.25">
      <c r="R222" s="9"/>
      <c r="S222" s="9"/>
      <c r="T222" s="9"/>
      <c r="U222" s="9"/>
      <c r="V222" s="9"/>
      <c r="W222" s="9"/>
      <c r="X222" s="9"/>
      <c r="Y222" s="9"/>
      <c r="Z222" s="9"/>
      <c r="AA222" s="9"/>
      <c r="AB222" s="9"/>
      <c r="AC222" s="9"/>
      <c r="AD222" s="9"/>
      <c r="AP222"/>
      <c r="AQ222"/>
      <c r="AX222"/>
    </row>
    <row r="223" spans="18:50" ht="18.600000000000001" customHeight="1" x14ac:dyDescent="0.25">
      <c r="R223" s="9"/>
      <c r="S223" s="9"/>
      <c r="T223" s="9"/>
      <c r="U223" s="9"/>
      <c r="V223" s="9"/>
      <c r="W223" s="9"/>
      <c r="X223" s="9"/>
      <c r="Y223" s="9"/>
      <c r="Z223" s="9"/>
      <c r="AA223" s="9"/>
      <c r="AB223" s="9"/>
      <c r="AC223" s="9"/>
      <c r="AD223" s="9"/>
      <c r="AP223"/>
      <c r="AQ223"/>
      <c r="AX223"/>
    </row>
    <row r="224" spans="18:50" ht="18.600000000000001" customHeight="1" x14ac:dyDescent="0.25">
      <c r="R224" s="9"/>
      <c r="S224" s="9"/>
      <c r="T224" s="9"/>
      <c r="U224" s="9"/>
      <c r="V224" s="9"/>
      <c r="W224" s="9"/>
      <c r="X224" s="9"/>
      <c r="Y224" s="9"/>
      <c r="Z224" s="9"/>
      <c r="AA224" s="9"/>
      <c r="AB224" s="9"/>
      <c r="AC224" s="9"/>
      <c r="AD224" s="9"/>
      <c r="AP224"/>
      <c r="AQ224"/>
      <c r="AX224"/>
    </row>
    <row r="225" spans="18:50" ht="18.600000000000001" customHeight="1" x14ac:dyDescent="0.25">
      <c r="R225" s="9"/>
      <c r="S225" s="9"/>
      <c r="T225" s="9"/>
      <c r="U225" s="9"/>
      <c r="V225" s="9"/>
      <c r="W225" s="9"/>
      <c r="X225" s="9"/>
      <c r="Y225" s="9"/>
      <c r="Z225" s="9"/>
      <c r="AA225" s="9"/>
      <c r="AB225" s="9"/>
      <c r="AC225" s="9"/>
      <c r="AD225" s="9"/>
      <c r="AP225"/>
      <c r="AQ225"/>
      <c r="AX225"/>
    </row>
    <row r="226" spans="18:50" ht="18.600000000000001" customHeight="1" x14ac:dyDescent="0.25">
      <c r="R226" s="9"/>
      <c r="S226" s="9"/>
      <c r="T226" s="9"/>
      <c r="U226" s="9"/>
      <c r="V226" s="9"/>
      <c r="W226" s="9"/>
      <c r="X226" s="9"/>
      <c r="Y226" s="9"/>
      <c r="Z226" s="9"/>
      <c r="AA226" s="9"/>
      <c r="AB226" s="9"/>
      <c r="AC226" s="9"/>
      <c r="AD226" s="9"/>
      <c r="AP226"/>
      <c r="AQ226"/>
      <c r="AX226"/>
    </row>
    <row r="227" spans="18:50" ht="18.600000000000001" customHeight="1" x14ac:dyDescent="0.25">
      <c r="R227" s="9"/>
      <c r="S227" s="9"/>
      <c r="T227" s="9"/>
      <c r="U227" s="9"/>
      <c r="V227" s="9"/>
      <c r="W227" s="9"/>
      <c r="X227" s="9"/>
      <c r="Y227" s="9"/>
      <c r="Z227" s="9"/>
      <c r="AA227" s="9"/>
      <c r="AB227" s="9"/>
      <c r="AC227" s="9"/>
      <c r="AD227" s="9"/>
      <c r="AP227"/>
      <c r="AQ227"/>
      <c r="AX227"/>
    </row>
    <row r="228" spans="18:50" ht="18.600000000000001" customHeight="1" x14ac:dyDescent="0.25">
      <c r="R228" s="9"/>
      <c r="S228" s="9"/>
      <c r="T228" s="9"/>
      <c r="U228" s="9"/>
      <c r="V228" s="9"/>
      <c r="W228" s="9"/>
      <c r="X228" s="9"/>
      <c r="Y228" s="9"/>
      <c r="Z228" s="9"/>
      <c r="AA228" s="9"/>
      <c r="AB228" s="9"/>
      <c r="AC228" s="9"/>
      <c r="AD228" s="9"/>
      <c r="AP228"/>
      <c r="AQ228"/>
      <c r="AX228"/>
    </row>
    <row r="229" spans="18:50" ht="18.600000000000001" customHeight="1" x14ac:dyDescent="0.25">
      <c r="R229" s="9"/>
      <c r="S229" s="9"/>
      <c r="T229" s="9"/>
      <c r="U229" s="9"/>
      <c r="V229" s="9"/>
      <c r="W229" s="9"/>
      <c r="X229" s="9"/>
      <c r="Y229" s="9"/>
      <c r="Z229" s="9"/>
      <c r="AA229" s="9"/>
      <c r="AB229" s="9"/>
      <c r="AC229" s="9"/>
      <c r="AD229" s="9"/>
      <c r="AP229"/>
      <c r="AQ229"/>
      <c r="AX229"/>
    </row>
    <row r="230" spans="18:50" ht="18.600000000000001" customHeight="1" x14ac:dyDescent="0.25">
      <c r="R230" s="9"/>
      <c r="S230" s="9"/>
      <c r="T230" s="9"/>
      <c r="U230" s="9"/>
      <c r="V230" s="9"/>
      <c r="W230" s="9"/>
      <c r="X230" s="9"/>
      <c r="Y230" s="9"/>
      <c r="Z230" s="9"/>
      <c r="AA230" s="9"/>
      <c r="AB230" s="9"/>
      <c r="AC230" s="9"/>
      <c r="AD230" s="9"/>
      <c r="AP230"/>
      <c r="AQ230"/>
      <c r="AX230"/>
    </row>
    <row r="231" spans="18:50" ht="18.600000000000001" customHeight="1" x14ac:dyDescent="0.25">
      <c r="R231" s="9"/>
      <c r="S231" s="9"/>
      <c r="T231" s="9"/>
      <c r="U231" s="9"/>
      <c r="V231" s="9"/>
      <c r="W231" s="9"/>
      <c r="X231" s="9"/>
      <c r="Y231" s="9"/>
      <c r="Z231" s="9"/>
      <c r="AA231" s="9"/>
      <c r="AB231" s="9"/>
      <c r="AC231" s="9"/>
      <c r="AD231" s="9"/>
      <c r="AP231"/>
      <c r="AQ231"/>
      <c r="AX231"/>
    </row>
    <row r="232" spans="18:50" ht="18.600000000000001" customHeight="1" x14ac:dyDescent="0.25">
      <c r="R232" s="9"/>
      <c r="S232" s="9"/>
      <c r="T232" s="9"/>
      <c r="U232" s="9"/>
      <c r="V232" s="9"/>
      <c r="W232" s="9"/>
      <c r="X232" s="9"/>
      <c r="Y232" s="9"/>
      <c r="Z232" s="9"/>
      <c r="AA232" s="9"/>
      <c r="AB232" s="9"/>
      <c r="AC232" s="9"/>
      <c r="AD232" s="9"/>
      <c r="AP232"/>
      <c r="AQ232"/>
      <c r="AX232"/>
    </row>
    <row r="233" spans="18:50" ht="18.600000000000001" customHeight="1" x14ac:dyDescent="0.25">
      <c r="R233" s="9"/>
      <c r="S233" s="9"/>
      <c r="T233" s="9"/>
      <c r="U233" s="9"/>
      <c r="V233" s="9"/>
      <c r="W233" s="9"/>
      <c r="X233" s="9"/>
      <c r="Y233" s="9"/>
      <c r="Z233" s="9"/>
      <c r="AA233" s="9"/>
      <c r="AB233" s="9"/>
      <c r="AC233" s="9"/>
      <c r="AD233" s="9"/>
      <c r="AP233"/>
      <c r="AQ233"/>
      <c r="AX233"/>
    </row>
    <row r="234" spans="18:50" ht="18.600000000000001" customHeight="1" x14ac:dyDescent="0.25">
      <c r="R234" s="9"/>
      <c r="S234" s="9"/>
      <c r="T234" s="9"/>
      <c r="U234" s="9"/>
      <c r="V234" s="9"/>
      <c r="W234" s="9"/>
      <c r="X234" s="9"/>
      <c r="Y234" s="9"/>
      <c r="Z234" s="9"/>
      <c r="AA234" s="9"/>
      <c r="AB234" s="9"/>
      <c r="AC234" s="9"/>
      <c r="AD234" s="9"/>
      <c r="AP234"/>
      <c r="AQ234"/>
      <c r="AX234"/>
    </row>
    <row r="235" spans="18:50" ht="18.600000000000001" customHeight="1" x14ac:dyDescent="0.25">
      <c r="R235" s="9"/>
      <c r="S235" s="9"/>
      <c r="T235" s="9"/>
      <c r="U235" s="9"/>
      <c r="V235" s="9"/>
      <c r="W235" s="9"/>
      <c r="X235" s="9"/>
      <c r="Y235" s="9"/>
      <c r="Z235" s="9"/>
      <c r="AA235" s="9"/>
      <c r="AB235" s="9"/>
      <c r="AC235" s="9"/>
      <c r="AD235" s="9"/>
      <c r="AP235"/>
      <c r="AQ235"/>
      <c r="AX235"/>
    </row>
    <row r="236" spans="18:50" ht="18.600000000000001" customHeight="1" x14ac:dyDescent="0.25">
      <c r="R236" s="9"/>
      <c r="S236" s="9"/>
      <c r="T236" s="9"/>
      <c r="U236" s="9"/>
      <c r="V236" s="9"/>
      <c r="W236" s="9"/>
      <c r="X236" s="9"/>
      <c r="Y236" s="9"/>
      <c r="Z236" s="9"/>
      <c r="AA236" s="9"/>
      <c r="AB236" s="9"/>
      <c r="AC236" s="9"/>
      <c r="AD236" s="9"/>
      <c r="AP236"/>
      <c r="AQ236"/>
      <c r="AX236"/>
    </row>
    <row r="237" spans="18:50" ht="18.600000000000001" customHeight="1" x14ac:dyDescent="0.25">
      <c r="R237" s="9"/>
      <c r="S237" s="9"/>
      <c r="T237" s="9"/>
      <c r="U237" s="9"/>
      <c r="V237" s="9"/>
      <c r="W237" s="9"/>
      <c r="X237" s="9"/>
      <c r="Y237" s="9"/>
      <c r="Z237" s="9"/>
      <c r="AA237" s="9"/>
      <c r="AB237" s="9"/>
      <c r="AC237" s="9"/>
      <c r="AD237" s="9"/>
      <c r="AP237"/>
      <c r="AQ237"/>
      <c r="AX237"/>
    </row>
    <row r="238" spans="18:50" ht="18.600000000000001" customHeight="1" x14ac:dyDescent="0.25">
      <c r="R238" s="9"/>
      <c r="S238" s="9"/>
      <c r="T238" s="9"/>
      <c r="U238" s="9"/>
      <c r="V238" s="9"/>
      <c r="W238" s="9"/>
      <c r="X238" s="9"/>
      <c r="Y238" s="9"/>
      <c r="Z238" s="9"/>
      <c r="AA238" s="9"/>
      <c r="AB238" s="9"/>
      <c r="AC238" s="9"/>
      <c r="AD238" s="9"/>
      <c r="AP238"/>
      <c r="AQ238"/>
      <c r="AX238"/>
    </row>
    <row r="239" spans="18:50" ht="18.600000000000001" customHeight="1" x14ac:dyDescent="0.25">
      <c r="R239" s="9"/>
      <c r="S239" s="9"/>
      <c r="T239" s="9"/>
      <c r="U239" s="9"/>
      <c r="V239" s="9"/>
      <c r="W239" s="9"/>
      <c r="X239" s="9"/>
      <c r="Y239" s="9"/>
      <c r="Z239" s="9"/>
      <c r="AA239" s="9"/>
      <c r="AB239" s="9"/>
      <c r="AC239" s="9"/>
      <c r="AD239" s="9"/>
      <c r="AP239"/>
      <c r="AQ239"/>
      <c r="AX239"/>
    </row>
    <row r="240" spans="18:50" ht="18.600000000000001" customHeight="1" x14ac:dyDescent="0.25">
      <c r="R240" s="9"/>
      <c r="S240" s="9"/>
      <c r="T240" s="9"/>
      <c r="U240" s="9"/>
      <c r="V240" s="9"/>
      <c r="W240" s="9"/>
      <c r="X240" s="9"/>
      <c r="Y240" s="9"/>
      <c r="Z240" s="9"/>
      <c r="AA240" s="9"/>
      <c r="AB240" s="9"/>
      <c r="AC240" s="9"/>
      <c r="AD240" s="9"/>
      <c r="AP240"/>
      <c r="AQ240"/>
      <c r="AX240"/>
    </row>
    <row r="241" spans="18:50" ht="18.600000000000001" customHeight="1" x14ac:dyDescent="0.25">
      <c r="R241" s="9"/>
      <c r="S241" s="9"/>
      <c r="T241" s="9"/>
      <c r="U241" s="9"/>
      <c r="V241" s="9"/>
      <c r="W241" s="9"/>
      <c r="X241" s="9"/>
      <c r="Y241" s="9"/>
      <c r="Z241" s="9"/>
      <c r="AA241" s="9"/>
      <c r="AB241" s="9"/>
      <c r="AC241" s="9"/>
      <c r="AD241" s="9"/>
      <c r="AP241"/>
      <c r="AQ241"/>
      <c r="AX241"/>
    </row>
    <row r="242" spans="18:50" ht="18.600000000000001" customHeight="1" x14ac:dyDescent="0.25">
      <c r="R242" s="9"/>
      <c r="S242" s="9"/>
      <c r="T242" s="9"/>
      <c r="U242" s="9"/>
      <c r="V242" s="9"/>
      <c r="W242" s="9"/>
      <c r="X242" s="9"/>
      <c r="Y242" s="9"/>
      <c r="Z242" s="9"/>
      <c r="AA242" s="9"/>
      <c r="AB242" s="9"/>
      <c r="AC242" s="9"/>
      <c r="AD242" s="9"/>
      <c r="AP242"/>
      <c r="AQ242"/>
      <c r="AX242"/>
    </row>
    <row r="243" spans="18:50" ht="18.600000000000001" customHeight="1" x14ac:dyDescent="0.25">
      <c r="R243" s="9"/>
      <c r="S243" s="9"/>
      <c r="T243" s="9"/>
      <c r="U243" s="9"/>
      <c r="V243" s="9"/>
      <c r="W243" s="9"/>
      <c r="X243" s="9"/>
      <c r="Y243" s="9"/>
      <c r="Z243" s="9"/>
      <c r="AA243" s="9"/>
      <c r="AB243" s="9"/>
      <c r="AC243" s="9"/>
      <c r="AD243" s="9"/>
      <c r="AP243"/>
      <c r="AQ243"/>
      <c r="AX243"/>
    </row>
    <row r="244" spans="18:50" ht="18.600000000000001" customHeight="1" x14ac:dyDescent="0.25">
      <c r="R244" s="9"/>
      <c r="S244" s="9"/>
      <c r="T244" s="9"/>
      <c r="U244" s="9"/>
      <c r="V244" s="9"/>
      <c r="W244" s="9"/>
      <c r="X244" s="9"/>
      <c r="Y244" s="9"/>
      <c r="Z244" s="9"/>
      <c r="AA244" s="9"/>
      <c r="AB244" s="9"/>
      <c r="AC244" s="9"/>
      <c r="AD244" s="9"/>
      <c r="AP244"/>
      <c r="AQ244"/>
      <c r="AX244"/>
    </row>
    <row r="245" spans="18:50" ht="18.600000000000001" customHeight="1" x14ac:dyDescent="0.25">
      <c r="R245" s="9"/>
      <c r="S245" s="9"/>
      <c r="T245" s="9"/>
      <c r="U245" s="9"/>
      <c r="V245" s="9"/>
      <c r="W245" s="9"/>
      <c r="X245" s="9"/>
      <c r="Y245" s="9"/>
      <c r="Z245" s="9"/>
      <c r="AA245" s="9"/>
      <c r="AB245" s="9"/>
      <c r="AC245" s="9"/>
      <c r="AD245" s="9"/>
      <c r="AP245"/>
      <c r="AQ245"/>
      <c r="AX245"/>
    </row>
    <row r="246" spans="18:50" ht="18.600000000000001" customHeight="1" x14ac:dyDescent="0.25">
      <c r="R246" s="9"/>
      <c r="S246" s="9"/>
      <c r="T246" s="9"/>
      <c r="U246" s="9"/>
      <c r="V246" s="9"/>
      <c r="W246" s="9"/>
      <c r="X246" s="9"/>
      <c r="Y246" s="9"/>
      <c r="Z246" s="9"/>
      <c r="AA246" s="9"/>
      <c r="AB246" s="9"/>
      <c r="AC246" s="9"/>
      <c r="AD246" s="9"/>
      <c r="AP246"/>
      <c r="AQ246"/>
      <c r="AX246"/>
    </row>
    <row r="247" spans="18:50" ht="18.600000000000001" customHeight="1" x14ac:dyDescent="0.25">
      <c r="R247" s="9"/>
      <c r="S247" s="9"/>
      <c r="T247" s="9"/>
      <c r="U247" s="9"/>
      <c r="V247" s="9"/>
      <c r="W247" s="9"/>
      <c r="X247" s="9"/>
      <c r="Y247" s="9"/>
      <c r="Z247" s="9"/>
      <c r="AA247" s="9"/>
      <c r="AB247" s="9"/>
      <c r="AC247" s="9"/>
      <c r="AD247" s="9"/>
      <c r="AP247"/>
      <c r="AQ247"/>
      <c r="AX247"/>
    </row>
    <row r="248" spans="18:50" ht="18.600000000000001" customHeight="1" x14ac:dyDescent="0.25">
      <c r="R248" s="9"/>
      <c r="S248" s="9"/>
      <c r="T248" s="9"/>
      <c r="U248" s="9"/>
      <c r="V248" s="9"/>
      <c r="W248" s="9"/>
      <c r="X248" s="9"/>
      <c r="Y248" s="9"/>
      <c r="Z248" s="9"/>
      <c r="AA248" s="9"/>
      <c r="AB248" s="9"/>
      <c r="AC248" s="9"/>
      <c r="AD248" s="9"/>
      <c r="AP248"/>
      <c r="AQ248"/>
      <c r="AX248"/>
    </row>
    <row r="249" spans="18:50" ht="18.600000000000001" customHeight="1" x14ac:dyDescent="0.25">
      <c r="R249" s="9"/>
      <c r="S249" s="9"/>
      <c r="T249" s="9"/>
      <c r="U249" s="9"/>
      <c r="V249" s="9"/>
      <c r="W249" s="9"/>
      <c r="X249" s="9"/>
      <c r="Y249" s="9"/>
      <c r="Z249" s="9"/>
      <c r="AA249" s="9"/>
      <c r="AB249" s="9"/>
      <c r="AC249" s="9"/>
      <c r="AD249" s="9"/>
      <c r="AP249"/>
      <c r="AQ249"/>
      <c r="AX249"/>
    </row>
    <row r="250" spans="18:50" ht="18.600000000000001" customHeight="1" x14ac:dyDescent="0.25">
      <c r="R250" s="9"/>
      <c r="S250" s="9"/>
      <c r="T250" s="9"/>
      <c r="U250" s="9"/>
      <c r="V250" s="9"/>
      <c r="W250" s="9"/>
      <c r="X250" s="9"/>
      <c r="Y250" s="9"/>
      <c r="Z250" s="9"/>
      <c r="AA250" s="9"/>
      <c r="AB250" s="9"/>
      <c r="AC250" s="9"/>
      <c r="AD250" s="9"/>
      <c r="AP250"/>
      <c r="AQ250"/>
      <c r="AX250"/>
    </row>
    <row r="251" spans="18:50" ht="18.600000000000001" customHeight="1" x14ac:dyDescent="0.25">
      <c r="R251" s="9"/>
      <c r="S251" s="9"/>
      <c r="T251" s="9"/>
      <c r="U251" s="9"/>
      <c r="V251" s="9"/>
      <c r="W251" s="9"/>
      <c r="X251" s="9"/>
      <c r="Y251" s="9"/>
      <c r="Z251" s="9"/>
      <c r="AA251" s="9"/>
      <c r="AB251" s="9"/>
      <c r="AC251" s="9"/>
      <c r="AD251" s="9"/>
      <c r="AP251"/>
      <c r="AQ251"/>
      <c r="AX251"/>
    </row>
    <row r="252" spans="18:50" ht="18.600000000000001" customHeight="1" x14ac:dyDescent="0.25">
      <c r="R252" s="9"/>
      <c r="S252" s="9"/>
      <c r="T252" s="9"/>
      <c r="U252" s="9"/>
      <c r="V252" s="9"/>
      <c r="W252" s="9"/>
      <c r="X252" s="9"/>
      <c r="Y252" s="9"/>
      <c r="Z252" s="9"/>
      <c r="AA252" s="9"/>
      <c r="AB252" s="9"/>
      <c r="AC252" s="9"/>
      <c r="AD252" s="9"/>
      <c r="AP252"/>
      <c r="AQ252"/>
      <c r="AX252"/>
    </row>
    <row r="253" spans="18:50" ht="18.600000000000001" customHeight="1" x14ac:dyDescent="0.25">
      <c r="R253" s="9"/>
      <c r="S253" s="9"/>
      <c r="T253" s="9"/>
      <c r="U253" s="9"/>
      <c r="V253" s="9"/>
      <c r="W253" s="9"/>
      <c r="X253" s="9"/>
      <c r="Y253" s="9"/>
      <c r="Z253" s="9"/>
      <c r="AA253" s="9"/>
      <c r="AB253" s="9"/>
      <c r="AC253" s="9"/>
      <c r="AD253" s="9"/>
      <c r="AP253"/>
      <c r="AQ253"/>
      <c r="AX253"/>
    </row>
    <row r="254" spans="18:50" ht="18.600000000000001" customHeight="1" x14ac:dyDescent="0.25">
      <c r="R254" s="9"/>
      <c r="S254" s="9"/>
      <c r="T254" s="9"/>
      <c r="U254" s="9"/>
      <c r="V254" s="9"/>
      <c r="W254" s="9"/>
      <c r="X254" s="9"/>
      <c r="Y254" s="9"/>
      <c r="Z254" s="9"/>
      <c r="AA254" s="9"/>
      <c r="AB254" s="9"/>
      <c r="AC254" s="9"/>
      <c r="AD254" s="9"/>
      <c r="AP254"/>
      <c r="AQ254"/>
      <c r="AX254"/>
    </row>
    <row r="255" spans="18:50" ht="18.600000000000001" customHeight="1" x14ac:dyDescent="0.25">
      <c r="R255" s="9"/>
      <c r="S255" s="9"/>
      <c r="T255" s="9"/>
      <c r="U255" s="9"/>
      <c r="V255" s="9"/>
      <c r="W255" s="9"/>
      <c r="X255" s="9"/>
      <c r="Y255" s="9"/>
      <c r="Z255" s="9"/>
      <c r="AA255" s="9"/>
      <c r="AB255" s="9"/>
      <c r="AC255" s="9"/>
      <c r="AD255" s="9"/>
      <c r="AP255"/>
      <c r="AQ255"/>
      <c r="AX255"/>
    </row>
    <row r="256" spans="18:50" ht="18.600000000000001" customHeight="1" x14ac:dyDescent="0.25">
      <c r="R256" s="9"/>
      <c r="S256" s="9"/>
      <c r="T256" s="9"/>
      <c r="U256" s="9"/>
      <c r="V256" s="9"/>
      <c r="W256" s="9"/>
      <c r="X256" s="9"/>
      <c r="Y256" s="9"/>
      <c r="Z256" s="9"/>
      <c r="AA256" s="9"/>
      <c r="AB256" s="9"/>
      <c r="AC256" s="9"/>
      <c r="AD256" s="9"/>
      <c r="AP256"/>
      <c r="AQ256"/>
      <c r="AX256"/>
    </row>
    <row r="257" spans="18:50" ht="18.600000000000001" customHeight="1" x14ac:dyDescent="0.25">
      <c r="R257" s="9"/>
      <c r="S257" s="9"/>
      <c r="T257" s="9"/>
      <c r="U257" s="9"/>
      <c r="V257" s="9"/>
      <c r="W257" s="9"/>
      <c r="X257" s="9"/>
      <c r="Y257" s="9"/>
      <c r="Z257" s="9"/>
      <c r="AA257" s="9"/>
      <c r="AB257" s="9"/>
      <c r="AC257" s="9"/>
      <c r="AD257" s="9"/>
      <c r="AP257"/>
      <c r="AQ257"/>
      <c r="AX257"/>
    </row>
    <row r="258" spans="18:50" ht="18.600000000000001" customHeight="1" x14ac:dyDescent="0.25">
      <c r="R258" s="9"/>
      <c r="S258" s="9"/>
      <c r="T258" s="9"/>
      <c r="U258" s="9"/>
      <c r="V258" s="9"/>
      <c r="W258" s="9"/>
      <c r="X258" s="9"/>
      <c r="Y258" s="9"/>
      <c r="Z258" s="9"/>
      <c r="AA258" s="9"/>
      <c r="AB258" s="9"/>
      <c r="AC258" s="9"/>
      <c r="AD258" s="9"/>
      <c r="AP258"/>
      <c r="AQ258"/>
      <c r="AX258"/>
    </row>
    <row r="259" spans="18:50" ht="18.600000000000001" customHeight="1" x14ac:dyDescent="0.25">
      <c r="R259" s="9"/>
      <c r="S259" s="9"/>
      <c r="T259" s="9"/>
      <c r="U259" s="9"/>
      <c r="V259" s="9"/>
      <c r="W259" s="9"/>
      <c r="X259" s="9"/>
      <c r="Y259" s="9"/>
      <c r="Z259" s="9"/>
      <c r="AA259" s="9"/>
      <c r="AB259" s="9"/>
      <c r="AC259" s="9"/>
      <c r="AD259" s="9"/>
      <c r="AP259"/>
      <c r="AQ259"/>
      <c r="AX259"/>
    </row>
    <row r="260" spans="18:50" ht="18.600000000000001" customHeight="1" x14ac:dyDescent="0.25">
      <c r="R260" s="9"/>
      <c r="S260" s="9"/>
      <c r="T260" s="9"/>
      <c r="U260" s="9"/>
      <c r="V260" s="9"/>
      <c r="W260" s="9"/>
      <c r="X260" s="9"/>
      <c r="Y260" s="9"/>
      <c r="Z260" s="9"/>
      <c r="AA260" s="9"/>
      <c r="AB260" s="9"/>
      <c r="AC260" s="9"/>
      <c r="AD260" s="9"/>
      <c r="AP260"/>
      <c r="AQ260"/>
      <c r="AX260"/>
    </row>
    <row r="261" spans="18:50" ht="18.600000000000001" customHeight="1" x14ac:dyDescent="0.25">
      <c r="R261" s="9"/>
      <c r="S261" s="9"/>
      <c r="T261" s="9"/>
      <c r="U261" s="9"/>
      <c r="V261" s="9"/>
      <c r="W261" s="9"/>
      <c r="X261" s="9"/>
      <c r="Y261" s="9"/>
      <c r="Z261" s="9"/>
      <c r="AA261" s="9"/>
      <c r="AB261" s="9"/>
      <c r="AC261" s="9"/>
      <c r="AD261" s="9"/>
      <c r="AP261"/>
      <c r="AQ261"/>
      <c r="AX261"/>
    </row>
    <row r="262" spans="18:50" ht="18.600000000000001" customHeight="1" x14ac:dyDescent="0.25">
      <c r="R262" s="9"/>
      <c r="S262" s="9"/>
      <c r="T262" s="9"/>
      <c r="U262" s="9"/>
      <c r="V262" s="9"/>
      <c r="W262" s="9"/>
      <c r="X262" s="9"/>
      <c r="Y262" s="9"/>
      <c r="Z262" s="9"/>
      <c r="AA262" s="9"/>
      <c r="AB262" s="9"/>
      <c r="AC262" s="9"/>
      <c r="AD262" s="9"/>
      <c r="AP262"/>
      <c r="AQ262"/>
      <c r="AX262"/>
    </row>
    <row r="263" spans="18:50" ht="18.600000000000001" customHeight="1" x14ac:dyDescent="0.25">
      <c r="R263" s="9"/>
      <c r="S263" s="9"/>
      <c r="T263" s="9"/>
      <c r="U263" s="9"/>
      <c r="V263" s="9"/>
      <c r="W263" s="9"/>
      <c r="X263" s="9"/>
      <c r="Y263" s="9"/>
      <c r="Z263" s="9"/>
      <c r="AA263" s="9"/>
      <c r="AB263" s="9"/>
      <c r="AC263" s="9"/>
      <c r="AD263" s="9"/>
      <c r="AP263"/>
      <c r="AQ263"/>
      <c r="AX263"/>
    </row>
    <row r="264" spans="18:50" ht="18.600000000000001" customHeight="1" x14ac:dyDescent="0.25">
      <c r="R264" s="9"/>
      <c r="S264" s="9"/>
      <c r="T264" s="9"/>
      <c r="U264" s="9"/>
      <c r="V264" s="9"/>
      <c r="W264" s="9"/>
      <c r="X264" s="9"/>
      <c r="Y264" s="9"/>
      <c r="Z264" s="9"/>
      <c r="AA264" s="9"/>
      <c r="AB264" s="9"/>
      <c r="AC264" s="9"/>
      <c r="AD264" s="9"/>
      <c r="AP264"/>
      <c r="AQ264"/>
      <c r="AX264"/>
    </row>
    <row r="265" spans="18:50" ht="18.600000000000001" customHeight="1" x14ac:dyDescent="0.25">
      <c r="R265" s="9"/>
      <c r="S265" s="9"/>
      <c r="T265" s="9"/>
      <c r="U265" s="9"/>
      <c r="V265" s="9"/>
      <c r="W265" s="9"/>
      <c r="X265" s="9"/>
      <c r="Y265" s="9"/>
      <c r="Z265" s="9"/>
      <c r="AA265" s="9"/>
      <c r="AB265" s="9"/>
      <c r="AC265" s="9"/>
      <c r="AD265" s="9"/>
      <c r="AP265"/>
      <c r="AQ265"/>
      <c r="AX265"/>
    </row>
    <row r="266" spans="18:50" ht="18.600000000000001" customHeight="1" x14ac:dyDescent="0.25">
      <c r="R266" s="9"/>
      <c r="S266" s="9"/>
      <c r="T266" s="9"/>
      <c r="U266" s="9"/>
      <c r="V266" s="9"/>
      <c r="W266" s="9"/>
      <c r="X266" s="9"/>
      <c r="Y266" s="9"/>
      <c r="Z266" s="9"/>
      <c r="AA266" s="9"/>
      <c r="AB266" s="9"/>
      <c r="AC266" s="9"/>
      <c r="AD266" s="9"/>
      <c r="AP266"/>
      <c r="AQ266"/>
      <c r="AX266"/>
    </row>
    <row r="267" spans="18:50" ht="18.600000000000001" customHeight="1" x14ac:dyDescent="0.25">
      <c r="R267" s="9"/>
      <c r="S267" s="9"/>
      <c r="T267" s="9"/>
      <c r="U267" s="9"/>
      <c r="V267" s="9"/>
      <c r="W267" s="9"/>
      <c r="X267" s="9"/>
      <c r="Y267" s="9"/>
      <c r="Z267" s="9"/>
      <c r="AA267" s="9"/>
      <c r="AB267" s="9"/>
      <c r="AC267" s="9"/>
      <c r="AD267" s="9"/>
      <c r="AP267"/>
      <c r="AQ267"/>
      <c r="AX267"/>
    </row>
    <row r="268" spans="18:50" ht="18.600000000000001" customHeight="1" x14ac:dyDescent="0.25">
      <c r="R268" s="9"/>
      <c r="S268" s="9"/>
      <c r="T268" s="9"/>
      <c r="U268" s="9"/>
      <c r="V268" s="9"/>
      <c r="W268" s="9"/>
      <c r="X268" s="9"/>
      <c r="Y268" s="9"/>
      <c r="Z268" s="9"/>
      <c r="AA268" s="9"/>
      <c r="AB268" s="9"/>
      <c r="AC268" s="9"/>
      <c r="AD268" s="9"/>
      <c r="AP268"/>
      <c r="AQ268"/>
      <c r="AX268"/>
    </row>
    <row r="269" spans="18:50" ht="18.600000000000001" customHeight="1" x14ac:dyDescent="0.25">
      <c r="R269" s="9"/>
      <c r="S269" s="9"/>
      <c r="T269" s="9"/>
      <c r="U269" s="9"/>
      <c r="V269" s="9"/>
      <c r="W269" s="9"/>
      <c r="X269" s="9"/>
      <c r="Y269" s="9"/>
      <c r="Z269" s="9"/>
      <c r="AA269" s="9"/>
      <c r="AB269" s="9"/>
      <c r="AC269" s="9"/>
      <c r="AD269" s="9"/>
      <c r="AP269"/>
      <c r="AQ269"/>
      <c r="AX269"/>
    </row>
    <row r="270" spans="18:50" ht="18.600000000000001" customHeight="1" x14ac:dyDescent="0.25">
      <c r="R270" s="9"/>
      <c r="S270" s="9"/>
      <c r="T270" s="9"/>
      <c r="U270" s="9"/>
      <c r="V270" s="9"/>
      <c r="W270" s="9"/>
      <c r="X270" s="9"/>
      <c r="Y270" s="9"/>
      <c r="Z270" s="9"/>
      <c r="AA270" s="9"/>
      <c r="AB270" s="9"/>
      <c r="AC270" s="9"/>
      <c r="AD270" s="9"/>
      <c r="AP270"/>
      <c r="AQ270"/>
      <c r="AX270"/>
    </row>
    <row r="271" spans="18:50" ht="18.600000000000001" customHeight="1" x14ac:dyDescent="0.25">
      <c r="R271" s="9"/>
      <c r="S271" s="9"/>
      <c r="T271" s="9"/>
      <c r="U271" s="9"/>
      <c r="V271" s="9"/>
      <c r="W271" s="9"/>
      <c r="X271" s="9"/>
      <c r="Y271" s="9"/>
      <c r="Z271" s="9"/>
      <c r="AA271" s="9"/>
      <c r="AB271" s="9"/>
      <c r="AC271" s="9"/>
      <c r="AD271" s="9"/>
      <c r="AP271"/>
      <c r="AQ271"/>
      <c r="AX271"/>
    </row>
    <row r="272" spans="18:50" ht="18.600000000000001" customHeight="1" x14ac:dyDescent="0.25">
      <c r="R272" s="9"/>
      <c r="S272" s="9"/>
      <c r="T272" s="9"/>
      <c r="U272" s="9"/>
      <c r="V272" s="9"/>
      <c r="W272" s="9"/>
      <c r="X272" s="9"/>
      <c r="Y272" s="9"/>
      <c r="Z272" s="9"/>
      <c r="AA272" s="9"/>
      <c r="AB272" s="9"/>
      <c r="AC272" s="9"/>
      <c r="AD272" s="9"/>
      <c r="AP272"/>
      <c r="AQ272"/>
      <c r="AX272"/>
    </row>
    <row r="273" spans="18:50" ht="18.600000000000001" customHeight="1" x14ac:dyDescent="0.25">
      <c r="R273" s="9"/>
      <c r="S273" s="9"/>
      <c r="T273" s="9"/>
      <c r="U273" s="9"/>
      <c r="V273" s="9"/>
      <c r="W273" s="9"/>
      <c r="X273" s="9"/>
      <c r="Y273" s="9"/>
      <c r="Z273" s="9"/>
      <c r="AA273" s="9"/>
      <c r="AB273" s="9"/>
      <c r="AC273" s="9"/>
      <c r="AD273" s="9"/>
      <c r="AP273"/>
      <c r="AQ273"/>
      <c r="AX273"/>
    </row>
    <row r="274" spans="18:50" ht="18.600000000000001" customHeight="1" x14ac:dyDescent="0.25">
      <c r="R274" s="9"/>
      <c r="S274" s="9"/>
      <c r="T274" s="9"/>
      <c r="U274" s="9"/>
      <c r="V274" s="9"/>
      <c r="W274" s="9"/>
      <c r="X274" s="9"/>
      <c r="Y274" s="9"/>
      <c r="Z274" s="9"/>
      <c r="AA274" s="9"/>
      <c r="AB274" s="9"/>
      <c r="AC274" s="9"/>
      <c r="AD274" s="9"/>
      <c r="AP274"/>
      <c r="AQ274"/>
      <c r="AX274"/>
    </row>
    <row r="275" spans="18:50" ht="18.600000000000001" customHeight="1" x14ac:dyDescent="0.25">
      <c r="R275" s="9"/>
      <c r="S275" s="9"/>
      <c r="T275" s="9"/>
      <c r="U275" s="9"/>
      <c r="V275" s="9"/>
      <c r="W275" s="9"/>
      <c r="X275" s="9"/>
      <c r="Y275" s="9"/>
      <c r="Z275" s="9"/>
      <c r="AA275" s="9"/>
      <c r="AB275" s="9"/>
      <c r="AC275" s="9"/>
      <c r="AD275" s="9"/>
      <c r="AP275"/>
      <c r="AQ275"/>
      <c r="AX275"/>
    </row>
    <row r="276" spans="18:50" ht="18.600000000000001" customHeight="1" x14ac:dyDescent="0.25">
      <c r="R276" s="9"/>
      <c r="S276" s="9"/>
      <c r="T276" s="9"/>
      <c r="U276" s="9"/>
      <c r="V276" s="9"/>
      <c r="W276" s="9"/>
      <c r="X276" s="9"/>
      <c r="Y276" s="9"/>
      <c r="Z276" s="9"/>
      <c r="AA276" s="9"/>
      <c r="AB276" s="9"/>
      <c r="AC276" s="9"/>
      <c r="AD276" s="9"/>
      <c r="AP276"/>
      <c r="AQ276"/>
      <c r="AX276"/>
    </row>
    <row r="277" spans="18:50" ht="18.600000000000001" customHeight="1" x14ac:dyDescent="0.25">
      <c r="R277" s="9"/>
      <c r="S277" s="9"/>
      <c r="T277" s="9"/>
      <c r="U277" s="9"/>
      <c r="V277" s="9"/>
      <c r="W277" s="9"/>
      <c r="X277" s="9"/>
      <c r="Y277" s="9"/>
      <c r="Z277" s="9"/>
      <c r="AA277" s="9"/>
      <c r="AB277" s="9"/>
      <c r="AC277" s="9"/>
      <c r="AD277" s="9"/>
      <c r="AP277"/>
      <c r="AQ277"/>
      <c r="AX277"/>
    </row>
    <row r="278" spans="18:50" ht="18.600000000000001" customHeight="1" x14ac:dyDescent="0.25">
      <c r="R278" s="9"/>
      <c r="S278" s="9"/>
      <c r="T278" s="9"/>
      <c r="U278" s="9"/>
      <c r="V278" s="9"/>
      <c r="W278" s="9"/>
      <c r="X278" s="9"/>
      <c r="Y278" s="9"/>
      <c r="Z278" s="9"/>
      <c r="AA278" s="9"/>
      <c r="AB278" s="9"/>
      <c r="AC278" s="9"/>
      <c r="AD278" s="9"/>
      <c r="AP278"/>
      <c r="AQ278"/>
      <c r="AX278"/>
    </row>
    <row r="279" spans="18:50" ht="18.600000000000001" customHeight="1" x14ac:dyDescent="0.25">
      <c r="R279" s="9"/>
      <c r="S279" s="9"/>
      <c r="T279" s="9"/>
      <c r="U279" s="9"/>
      <c r="V279" s="9"/>
      <c r="W279" s="9"/>
      <c r="X279" s="9"/>
      <c r="Y279" s="9"/>
      <c r="Z279" s="9"/>
      <c r="AA279" s="9"/>
      <c r="AB279" s="9"/>
      <c r="AC279" s="9"/>
      <c r="AD279" s="9"/>
      <c r="AP279"/>
      <c r="AQ279"/>
      <c r="AX279"/>
    </row>
    <row r="280" spans="18:50" ht="18.600000000000001" customHeight="1" x14ac:dyDescent="0.25">
      <c r="R280" s="9"/>
      <c r="S280" s="9"/>
      <c r="T280" s="9"/>
      <c r="U280" s="9"/>
      <c r="V280" s="9"/>
      <c r="W280" s="9"/>
      <c r="X280" s="9"/>
      <c r="Y280" s="9"/>
      <c r="Z280" s="9"/>
      <c r="AA280" s="9"/>
      <c r="AB280" s="9"/>
      <c r="AC280" s="9"/>
      <c r="AD280" s="9"/>
      <c r="AP280"/>
      <c r="AQ280"/>
      <c r="AX280"/>
    </row>
    <row r="281" spans="18:50" ht="18.600000000000001" customHeight="1" x14ac:dyDescent="0.25">
      <c r="R281" s="9"/>
      <c r="S281" s="9"/>
      <c r="T281" s="9"/>
      <c r="U281" s="9"/>
      <c r="V281" s="9"/>
      <c r="W281" s="9"/>
      <c r="X281" s="9"/>
      <c r="Y281" s="9"/>
      <c r="Z281" s="9"/>
      <c r="AA281" s="9"/>
      <c r="AB281" s="9"/>
      <c r="AC281" s="9"/>
      <c r="AD281" s="9"/>
      <c r="AP281"/>
      <c r="AQ281"/>
      <c r="AX281"/>
    </row>
    <row r="282" spans="18:50" ht="18.600000000000001" customHeight="1" x14ac:dyDescent="0.25">
      <c r="R282" s="9"/>
      <c r="S282" s="9"/>
      <c r="T282" s="9"/>
      <c r="U282" s="9"/>
      <c r="V282" s="9"/>
      <c r="W282" s="9"/>
      <c r="X282" s="9"/>
      <c r="Y282" s="9"/>
      <c r="Z282" s="9"/>
      <c r="AA282" s="9"/>
      <c r="AB282" s="9"/>
      <c r="AC282" s="9"/>
      <c r="AD282" s="9"/>
      <c r="AP282"/>
      <c r="AQ282"/>
      <c r="AX282"/>
    </row>
    <row r="283" spans="18:50" ht="18.600000000000001" customHeight="1" x14ac:dyDescent="0.25">
      <c r="R283" s="9"/>
      <c r="S283" s="9"/>
      <c r="T283" s="9"/>
      <c r="U283" s="9"/>
      <c r="V283" s="9"/>
      <c r="W283" s="9"/>
      <c r="X283" s="9"/>
      <c r="Y283" s="9"/>
      <c r="Z283" s="9"/>
      <c r="AA283" s="9"/>
      <c r="AB283" s="9"/>
      <c r="AC283" s="9"/>
      <c r="AD283" s="9"/>
      <c r="AP283"/>
      <c r="AQ283"/>
      <c r="AX283"/>
    </row>
    <row r="284" spans="18:50" ht="18.600000000000001" customHeight="1" x14ac:dyDescent="0.25">
      <c r="R284" s="9"/>
      <c r="S284" s="9"/>
      <c r="T284" s="9"/>
      <c r="U284" s="9"/>
      <c r="V284" s="9"/>
      <c r="W284" s="9"/>
      <c r="X284" s="9"/>
      <c r="Y284" s="9"/>
      <c r="Z284" s="9"/>
      <c r="AA284" s="9"/>
      <c r="AB284" s="9"/>
      <c r="AC284" s="9"/>
      <c r="AD284" s="9"/>
      <c r="AP284"/>
      <c r="AQ284"/>
      <c r="AX284"/>
    </row>
    <row r="285" spans="18:50" ht="18.600000000000001" customHeight="1" x14ac:dyDescent="0.25">
      <c r="R285" s="9"/>
      <c r="S285" s="9"/>
      <c r="T285" s="9"/>
      <c r="U285" s="9"/>
      <c r="V285" s="9"/>
      <c r="W285" s="9"/>
      <c r="X285" s="9"/>
      <c r="Y285" s="9"/>
      <c r="Z285" s="9"/>
      <c r="AA285" s="9"/>
      <c r="AB285" s="9"/>
      <c r="AC285" s="9"/>
      <c r="AD285" s="9"/>
      <c r="AP285"/>
      <c r="AQ285"/>
      <c r="AX285"/>
    </row>
    <row r="286" spans="18:50" ht="18.600000000000001" customHeight="1" x14ac:dyDescent="0.25">
      <c r="R286" s="9"/>
      <c r="S286" s="9"/>
      <c r="T286" s="9"/>
      <c r="U286" s="9"/>
      <c r="V286" s="9"/>
      <c r="W286" s="9"/>
      <c r="X286" s="9"/>
      <c r="Y286" s="9"/>
      <c r="Z286" s="9"/>
      <c r="AA286" s="9"/>
      <c r="AB286" s="9"/>
      <c r="AC286" s="9"/>
      <c r="AD286" s="9"/>
      <c r="AP286"/>
      <c r="AQ286"/>
      <c r="AX286"/>
    </row>
    <row r="287" spans="18:50" ht="18.600000000000001" customHeight="1" x14ac:dyDescent="0.25">
      <c r="R287" s="9"/>
      <c r="S287" s="9"/>
      <c r="T287" s="9"/>
      <c r="U287" s="9"/>
      <c r="V287" s="9"/>
      <c r="W287" s="9"/>
      <c r="X287" s="9"/>
      <c r="Y287" s="9"/>
      <c r="Z287" s="9"/>
      <c r="AA287" s="9"/>
      <c r="AB287" s="9"/>
      <c r="AC287" s="9"/>
      <c r="AD287" s="9"/>
      <c r="AP287"/>
      <c r="AQ287"/>
      <c r="AX287"/>
    </row>
    <row r="288" spans="18:50" ht="18.600000000000001" customHeight="1" x14ac:dyDescent="0.25">
      <c r="R288" s="9"/>
      <c r="S288" s="9"/>
      <c r="T288" s="9"/>
      <c r="U288" s="9"/>
      <c r="V288" s="9"/>
      <c r="W288" s="9"/>
      <c r="X288" s="9"/>
      <c r="Y288" s="9"/>
      <c r="Z288" s="9"/>
      <c r="AA288" s="9"/>
      <c r="AB288" s="9"/>
      <c r="AC288" s="9"/>
      <c r="AD288" s="9"/>
      <c r="AP288"/>
      <c r="AQ288"/>
      <c r="AX288"/>
    </row>
    <row r="289" spans="18:50" ht="18.600000000000001" customHeight="1" x14ac:dyDescent="0.25">
      <c r="R289" s="9"/>
      <c r="S289" s="9"/>
      <c r="T289" s="9"/>
      <c r="U289" s="9"/>
      <c r="V289" s="9"/>
      <c r="W289" s="9"/>
      <c r="X289" s="9"/>
      <c r="Y289" s="9"/>
      <c r="Z289" s="9"/>
      <c r="AA289" s="9"/>
      <c r="AB289" s="9"/>
      <c r="AC289" s="9"/>
      <c r="AD289" s="9"/>
      <c r="AP289"/>
      <c r="AQ289"/>
      <c r="AX289"/>
    </row>
    <row r="290" spans="18:50" ht="18.600000000000001" customHeight="1" x14ac:dyDescent="0.25">
      <c r="R290" s="9"/>
      <c r="S290" s="9"/>
      <c r="T290" s="9"/>
      <c r="U290" s="9"/>
      <c r="V290" s="9"/>
      <c r="W290" s="9"/>
      <c r="X290" s="9"/>
      <c r="Y290" s="9"/>
      <c r="Z290" s="9"/>
      <c r="AA290" s="9"/>
      <c r="AB290" s="9"/>
      <c r="AC290" s="9"/>
      <c r="AD290" s="9"/>
      <c r="AP290"/>
      <c r="AQ290"/>
      <c r="AX290"/>
    </row>
    <row r="291" spans="18:50" ht="18.600000000000001" customHeight="1" x14ac:dyDescent="0.25">
      <c r="R291" s="9"/>
      <c r="S291" s="9"/>
      <c r="T291" s="9"/>
      <c r="U291" s="9"/>
      <c r="V291" s="9"/>
      <c r="W291" s="9"/>
      <c r="X291" s="9"/>
      <c r="Y291" s="9"/>
      <c r="Z291" s="9"/>
      <c r="AA291" s="9"/>
      <c r="AB291" s="9"/>
      <c r="AC291" s="9"/>
      <c r="AD291" s="9"/>
      <c r="AP291"/>
      <c r="AQ291"/>
      <c r="AX291"/>
    </row>
    <row r="292" spans="18:50" ht="18.600000000000001" customHeight="1" x14ac:dyDescent="0.25">
      <c r="R292" s="9"/>
      <c r="S292" s="9"/>
      <c r="T292" s="9"/>
      <c r="U292" s="9"/>
      <c r="V292" s="9"/>
      <c r="W292" s="9"/>
      <c r="X292" s="9"/>
      <c r="Y292" s="9"/>
      <c r="Z292" s="9"/>
      <c r="AA292" s="9"/>
      <c r="AB292" s="9"/>
      <c r="AC292" s="9"/>
      <c r="AD292" s="9"/>
      <c r="AP292"/>
      <c r="AQ292"/>
      <c r="AX292"/>
    </row>
    <row r="293" spans="18:50" ht="18.600000000000001" customHeight="1" x14ac:dyDescent="0.25">
      <c r="R293" s="9"/>
      <c r="S293" s="9"/>
      <c r="T293" s="9"/>
      <c r="U293" s="9"/>
      <c r="V293" s="9"/>
      <c r="W293" s="9"/>
      <c r="X293" s="9"/>
      <c r="Y293" s="9"/>
      <c r="Z293" s="9"/>
      <c r="AA293" s="9"/>
      <c r="AB293" s="9"/>
      <c r="AC293" s="9"/>
      <c r="AD293" s="9"/>
      <c r="AP293"/>
      <c r="AQ293"/>
      <c r="AX293"/>
    </row>
    <row r="294" spans="18:50" ht="18.600000000000001" customHeight="1" x14ac:dyDescent="0.25">
      <c r="R294" s="9"/>
      <c r="S294" s="9"/>
      <c r="T294" s="9"/>
      <c r="U294" s="9"/>
      <c r="V294" s="9"/>
      <c r="W294" s="9"/>
      <c r="X294" s="9"/>
      <c r="Y294" s="9"/>
      <c r="Z294" s="9"/>
      <c r="AA294" s="9"/>
      <c r="AB294" s="9"/>
      <c r="AC294" s="9"/>
      <c r="AD294" s="9"/>
      <c r="AP294"/>
      <c r="AQ294"/>
      <c r="AX294"/>
    </row>
    <row r="295" spans="18:50" ht="18.600000000000001" customHeight="1" x14ac:dyDescent="0.25">
      <c r="R295" s="9"/>
      <c r="S295" s="9"/>
      <c r="T295" s="9"/>
      <c r="U295" s="9"/>
      <c r="V295" s="9"/>
      <c r="W295" s="9"/>
      <c r="X295" s="9"/>
      <c r="Y295" s="9"/>
      <c r="Z295" s="9"/>
      <c r="AA295" s="9"/>
      <c r="AB295" s="9"/>
      <c r="AC295" s="9"/>
      <c r="AD295" s="9"/>
      <c r="AP295"/>
      <c r="AQ295"/>
      <c r="AX295"/>
    </row>
    <row r="296" spans="18:50" ht="18.600000000000001" customHeight="1" x14ac:dyDescent="0.25">
      <c r="R296" s="9"/>
      <c r="S296" s="9"/>
      <c r="T296" s="9"/>
      <c r="U296" s="9"/>
      <c r="V296" s="9"/>
      <c r="W296" s="9"/>
      <c r="X296" s="9"/>
      <c r="Y296" s="9"/>
      <c r="Z296" s="9"/>
      <c r="AA296" s="9"/>
      <c r="AB296" s="9"/>
      <c r="AC296" s="9"/>
      <c r="AD296" s="9"/>
      <c r="AP296"/>
      <c r="AQ296"/>
      <c r="AX296"/>
    </row>
    <row r="297" spans="18:50" ht="18.600000000000001" customHeight="1" x14ac:dyDescent="0.25">
      <c r="R297" s="9"/>
      <c r="S297" s="9"/>
      <c r="T297" s="9"/>
      <c r="U297" s="9"/>
      <c r="V297" s="9"/>
      <c r="W297" s="9"/>
      <c r="X297" s="9"/>
      <c r="Y297" s="9"/>
      <c r="Z297" s="9"/>
      <c r="AA297" s="9"/>
      <c r="AB297" s="9"/>
      <c r="AC297" s="9"/>
      <c r="AD297" s="9"/>
      <c r="AP297"/>
      <c r="AQ297"/>
      <c r="AX297"/>
    </row>
    <row r="298" spans="18:50" ht="18.600000000000001" customHeight="1" x14ac:dyDescent="0.25">
      <c r="R298" s="9"/>
      <c r="S298" s="9"/>
      <c r="T298" s="9"/>
      <c r="U298" s="9"/>
      <c r="V298" s="9"/>
      <c r="W298" s="9"/>
      <c r="X298" s="9"/>
      <c r="Y298" s="9"/>
      <c r="Z298" s="9"/>
      <c r="AA298" s="9"/>
      <c r="AB298" s="9"/>
      <c r="AC298" s="9"/>
      <c r="AD298" s="9"/>
      <c r="AP298"/>
      <c r="AQ298"/>
      <c r="AX298"/>
    </row>
    <row r="299" spans="18:50" ht="18.600000000000001" customHeight="1" x14ac:dyDescent="0.25">
      <c r="R299" s="9"/>
      <c r="S299" s="9"/>
      <c r="T299" s="9"/>
      <c r="U299" s="9"/>
      <c r="V299" s="9"/>
      <c r="W299" s="9"/>
      <c r="X299" s="9"/>
      <c r="Y299" s="9"/>
      <c r="Z299" s="9"/>
      <c r="AA299" s="9"/>
      <c r="AB299" s="9"/>
      <c r="AC299" s="9"/>
      <c r="AD299" s="9"/>
      <c r="AP299"/>
      <c r="AQ299"/>
      <c r="AX299"/>
    </row>
    <row r="300" spans="18:50" ht="18.600000000000001" customHeight="1" x14ac:dyDescent="0.25">
      <c r="R300" s="9"/>
      <c r="S300" s="9"/>
      <c r="T300" s="9"/>
      <c r="U300" s="9"/>
      <c r="V300" s="9"/>
      <c r="W300" s="9"/>
      <c r="X300" s="9"/>
      <c r="Y300" s="9"/>
      <c r="Z300" s="9"/>
      <c r="AA300" s="9"/>
      <c r="AB300" s="9"/>
      <c r="AC300" s="9"/>
      <c r="AD300" s="9"/>
      <c r="AP300"/>
      <c r="AQ300"/>
      <c r="AX300"/>
    </row>
    <row r="301" spans="18:50" ht="18.600000000000001" customHeight="1" x14ac:dyDescent="0.25">
      <c r="R301" s="9"/>
      <c r="S301" s="9"/>
      <c r="T301" s="9"/>
      <c r="U301" s="9"/>
      <c r="V301" s="9"/>
      <c r="W301" s="9"/>
      <c r="X301" s="9"/>
      <c r="Y301" s="9"/>
      <c r="Z301" s="9"/>
      <c r="AA301" s="9"/>
      <c r="AB301" s="9"/>
      <c r="AC301" s="9"/>
      <c r="AD301" s="9"/>
      <c r="AP301"/>
      <c r="AQ301"/>
      <c r="AX301"/>
    </row>
    <row r="302" spans="18:50" ht="18.600000000000001" customHeight="1" x14ac:dyDescent="0.25">
      <c r="R302" s="9"/>
      <c r="S302" s="9"/>
      <c r="T302" s="9"/>
      <c r="U302" s="9"/>
      <c r="V302" s="9"/>
      <c r="W302" s="9"/>
      <c r="X302" s="9"/>
      <c r="Y302" s="9"/>
      <c r="Z302" s="9"/>
      <c r="AA302" s="9"/>
      <c r="AB302" s="9"/>
      <c r="AC302" s="9"/>
      <c r="AD302" s="9"/>
      <c r="AP302"/>
      <c r="AQ302"/>
      <c r="AX302"/>
    </row>
    <row r="303" spans="18:50" ht="18.600000000000001" customHeight="1" x14ac:dyDescent="0.25">
      <c r="R303" s="9"/>
      <c r="S303" s="9"/>
      <c r="T303" s="9"/>
      <c r="U303" s="9"/>
      <c r="V303" s="9"/>
      <c r="W303" s="9"/>
      <c r="X303" s="9"/>
      <c r="Y303" s="9"/>
      <c r="Z303" s="9"/>
      <c r="AA303" s="9"/>
      <c r="AB303" s="9"/>
      <c r="AC303" s="9"/>
      <c r="AD303" s="9"/>
      <c r="AP303"/>
      <c r="AQ303"/>
      <c r="AX303"/>
    </row>
    <row r="304" spans="18:50" ht="18.600000000000001" customHeight="1" x14ac:dyDescent="0.25">
      <c r="R304" s="9"/>
      <c r="S304" s="9"/>
      <c r="T304" s="9"/>
      <c r="U304" s="9"/>
      <c r="V304" s="9"/>
      <c r="W304" s="9"/>
      <c r="X304" s="9"/>
      <c r="Y304" s="9"/>
      <c r="Z304" s="9"/>
      <c r="AA304" s="9"/>
      <c r="AB304" s="9"/>
      <c r="AC304" s="9"/>
      <c r="AD304" s="9"/>
      <c r="AP304"/>
      <c r="AQ304"/>
      <c r="AX304"/>
    </row>
    <row r="305" spans="18:50" ht="18.600000000000001" customHeight="1" x14ac:dyDescent="0.25">
      <c r="R305" s="9"/>
      <c r="S305" s="9"/>
      <c r="T305" s="9"/>
      <c r="U305" s="9"/>
      <c r="V305" s="9"/>
      <c r="W305" s="9"/>
      <c r="X305" s="9"/>
      <c r="Y305" s="9"/>
      <c r="Z305" s="9"/>
      <c r="AA305" s="9"/>
      <c r="AB305" s="9"/>
      <c r="AC305" s="9"/>
      <c r="AD305" s="9"/>
      <c r="AP305"/>
      <c r="AQ305"/>
      <c r="AX305"/>
    </row>
    <row r="306" spans="18:50" ht="18.600000000000001" customHeight="1" x14ac:dyDescent="0.25">
      <c r="R306" s="9"/>
      <c r="S306" s="9"/>
      <c r="T306" s="9"/>
      <c r="U306" s="9"/>
      <c r="V306" s="9"/>
      <c r="W306" s="9"/>
      <c r="X306" s="9"/>
      <c r="Y306" s="9"/>
      <c r="Z306" s="9"/>
      <c r="AA306" s="9"/>
      <c r="AB306" s="9"/>
      <c r="AC306" s="9"/>
      <c r="AD306" s="9"/>
      <c r="AP306"/>
      <c r="AQ306"/>
      <c r="AX306"/>
    </row>
    <row r="307" spans="18:50" ht="18.600000000000001" customHeight="1" x14ac:dyDescent="0.25">
      <c r="R307" s="9"/>
      <c r="S307" s="9"/>
      <c r="T307" s="9"/>
      <c r="U307" s="9"/>
      <c r="V307" s="9"/>
      <c r="W307" s="9"/>
      <c r="X307" s="9"/>
      <c r="Y307" s="9"/>
      <c r="Z307" s="9"/>
      <c r="AA307" s="9"/>
      <c r="AB307" s="9"/>
      <c r="AC307" s="9"/>
      <c r="AD307" s="9"/>
      <c r="AP307"/>
      <c r="AQ307"/>
      <c r="AX307"/>
    </row>
    <row r="308" spans="18:50" ht="18.600000000000001" customHeight="1" x14ac:dyDescent="0.25">
      <c r="R308" s="9"/>
      <c r="S308" s="9"/>
      <c r="T308" s="9"/>
      <c r="U308" s="9"/>
      <c r="V308" s="9"/>
      <c r="W308" s="9"/>
      <c r="X308" s="9"/>
      <c r="Y308" s="9"/>
      <c r="Z308" s="9"/>
      <c r="AA308" s="9"/>
      <c r="AB308" s="9"/>
      <c r="AC308" s="9"/>
      <c r="AD308" s="9"/>
      <c r="AP308"/>
      <c r="AQ308"/>
      <c r="AX308"/>
    </row>
    <row r="309" spans="18:50" ht="18.600000000000001" customHeight="1" x14ac:dyDescent="0.25">
      <c r="R309" s="9"/>
      <c r="S309" s="9"/>
      <c r="T309" s="9"/>
      <c r="U309" s="9"/>
      <c r="V309" s="9"/>
      <c r="W309" s="9"/>
      <c r="X309" s="9"/>
      <c r="Y309" s="9"/>
      <c r="Z309" s="9"/>
      <c r="AA309" s="9"/>
      <c r="AB309" s="9"/>
      <c r="AC309" s="9"/>
      <c r="AD309" s="9"/>
      <c r="AP309"/>
      <c r="AQ309"/>
      <c r="AX309"/>
    </row>
    <row r="310" spans="18:50" ht="18.600000000000001" customHeight="1" x14ac:dyDescent="0.25">
      <c r="R310" s="9"/>
      <c r="S310" s="9"/>
      <c r="T310" s="9"/>
      <c r="U310" s="9"/>
      <c r="V310" s="9"/>
      <c r="W310" s="9"/>
      <c r="X310" s="9"/>
      <c r="Y310" s="9"/>
      <c r="Z310" s="9"/>
      <c r="AA310" s="9"/>
      <c r="AB310" s="9"/>
      <c r="AC310" s="9"/>
      <c r="AD310" s="9"/>
      <c r="AP310"/>
      <c r="AQ310"/>
      <c r="AX310"/>
    </row>
    <row r="311" spans="18:50" ht="18.600000000000001" customHeight="1" x14ac:dyDescent="0.25">
      <c r="R311" s="9"/>
      <c r="S311" s="9"/>
      <c r="T311" s="9"/>
      <c r="U311" s="9"/>
      <c r="V311" s="9"/>
      <c r="W311" s="9"/>
      <c r="X311" s="9"/>
      <c r="Y311" s="9"/>
      <c r="Z311" s="9"/>
      <c r="AA311" s="9"/>
      <c r="AB311" s="9"/>
      <c r="AC311" s="9"/>
      <c r="AD311" s="9"/>
      <c r="AP311"/>
      <c r="AQ311"/>
      <c r="AX311"/>
    </row>
    <row r="312" spans="18:50" ht="18.600000000000001" customHeight="1" x14ac:dyDescent="0.25">
      <c r="R312" s="9"/>
      <c r="S312" s="9"/>
      <c r="T312" s="9"/>
      <c r="U312" s="9"/>
      <c r="V312" s="9"/>
      <c r="W312" s="9"/>
      <c r="X312" s="9"/>
      <c r="Y312" s="9"/>
      <c r="Z312" s="9"/>
      <c r="AA312" s="9"/>
      <c r="AB312" s="9"/>
      <c r="AC312" s="9"/>
      <c r="AD312" s="9"/>
      <c r="AP312"/>
      <c r="AQ312"/>
      <c r="AX312"/>
    </row>
    <row r="313" spans="18:50" ht="18.600000000000001" customHeight="1" x14ac:dyDescent="0.25">
      <c r="R313" s="9"/>
      <c r="S313" s="9"/>
      <c r="T313" s="9"/>
      <c r="U313" s="9"/>
      <c r="V313" s="9"/>
      <c r="W313" s="9"/>
      <c r="X313" s="9"/>
      <c r="Y313" s="9"/>
      <c r="Z313" s="9"/>
      <c r="AA313" s="9"/>
      <c r="AB313" s="9"/>
      <c r="AC313" s="9"/>
      <c r="AD313" s="9"/>
      <c r="AP313"/>
      <c r="AQ313"/>
      <c r="AX313"/>
    </row>
    <row r="314" spans="18:50" ht="18.600000000000001" customHeight="1" x14ac:dyDescent="0.25">
      <c r="R314" s="9"/>
      <c r="S314" s="9"/>
      <c r="T314" s="9"/>
      <c r="U314" s="9"/>
      <c r="V314" s="9"/>
      <c r="W314" s="9"/>
      <c r="X314" s="9"/>
      <c r="Y314" s="9"/>
      <c r="Z314" s="9"/>
      <c r="AA314" s="9"/>
      <c r="AB314" s="9"/>
      <c r="AC314" s="9"/>
      <c r="AD314" s="9"/>
      <c r="AP314"/>
      <c r="AQ314"/>
      <c r="AX314"/>
    </row>
    <row r="315" spans="18:50" ht="18.600000000000001" customHeight="1" x14ac:dyDescent="0.25">
      <c r="R315" s="9"/>
      <c r="S315" s="9"/>
      <c r="T315" s="9"/>
      <c r="U315" s="9"/>
      <c r="V315" s="9"/>
      <c r="W315" s="9"/>
      <c r="X315" s="9"/>
      <c r="Y315" s="9"/>
      <c r="Z315" s="9"/>
      <c r="AA315" s="9"/>
      <c r="AB315" s="9"/>
      <c r="AC315" s="9"/>
      <c r="AD315" s="9"/>
      <c r="AP315"/>
      <c r="AQ315"/>
      <c r="AX315"/>
    </row>
    <row r="316" spans="18:50" ht="18.600000000000001" customHeight="1" x14ac:dyDescent="0.25">
      <c r="R316" s="9"/>
      <c r="S316" s="9"/>
      <c r="T316" s="9"/>
      <c r="U316" s="9"/>
      <c r="V316" s="9"/>
      <c r="W316" s="9"/>
      <c r="X316" s="9"/>
      <c r="Y316" s="9"/>
      <c r="Z316" s="9"/>
      <c r="AA316" s="9"/>
      <c r="AB316" s="9"/>
      <c r="AC316" s="9"/>
      <c r="AD316" s="9"/>
      <c r="AP316"/>
      <c r="AQ316"/>
      <c r="AX316"/>
    </row>
    <row r="317" spans="18:50" ht="18.600000000000001" customHeight="1" x14ac:dyDescent="0.25">
      <c r="R317" s="9"/>
      <c r="S317" s="9"/>
      <c r="T317" s="9"/>
      <c r="U317" s="9"/>
      <c r="V317" s="9"/>
      <c r="W317" s="9"/>
      <c r="X317" s="9"/>
      <c r="Y317" s="9"/>
      <c r="Z317" s="9"/>
      <c r="AA317" s="9"/>
      <c r="AB317" s="9"/>
      <c r="AC317" s="9"/>
      <c r="AD317" s="9"/>
      <c r="AP317"/>
      <c r="AQ317"/>
      <c r="AX317"/>
    </row>
    <row r="318" spans="18:50" ht="18.600000000000001" customHeight="1" x14ac:dyDescent="0.25">
      <c r="R318" s="9"/>
      <c r="S318" s="9"/>
      <c r="T318" s="9"/>
      <c r="U318" s="9"/>
      <c r="V318" s="9"/>
      <c r="W318" s="9"/>
      <c r="X318" s="9"/>
      <c r="Y318" s="9"/>
      <c r="Z318" s="9"/>
      <c r="AA318" s="9"/>
      <c r="AB318" s="9"/>
      <c r="AC318" s="9"/>
      <c r="AD318" s="9"/>
      <c r="AP318"/>
      <c r="AQ318"/>
      <c r="AX318"/>
    </row>
    <row r="319" spans="18:50" ht="18.600000000000001" customHeight="1" x14ac:dyDescent="0.25">
      <c r="R319" s="9"/>
      <c r="S319" s="9"/>
      <c r="T319" s="9"/>
      <c r="U319" s="9"/>
      <c r="V319" s="9"/>
      <c r="W319" s="9"/>
      <c r="X319" s="9"/>
      <c r="Y319" s="9"/>
      <c r="Z319" s="9"/>
      <c r="AA319" s="9"/>
      <c r="AB319" s="9"/>
      <c r="AC319" s="9"/>
      <c r="AD319" s="9"/>
      <c r="AP319"/>
      <c r="AQ319"/>
      <c r="AX319"/>
    </row>
    <row r="320" spans="18:50" ht="18.600000000000001" customHeight="1" x14ac:dyDescent="0.25">
      <c r="R320" s="9"/>
      <c r="S320" s="9"/>
      <c r="T320" s="9"/>
      <c r="U320" s="9"/>
      <c r="V320" s="9"/>
      <c r="W320" s="9"/>
      <c r="X320" s="9"/>
      <c r="Y320" s="9"/>
      <c r="Z320" s="9"/>
      <c r="AA320" s="9"/>
      <c r="AB320" s="9"/>
      <c r="AC320" s="9"/>
      <c r="AD320" s="9"/>
      <c r="AP320"/>
      <c r="AQ320"/>
      <c r="AX320"/>
    </row>
    <row r="321" spans="18:50" ht="18.600000000000001" customHeight="1" x14ac:dyDescent="0.25">
      <c r="R321" s="9"/>
      <c r="S321" s="9"/>
      <c r="T321" s="9"/>
      <c r="U321" s="9"/>
      <c r="V321" s="9"/>
      <c r="W321" s="9"/>
      <c r="X321" s="9"/>
      <c r="Y321" s="9"/>
      <c r="Z321" s="9"/>
      <c r="AA321" s="9"/>
      <c r="AB321" s="9"/>
      <c r="AC321" s="9"/>
      <c r="AD321" s="9"/>
      <c r="AP321"/>
      <c r="AQ321"/>
      <c r="AX321"/>
    </row>
    <row r="322" spans="18:50" ht="18.600000000000001" customHeight="1" x14ac:dyDescent="0.25">
      <c r="R322" s="9"/>
      <c r="S322" s="9"/>
      <c r="T322" s="9"/>
      <c r="U322" s="9"/>
      <c r="V322" s="9"/>
      <c r="W322" s="9"/>
      <c r="X322" s="9"/>
      <c r="Y322" s="9"/>
      <c r="Z322" s="9"/>
      <c r="AA322" s="9"/>
      <c r="AB322" s="9"/>
      <c r="AC322" s="9"/>
      <c r="AD322" s="9"/>
      <c r="AP322"/>
      <c r="AQ322"/>
      <c r="AX322"/>
    </row>
    <row r="323" spans="18:50" ht="18.600000000000001" customHeight="1" x14ac:dyDescent="0.25">
      <c r="R323" s="9"/>
      <c r="S323" s="9"/>
      <c r="T323" s="9"/>
      <c r="U323" s="9"/>
      <c r="V323" s="9"/>
      <c r="W323" s="9"/>
      <c r="X323" s="9"/>
      <c r="Y323" s="9"/>
      <c r="Z323" s="9"/>
      <c r="AA323" s="9"/>
      <c r="AB323" s="9"/>
      <c r="AC323" s="9"/>
      <c r="AD323" s="9"/>
      <c r="AP323"/>
      <c r="AQ323"/>
      <c r="AX323"/>
    </row>
    <row r="324" spans="18:50" ht="18.600000000000001" customHeight="1" x14ac:dyDescent="0.25">
      <c r="R324" s="9"/>
      <c r="S324" s="9"/>
      <c r="T324" s="9"/>
      <c r="U324" s="9"/>
      <c r="V324" s="9"/>
      <c r="W324" s="9"/>
      <c r="X324" s="9"/>
      <c r="Y324" s="9"/>
      <c r="Z324" s="9"/>
      <c r="AA324" s="9"/>
      <c r="AB324" s="9"/>
      <c r="AC324" s="9"/>
      <c r="AD324" s="9"/>
      <c r="AP324"/>
      <c r="AQ324"/>
      <c r="AX324"/>
    </row>
    <row r="325" spans="18:50" ht="18.600000000000001" customHeight="1" x14ac:dyDescent="0.25">
      <c r="R325" s="9"/>
      <c r="S325" s="9"/>
      <c r="T325" s="9"/>
      <c r="U325" s="9"/>
      <c r="V325" s="9"/>
      <c r="W325" s="9"/>
      <c r="X325" s="9"/>
      <c r="Y325" s="9"/>
      <c r="Z325" s="9"/>
      <c r="AA325" s="9"/>
      <c r="AB325" s="9"/>
      <c r="AC325" s="9"/>
      <c r="AD325" s="9"/>
      <c r="AP325"/>
      <c r="AQ325"/>
      <c r="AX325"/>
    </row>
    <row r="326" spans="18:50" ht="18.600000000000001" customHeight="1" x14ac:dyDescent="0.25">
      <c r="R326" s="9"/>
      <c r="S326" s="9"/>
      <c r="T326" s="9"/>
      <c r="U326" s="9"/>
      <c r="V326" s="9"/>
      <c r="W326" s="9"/>
      <c r="X326" s="9"/>
      <c r="Y326" s="9"/>
      <c r="Z326" s="9"/>
      <c r="AA326" s="9"/>
      <c r="AB326" s="9"/>
      <c r="AC326" s="9"/>
      <c r="AD326" s="9"/>
      <c r="AP326"/>
      <c r="AQ326"/>
      <c r="AX326"/>
    </row>
    <row r="327" spans="18:50" ht="18.600000000000001" customHeight="1" x14ac:dyDescent="0.25">
      <c r="R327" s="9"/>
      <c r="S327" s="9"/>
      <c r="T327" s="9"/>
      <c r="U327" s="9"/>
      <c r="V327" s="9"/>
      <c r="W327" s="9"/>
      <c r="X327" s="9"/>
      <c r="Y327" s="9"/>
      <c r="Z327" s="9"/>
      <c r="AA327" s="9"/>
      <c r="AB327" s="9"/>
      <c r="AC327" s="9"/>
      <c r="AD327" s="9"/>
      <c r="AP327"/>
      <c r="AQ327"/>
      <c r="AX327"/>
    </row>
    <row r="328" spans="18:50" ht="18.600000000000001" customHeight="1" x14ac:dyDescent="0.25">
      <c r="R328" s="9"/>
      <c r="S328" s="9"/>
      <c r="T328" s="9"/>
      <c r="U328" s="9"/>
      <c r="V328" s="9"/>
      <c r="W328" s="9"/>
      <c r="X328" s="9"/>
      <c r="Y328" s="9"/>
      <c r="Z328" s="9"/>
      <c r="AA328" s="9"/>
      <c r="AB328" s="9"/>
      <c r="AC328" s="9"/>
      <c r="AD328" s="9"/>
      <c r="AP328"/>
      <c r="AQ328"/>
      <c r="AX328"/>
    </row>
    <row r="329" spans="18:50" ht="18.600000000000001" customHeight="1" x14ac:dyDescent="0.25">
      <c r="R329" s="9"/>
      <c r="S329" s="9"/>
      <c r="T329" s="9"/>
      <c r="U329" s="9"/>
      <c r="V329" s="9"/>
      <c r="W329" s="9"/>
      <c r="X329" s="9"/>
      <c r="Y329" s="9"/>
      <c r="Z329" s="9"/>
      <c r="AA329" s="9"/>
      <c r="AB329" s="9"/>
      <c r="AC329" s="9"/>
      <c r="AD329" s="9"/>
      <c r="AP329"/>
      <c r="AQ329"/>
      <c r="AX329"/>
    </row>
    <row r="330" spans="18:50" ht="18.600000000000001" customHeight="1" x14ac:dyDescent="0.25">
      <c r="R330" s="9"/>
      <c r="S330" s="9"/>
      <c r="T330" s="9"/>
      <c r="U330" s="9"/>
      <c r="V330" s="9"/>
      <c r="W330" s="9"/>
      <c r="X330" s="9"/>
      <c r="Y330" s="9"/>
      <c r="Z330" s="9"/>
      <c r="AA330" s="9"/>
      <c r="AB330" s="9"/>
      <c r="AC330" s="9"/>
      <c r="AD330" s="9"/>
      <c r="AP330"/>
      <c r="AQ330"/>
      <c r="AX330"/>
    </row>
    <row r="331" spans="18:50" ht="18.600000000000001" customHeight="1" x14ac:dyDescent="0.25">
      <c r="R331" s="9"/>
      <c r="S331" s="9"/>
      <c r="T331" s="9"/>
      <c r="U331" s="9"/>
      <c r="V331" s="9"/>
      <c r="W331" s="9"/>
      <c r="X331" s="9"/>
      <c r="Y331" s="9"/>
      <c r="Z331" s="9"/>
      <c r="AA331" s="9"/>
      <c r="AB331" s="9"/>
      <c r="AC331" s="9"/>
      <c r="AD331" s="9"/>
      <c r="AP331"/>
      <c r="AQ331"/>
      <c r="AX331"/>
    </row>
    <row r="332" spans="18:50" ht="18.600000000000001" customHeight="1" x14ac:dyDescent="0.25">
      <c r="R332" s="9"/>
      <c r="S332" s="9"/>
      <c r="T332" s="9"/>
      <c r="U332" s="9"/>
      <c r="V332" s="9"/>
      <c r="W332" s="9"/>
      <c r="X332" s="9"/>
      <c r="Y332" s="9"/>
      <c r="Z332" s="9"/>
      <c r="AA332" s="9"/>
      <c r="AB332" s="9"/>
      <c r="AC332" s="9"/>
      <c r="AD332" s="9"/>
      <c r="AP332"/>
      <c r="AQ332"/>
      <c r="AX332"/>
    </row>
    <row r="333" spans="18:50" ht="18.600000000000001" customHeight="1" x14ac:dyDescent="0.25">
      <c r="R333" s="9"/>
      <c r="S333" s="9"/>
      <c r="T333" s="9"/>
      <c r="U333" s="9"/>
      <c r="V333" s="9"/>
      <c r="W333" s="9"/>
      <c r="X333" s="9"/>
      <c r="Y333" s="9"/>
      <c r="Z333" s="9"/>
      <c r="AA333" s="9"/>
      <c r="AB333" s="9"/>
      <c r="AC333" s="9"/>
      <c r="AD333" s="9"/>
      <c r="AP333"/>
      <c r="AQ333"/>
      <c r="AX333"/>
    </row>
    <row r="334" spans="18:50" ht="18.600000000000001" customHeight="1" x14ac:dyDescent="0.25">
      <c r="R334" s="9"/>
      <c r="S334" s="9"/>
      <c r="T334" s="9"/>
      <c r="U334" s="9"/>
      <c r="V334" s="9"/>
      <c r="W334" s="9"/>
      <c r="X334" s="9"/>
      <c r="Y334" s="9"/>
      <c r="Z334" s="9"/>
      <c r="AA334" s="9"/>
      <c r="AB334" s="9"/>
      <c r="AC334" s="9"/>
      <c r="AD334" s="9"/>
      <c r="AP334"/>
      <c r="AQ334"/>
      <c r="AX334"/>
    </row>
    <row r="335" spans="18:50" ht="18.600000000000001" customHeight="1" x14ac:dyDescent="0.25">
      <c r="R335" s="9"/>
      <c r="S335" s="9"/>
      <c r="T335" s="9"/>
      <c r="U335" s="9"/>
      <c r="V335" s="9"/>
      <c r="W335" s="9"/>
      <c r="X335" s="9"/>
      <c r="Y335" s="9"/>
      <c r="Z335" s="9"/>
      <c r="AA335" s="9"/>
      <c r="AB335" s="9"/>
      <c r="AC335" s="9"/>
      <c r="AD335" s="9"/>
      <c r="AP335"/>
      <c r="AQ335"/>
      <c r="AX335"/>
    </row>
    <row r="336" spans="18:50" ht="18.600000000000001" customHeight="1" x14ac:dyDescent="0.25">
      <c r="R336" s="9"/>
      <c r="S336" s="9"/>
      <c r="T336" s="9"/>
      <c r="U336" s="9"/>
      <c r="V336" s="9"/>
      <c r="W336" s="9"/>
      <c r="X336" s="9"/>
      <c r="Y336" s="9"/>
      <c r="Z336" s="9"/>
      <c r="AA336" s="9"/>
      <c r="AB336" s="9"/>
      <c r="AC336" s="9"/>
      <c r="AD336" s="9"/>
      <c r="AP336"/>
      <c r="AQ336"/>
      <c r="AX336"/>
    </row>
    <row r="337" spans="18:50" ht="18.600000000000001" customHeight="1" x14ac:dyDescent="0.25">
      <c r="R337" s="9"/>
      <c r="S337" s="9"/>
      <c r="T337" s="9"/>
      <c r="U337" s="9"/>
      <c r="V337" s="9"/>
      <c r="W337" s="9"/>
      <c r="X337" s="9"/>
      <c r="Y337" s="9"/>
      <c r="Z337" s="9"/>
      <c r="AA337" s="9"/>
      <c r="AB337" s="9"/>
      <c r="AC337" s="9"/>
      <c r="AD337" s="9"/>
      <c r="AP337"/>
      <c r="AQ337"/>
      <c r="AX337"/>
    </row>
    <row r="338" spans="18:50" ht="18.600000000000001" customHeight="1" x14ac:dyDescent="0.25">
      <c r="R338" s="9"/>
      <c r="S338" s="9"/>
      <c r="T338" s="9"/>
      <c r="U338" s="9"/>
      <c r="V338" s="9"/>
      <c r="W338" s="9"/>
      <c r="X338" s="9"/>
      <c r="Y338" s="9"/>
      <c r="Z338" s="9"/>
      <c r="AA338" s="9"/>
      <c r="AB338" s="9"/>
      <c r="AC338" s="9"/>
      <c r="AD338" s="9"/>
      <c r="AP338"/>
      <c r="AQ338"/>
      <c r="AX338"/>
    </row>
    <row r="339" spans="18:50" ht="18.600000000000001" customHeight="1" x14ac:dyDescent="0.25">
      <c r="R339" s="9"/>
      <c r="S339" s="9"/>
      <c r="T339" s="9"/>
      <c r="U339" s="9"/>
      <c r="V339" s="9"/>
      <c r="W339" s="9"/>
      <c r="X339" s="9"/>
      <c r="Y339" s="9"/>
      <c r="Z339" s="9"/>
      <c r="AA339" s="9"/>
      <c r="AB339" s="9"/>
      <c r="AC339" s="9"/>
      <c r="AD339" s="9"/>
      <c r="AP339"/>
      <c r="AQ339"/>
      <c r="AX339"/>
    </row>
    <row r="340" spans="18:50" ht="18.600000000000001" customHeight="1" x14ac:dyDescent="0.25">
      <c r="R340" s="9"/>
      <c r="S340" s="9"/>
      <c r="T340" s="9"/>
      <c r="U340" s="9"/>
      <c r="V340" s="9"/>
      <c r="W340" s="9"/>
      <c r="X340" s="9"/>
      <c r="Y340" s="9"/>
      <c r="Z340" s="9"/>
      <c r="AA340" s="9"/>
      <c r="AB340" s="9"/>
      <c r="AC340" s="9"/>
      <c r="AD340" s="9"/>
      <c r="AP340"/>
      <c r="AQ340"/>
      <c r="AX340"/>
    </row>
    <row r="341" spans="18:50" ht="18.600000000000001" customHeight="1" x14ac:dyDescent="0.25">
      <c r="R341" s="9"/>
      <c r="S341" s="9"/>
      <c r="T341" s="9"/>
      <c r="U341" s="9"/>
      <c r="V341" s="9"/>
      <c r="W341" s="9"/>
      <c r="X341" s="9"/>
      <c r="Y341" s="9"/>
      <c r="Z341" s="9"/>
      <c r="AA341" s="9"/>
      <c r="AB341" s="9"/>
      <c r="AC341" s="9"/>
      <c r="AD341" s="9"/>
      <c r="AP341"/>
      <c r="AQ341"/>
      <c r="AX341"/>
    </row>
    <row r="342" spans="18:50" ht="18.600000000000001" customHeight="1" x14ac:dyDescent="0.25">
      <c r="R342" s="9"/>
      <c r="S342" s="9"/>
      <c r="T342" s="9"/>
      <c r="U342" s="9"/>
      <c r="V342" s="9"/>
      <c r="W342" s="9"/>
      <c r="X342" s="9"/>
      <c r="Y342" s="9"/>
      <c r="Z342" s="9"/>
      <c r="AA342" s="9"/>
      <c r="AB342" s="9"/>
      <c r="AC342" s="9"/>
      <c r="AD342" s="9"/>
      <c r="AP342"/>
      <c r="AQ342"/>
      <c r="AX342"/>
    </row>
    <row r="343" spans="18:50" ht="18.600000000000001" customHeight="1" x14ac:dyDescent="0.25">
      <c r="R343" s="9"/>
      <c r="S343" s="9"/>
      <c r="T343" s="9"/>
      <c r="U343" s="9"/>
      <c r="V343" s="9"/>
      <c r="W343" s="9"/>
      <c r="X343" s="9"/>
      <c r="Y343" s="9"/>
      <c r="Z343" s="9"/>
      <c r="AA343" s="9"/>
      <c r="AB343" s="9"/>
      <c r="AC343" s="9"/>
      <c r="AD343" s="9"/>
      <c r="AP343"/>
      <c r="AQ343"/>
      <c r="AX343"/>
    </row>
    <row r="344" spans="18:50" ht="18.600000000000001" customHeight="1" x14ac:dyDescent="0.25">
      <c r="R344" s="9"/>
      <c r="S344" s="9"/>
      <c r="T344" s="9"/>
      <c r="U344" s="9"/>
      <c r="V344" s="9"/>
      <c r="W344" s="9"/>
      <c r="X344" s="9"/>
      <c r="Y344" s="9"/>
      <c r="Z344" s="9"/>
      <c r="AA344" s="9"/>
      <c r="AB344" s="9"/>
      <c r="AC344" s="9"/>
      <c r="AD344" s="9"/>
      <c r="AP344"/>
      <c r="AQ344"/>
      <c r="AX344"/>
    </row>
    <row r="345" spans="18:50" ht="18.600000000000001" customHeight="1" x14ac:dyDescent="0.25">
      <c r="R345" s="9"/>
      <c r="S345" s="9"/>
      <c r="T345" s="9"/>
      <c r="U345" s="9"/>
      <c r="V345" s="9"/>
      <c r="W345" s="9"/>
      <c r="X345" s="9"/>
      <c r="Y345" s="9"/>
      <c r="Z345" s="9"/>
      <c r="AA345" s="9"/>
      <c r="AB345" s="9"/>
      <c r="AC345" s="9"/>
      <c r="AD345" s="9"/>
      <c r="AP345"/>
      <c r="AQ345"/>
      <c r="AX345"/>
    </row>
    <row r="346" spans="18:50" ht="18.600000000000001" customHeight="1" x14ac:dyDescent="0.25">
      <c r="R346" s="9"/>
      <c r="S346" s="9"/>
      <c r="T346" s="9"/>
      <c r="U346" s="9"/>
      <c r="V346" s="9"/>
      <c r="W346" s="9"/>
      <c r="X346" s="9"/>
      <c r="Y346" s="9"/>
      <c r="Z346" s="9"/>
      <c r="AA346" s="9"/>
      <c r="AB346" s="9"/>
      <c r="AC346" s="9"/>
      <c r="AD346" s="9"/>
      <c r="AP346"/>
      <c r="AQ346"/>
      <c r="AX346"/>
    </row>
    <row r="347" spans="18:50" ht="18.600000000000001" customHeight="1" x14ac:dyDescent="0.25">
      <c r="R347" s="9"/>
      <c r="S347" s="9"/>
      <c r="T347" s="9"/>
      <c r="U347" s="9"/>
      <c r="V347" s="9"/>
      <c r="W347" s="9"/>
      <c r="X347" s="9"/>
      <c r="Y347" s="9"/>
      <c r="Z347" s="9"/>
      <c r="AA347" s="9"/>
      <c r="AB347" s="9"/>
      <c r="AC347" s="9"/>
      <c r="AD347" s="9"/>
      <c r="AP347"/>
      <c r="AQ347"/>
      <c r="AX347"/>
    </row>
    <row r="348" spans="18:50" ht="18.600000000000001" customHeight="1" x14ac:dyDescent="0.25">
      <c r="R348" s="9"/>
      <c r="S348" s="9"/>
      <c r="T348" s="9"/>
      <c r="U348" s="9"/>
      <c r="V348" s="9"/>
      <c r="W348" s="9"/>
      <c r="X348" s="9"/>
      <c r="Y348" s="9"/>
      <c r="Z348" s="9"/>
      <c r="AA348" s="9"/>
      <c r="AB348" s="9"/>
      <c r="AC348" s="9"/>
      <c r="AD348" s="9"/>
      <c r="AP348"/>
      <c r="AQ348"/>
      <c r="AX348"/>
    </row>
    <row r="349" spans="18:50" ht="18.600000000000001" customHeight="1" x14ac:dyDescent="0.25">
      <c r="R349" s="9"/>
      <c r="S349" s="9"/>
      <c r="T349" s="9"/>
      <c r="U349" s="9"/>
      <c r="V349" s="9"/>
      <c r="W349" s="9"/>
      <c r="X349" s="9"/>
      <c r="Y349" s="9"/>
      <c r="Z349" s="9"/>
      <c r="AA349" s="9"/>
      <c r="AB349" s="9"/>
      <c r="AC349" s="9"/>
      <c r="AD349" s="9"/>
      <c r="AP349"/>
      <c r="AQ349"/>
      <c r="AX349"/>
    </row>
    <row r="350" spans="18:50" ht="18.600000000000001" customHeight="1" x14ac:dyDescent="0.25">
      <c r="R350" s="9"/>
      <c r="S350" s="9"/>
      <c r="T350" s="9"/>
      <c r="U350" s="9"/>
      <c r="V350" s="9"/>
      <c r="W350" s="9"/>
      <c r="X350" s="9"/>
      <c r="Y350" s="9"/>
      <c r="Z350" s="9"/>
      <c r="AA350" s="9"/>
      <c r="AB350" s="9"/>
      <c r="AC350" s="9"/>
      <c r="AD350" s="9"/>
      <c r="AP350"/>
      <c r="AQ350"/>
      <c r="AX350"/>
    </row>
    <row r="351" spans="18:50" ht="18.600000000000001" customHeight="1" x14ac:dyDescent="0.25">
      <c r="R351" s="9"/>
      <c r="S351" s="9"/>
      <c r="T351" s="9"/>
      <c r="U351" s="9"/>
      <c r="V351" s="9"/>
      <c r="W351" s="9"/>
      <c r="X351" s="9"/>
      <c r="Y351" s="9"/>
      <c r="Z351" s="9"/>
      <c r="AA351" s="9"/>
      <c r="AB351" s="9"/>
      <c r="AC351" s="9"/>
      <c r="AD351" s="9"/>
      <c r="AP351"/>
      <c r="AQ351"/>
      <c r="AX351"/>
    </row>
    <row r="352" spans="18:50" ht="18.600000000000001" customHeight="1" x14ac:dyDescent="0.25">
      <c r="R352" s="9"/>
      <c r="S352" s="9"/>
      <c r="T352" s="9"/>
      <c r="U352" s="9"/>
      <c r="V352" s="9"/>
      <c r="W352" s="9"/>
      <c r="X352" s="9"/>
      <c r="Y352" s="9"/>
      <c r="Z352" s="9"/>
      <c r="AA352" s="9"/>
      <c r="AB352" s="9"/>
      <c r="AC352" s="9"/>
      <c r="AD352" s="9"/>
      <c r="AP352"/>
      <c r="AQ352"/>
      <c r="AX352"/>
    </row>
    <row r="353" spans="18:50" ht="18.600000000000001" customHeight="1" x14ac:dyDescent="0.25">
      <c r="R353" s="9"/>
      <c r="S353" s="9"/>
      <c r="T353" s="9"/>
      <c r="U353" s="9"/>
      <c r="V353" s="9"/>
      <c r="W353" s="9"/>
      <c r="X353" s="9"/>
      <c r="Y353" s="9"/>
      <c r="Z353" s="9"/>
      <c r="AA353" s="9"/>
      <c r="AB353" s="9"/>
      <c r="AC353" s="9"/>
      <c r="AD353" s="9"/>
      <c r="AP353"/>
      <c r="AQ353"/>
      <c r="AX353"/>
    </row>
    <row r="354" spans="18:50" ht="18.600000000000001" customHeight="1" x14ac:dyDescent="0.25">
      <c r="R354" s="9"/>
      <c r="S354" s="9"/>
      <c r="T354" s="9"/>
      <c r="U354" s="9"/>
      <c r="V354" s="9"/>
      <c r="W354" s="9"/>
      <c r="X354" s="9"/>
      <c r="Y354" s="9"/>
      <c r="Z354" s="9"/>
      <c r="AA354" s="9"/>
      <c r="AB354" s="9"/>
      <c r="AC354" s="9"/>
      <c r="AD354" s="9"/>
      <c r="AP354"/>
      <c r="AQ354"/>
      <c r="AX354"/>
    </row>
    <row r="355" spans="18:50" ht="18.600000000000001" customHeight="1" x14ac:dyDescent="0.25">
      <c r="R355" s="9"/>
      <c r="S355" s="9"/>
      <c r="T355" s="9"/>
      <c r="U355" s="9"/>
      <c r="V355" s="9"/>
      <c r="W355" s="9"/>
      <c r="X355" s="9"/>
      <c r="Y355" s="9"/>
      <c r="Z355" s="9"/>
      <c r="AA355" s="9"/>
      <c r="AB355" s="9"/>
      <c r="AC355" s="9"/>
      <c r="AD355" s="9"/>
      <c r="AP355"/>
      <c r="AQ355"/>
      <c r="AX355"/>
    </row>
    <row r="356" spans="18:50" ht="18.600000000000001" customHeight="1" x14ac:dyDescent="0.25">
      <c r="R356" s="9"/>
      <c r="S356" s="9"/>
      <c r="T356" s="9"/>
      <c r="U356" s="9"/>
      <c r="V356" s="9"/>
      <c r="W356" s="9"/>
      <c r="X356" s="9"/>
      <c r="Y356" s="9"/>
      <c r="Z356" s="9"/>
      <c r="AA356" s="9"/>
      <c r="AB356" s="9"/>
      <c r="AC356" s="9"/>
      <c r="AD356" s="9"/>
      <c r="AP356"/>
      <c r="AQ356"/>
      <c r="AX356"/>
    </row>
    <row r="357" spans="18:50" ht="18.600000000000001" customHeight="1" x14ac:dyDescent="0.25">
      <c r="R357" s="9"/>
      <c r="S357" s="9"/>
      <c r="T357" s="9"/>
      <c r="U357" s="9"/>
      <c r="V357" s="9"/>
      <c r="W357" s="9"/>
      <c r="X357" s="9"/>
      <c r="Y357" s="9"/>
      <c r="Z357" s="9"/>
      <c r="AA357" s="9"/>
      <c r="AB357" s="9"/>
      <c r="AC357" s="9"/>
      <c r="AD357" s="9"/>
      <c r="AP357"/>
      <c r="AQ357"/>
      <c r="AX357"/>
    </row>
    <row r="358" spans="18:50" ht="18.600000000000001" customHeight="1" x14ac:dyDescent="0.25">
      <c r="R358" s="9"/>
      <c r="S358" s="9"/>
      <c r="T358" s="9"/>
      <c r="U358" s="9"/>
      <c r="V358" s="9"/>
      <c r="W358" s="9"/>
      <c r="X358" s="9"/>
      <c r="Y358" s="9"/>
      <c r="Z358" s="9"/>
      <c r="AA358" s="9"/>
      <c r="AB358" s="9"/>
      <c r="AC358" s="9"/>
      <c r="AD358" s="9"/>
      <c r="AP358"/>
      <c r="AQ358"/>
      <c r="AX358"/>
    </row>
    <row r="359" spans="18:50" ht="18.600000000000001" customHeight="1" x14ac:dyDescent="0.25">
      <c r="R359" s="9"/>
      <c r="S359" s="9"/>
      <c r="T359" s="9"/>
      <c r="U359" s="9"/>
      <c r="V359" s="9"/>
      <c r="W359" s="9"/>
      <c r="X359" s="9"/>
      <c r="Y359" s="9"/>
      <c r="Z359" s="9"/>
      <c r="AA359" s="9"/>
      <c r="AB359" s="9"/>
      <c r="AC359" s="9"/>
      <c r="AD359" s="9"/>
      <c r="AP359"/>
      <c r="AQ359"/>
      <c r="AX359"/>
    </row>
    <row r="360" spans="18:50" ht="18.600000000000001" customHeight="1" x14ac:dyDescent="0.25">
      <c r="R360" s="9"/>
      <c r="S360" s="9"/>
      <c r="T360" s="9"/>
      <c r="U360" s="9"/>
      <c r="V360" s="9"/>
      <c r="W360" s="9"/>
      <c r="X360" s="9"/>
      <c r="Y360" s="9"/>
      <c r="Z360" s="9"/>
      <c r="AA360" s="9"/>
      <c r="AB360" s="9"/>
      <c r="AC360" s="9"/>
      <c r="AD360" s="9"/>
      <c r="AP360"/>
      <c r="AQ360"/>
      <c r="AX360"/>
    </row>
    <row r="361" spans="18:50" ht="18.600000000000001" customHeight="1" x14ac:dyDescent="0.25">
      <c r="R361" s="9"/>
      <c r="S361" s="9"/>
      <c r="T361" s="9"/>
      <c r="U361" s="9"/>
      <c r="V361" s="9"/>
      <c r="W361" s="9"/>
      <c r="X361" s="9"/>
      <c r="Y361" s="9"/>
      <c r="Z361" s="9"/>
      <c r="AA361" s="9"/>
      <c r="AB361" s="9"/>
      <c r="AC361" s="9"/>
      <c r="AD361" s="9"/>
      <c r="AP361"/>
      <c r="AQ361"/>
      <c r="AX361"/>
    </row>
    <row r="362" spans="18:50" ht="18.600000000000001" customHeight="1" x14ac:dyDescent="0.25">
      <c r="R362" s="9"/>
      <c r="S362" s="9"/>
      <c r="T362" s="9"/>
      <c r="U362" s="9"/>
      <c r="V362" s="9"/>
      <c r="W362" s="9"/>
      <c r="X362" s="9"/>
      <c r="Y362" s="9"/>
      <c r="Z362" s="9"/>
      <c r="AA362" s="9"/>
      <c r="AB362" s="9"/>
      <c r="AC362" s="9"/>
      <c r="AD362" s="9"/>
      <c r="AP362"/>
      <c r="AQ362"/>
      <c r="AX362"/>
    </row>
    <row r="363" spans="18:50" ht="18.600000000000001" customHeight="1" x14ac:dyDescent="0.25">
      <c r="R363" s="9"/>
      <c r="S363" s="9"/>
      <c r="T363" s="9"/>
      <c r="U363" s="9"/>
      <c r="V363" s="9"/>
      <c r="W363" s="9"/>
      <c r="X363" s="9"/>
      <c r="Y363" s="9"/>
      <c r="Z363" s="9"/>
      <c r="AA363" s="9"/>
      <c r="AB363" s="9"/>
      <c r="AC363" s="9"/>
      <c r="AD363" s="9"/>
      <c r="AP363"/>
      <c r="AQ363"/>
      <c r="AX363"/>
    </row>
    <row r="364" spans="18:50" ht="18.600000000000001" customHeight="1" x14ac:dyDescent="0.25">
      <c r="R364" s="9"/>
      <c r="S364" s="9"/>
      <c r="T364" s="9"/>
      <c r="U364" s="9"/>
      <c r="V364" s="9"/>
      <c r="W364" s="9"/>
      <c r="X364" s="9"/>
      <c r="Y364" s="9"/>
      <c r="Z364" s="9"/>
      <c r="AA364" s="9"/>
      <c r="AB364" s="9"/>
      <c r="AC364" s="9"/>
      <c r="AD364" s="9"/>
      <c r="AP364"/>
      <c r="AQ364"/>
      <c r="AX364"/>
    </row>
    <row r="365" spans="18:50" ht="18.600000000000001" customHeight="1" x14ac:dyDescent="0.25">
      <c r="R365" s="9"/>
      <c r="S365" s="9"/>
      <c r="T365" s="9"/>
      <c r="U365" s="9"/>
      <c r="V365" s="9"/>
      <c r="W365" s="9"/>
      <c r="X365" s="9"/>
      <c r="Y365" s="9"/>
      <c r="Z365" s="9"/>
      <c r="AA365" s="9"/>
      <c r="AB365" s="9"/>
      <c r="AC365" s="9"/>
      <c r="AD365" s="9"/>
      <c r="AP365"/>
      <c r="AQ365"/>
      <c r="AX365"/>
    </row>
    <row r="366" spans="18:50" ht="18.600000000000001" customHeight="1" x14ac:dyDescent="0.25">
      <c r="R366" s="9"/>
      <c r="S366" s="9"/>
      <c r="T366" s="9"/>
      <c r="U366" s="9"/>
      <c r="V366" s="9"/>
      <c r="W366" s="9"/>
      <c r="X366" s="9"/>
      <c r="Y366" s="9"/>
      <c r="Z366" s="9"/>
      <c r="AA366" s="9"/>
      <c r="AB366" s="9"/>
      <c r="AC366" s="9"/>
      <c r="AD366" s="9"/>
      <c r="AP366"/>
      <c r="AQ366"/>
      <c r="AX366"/>
    </row>
    <row r="367" spans="18:50" ht="18.600000000000001" customHeight="1" x14ac:dyDescent="0.25">
      <c r="R367" s="9"/>
      <c r="S367" s="9"/>
      <c r="T367" s="9"/>
      <c r="U367" s="9"/>
      <c r="V367" s="9"/>
      <c r="W367" s="9"/>
      <c r="X367" s="9"/>
      <c r="Y367" s="9"/>
      <c r="Z367" s="9"/>
      <c r="AA367" s="9"/>
      <c r="AB367" s="9"/>
      <c r="AC367" s="9"/>
      <c r="AD367" s="9"/>
      <c r="AP367"/>
      <c r="AQ367"/>
      <c r="AX367"/>
    </row>
    <row r="368" spans="18:50" ht="18.600000000000001" customHeight="1" x14ac:dyDescent="0.25">
      <c r="R368" s="9"/>
      <c r="S368" s="9"/>
      <c r="T368" s="9"/>
      <c r="U368" s="9"/>
      <c r="V368" s="9"/>
      <c r="W368" s="9"/>
      <c r="X368" s="9"/>
      <c r="Y368" s="9"/>
      <c r="Z368" s="9"/>
      <c r="AA368" s="9"/>
      <c r="AB368" s="9"/>
      <c r="AC368" s="9"/>
      <c r="AD368" s="9"/>
      <c r="AP368"/>
      <c r="AQ368"/>
      <c r="AX368"/>
    </row>
    <row r="369" spans="18:50" ht="18.600000000000001" customHeight="1" x14ac:dyDescent="0.25">
      <c r="R369" s="9"/>
      <c r="S369" s="9"/>
      <c r="T369" s="9"/>
      <c r="U369" s="9"/>
      <c r="V369" s="9"/>
      <c r="W369" s="9"/>
      <c r="X369" s="9"/>
      <c r="Y369" s="9"/>
      <c r="Z369" s="9"/>
      <c r="AA369" s="9"/>
      <c r="AB369" s="9"/>
      <c r="AC369" s="9"/>
      <c r="AD369" s="9"/>
      <c r="AP369"/>
      <c r="AQ369"/>
      <c r="AX369"/>
    </row>
    <row r="370" spans="18:50" ht="18.600000000000001" customHeight="1" x14ac:dyDescent="0.25">
      <c r="R370" s="9"/>
      <c r="S370" s="9"/>
      <c r="T370" s="9"/>
      <c r="U370" s="9"/>
      <c r="V370" s="9"/>
      <c r="W370" s="9"/>
      <c r="X370" s="9"/>
      <c r="Y370" s="9"/>
      <c r="Z370" s="9"/>
      <c r="AA370" s="9"/>
      <c r="AB370" s="9"/>
      <c r="AC370" s="9"/>
      <c r="AD370" s="9"/>
      <c r="AP370"/>
      <c r="AQ370"/>
      <c r="AX370"/>
    </row>
    <row r="371" spans="18:50" ht="18.600000000000001" customHeight="1" x14ac:dyDescent="0.25">
      <c r="R371" s="9"/>
      <c r="S371" s="9"/>
      <c r="T371" s="9"/>
      <c r="U371" s="9"/>
      <c r="V371" s="9"/>
      <c r="W371" s="9"/>
      <c r="X371" s="9"/>
      <c r="Y371" s="9"/>
      <c r="Z371" s="9"/>
      <c r="AA371" s="9"/>
      <c r="AB371" s="9"/>
      <c r="AC371" s="9"/>
      <c r="AD371" s="9"/>
      <c r="AP371"/>
      <c r="AQ371"/>
      <c r="AX371"/>
    </row>
    <row r="372" spans="18:50" ht="18.600000000000001" customHeight="1" x14ac:dyDescent="0.25">
      <c r="R372" s="9"/>
      <c r="S372" s="9"/>
      <c r="T372" s="9"/>
      <c r="U372" s="9"/>
      <c r="V372" s="9"/>
      <c r="W372" s="9"/>
      <c r="X372" s="9"/>
      <c r="Y372" s="9"/>
      <c r="Z372" s="9"/>
      <c r="AA372" s="9"/>
      <c r="AB372" s="9"/>
      <c r="AC372" s="9"/>
      <c r="AD372" s="9"/>
      <c r="AP372"/>
      <c r="AQ372"/>
      <c r="AX372"/>
    </row>
    <row r="373" spans="18:50" ht="18.600000000000001" customHeight="1" x14ac:dyDescent="0.25">
      <c r="R373" s="9"/>
      <c r="S373" s="9"/>
      <c r="T373" s="9"/>
      <c r="U373" s="9"/>
      <c r="V373" s="9"/>
      <c r="W373" s="9"/>
      <c r="X373" s="9"/>
      <c r="Y373" s="9"/>
      <c r="Z373" s="9"/>
      <c r="AA373" s="9"/>
      <c r="AB373" s="9"/>
      <c r="AC373" s="9"/>
      <c r="AD373" s="9"/>
      <c r="AP373"/>
      <c r="AQ373"/>
      <c r="AX373"/>
    </row>
    <row r="374" spans="18:50" ht="18.600000000000001" customHeight="1" x14ac:dyDescent="0.25">
      <c r="R374" s="9"/>
      <c r="S374" s="9"/>
      <c r="T374" s="9"/>
      <c r="U374" s="9"/>
      <c r="V374" s="9"/>
      <c r="W374" s="9"/>
      <c r="X374" s="9"/>
      <c r="Y374" s="9"/>
      <c r="Z374" s="9"/>
      <c r="AA374" s="9"/>
      <c r="AB374" s="9"/>
      <c r="AC374" s="9"/>
      <c r="AD374" s="9"/>
      <c r="AP374"/>
      <c r="AQ374"/>
      <c r="AX374"/>
    </row>
    <row r="375" spans="18:50" ht="18.600000000000001" customHeight="1" x14ac:dyDescent="0.25">
      <c r="R375" s="9"/>
      <c r="S375" s="9"/>
      <c r="T375" s="9"/>
      <c r="U375" s="9"/>
      <c r="V375" s="9"/>
      <c r="W375" s="9"/>
      <c r="X375" s="9"/>
      <c r="Y375" s="9"/>
      <c r="Z375" s="9"/>
      <c r="AA375" s="9"/>
      <c r="AB375" s="9"/>
      <c r="AC375" s="9"/>
      <c r="AD375" s="9"/>
      <c r="AP375"/>
      <c r="AQ375"/>
      <c r="AX375"/>
    </row>
    <row r="376" spans="18:50" ht="18.600000000000001" customHeight="1" x14ac:dyDescent="0.25">
      <c r="R376" s="9"/>
      <c r="S376" s="9"/>
      <c r="T376" s="9"/>
      <c r="U376" s="9"/>
      <c r="V376" s="9"/>
      <c r="W376" s="9"/>
      <c r="X376" s="9"/>
      <c r="Y376" s="9"/>
      <c r="Z376" s="9"/>
      <c r="AA376" s="9"/>
      <c r="AB376" s="9"/>
      <c r="AC376" s="9"/>
      <c r="AD376" s="9"/>
      <c r="AP376"/>
      <c r="AQ376"/>
      <c r="AX376"/>
    </row>
    <row r="377" spans="18:50" ht="18.600000000000001" customHeight="1" x14ac:dyDescent="0.25">
      <c r="R377" s="9"/>
      <c r="S377" s="9"/>
      <c r="T377" s="9"/>
      <c r="U377" s="9"/>
      <c r="V377" s="9"/>
      <c r="W377" s="9"/>
      <c r="X377" s="9"/>
      <c r="Y377" s="9"/>
      <c r="Z377" s="9"/>
      <c r="AA377" s="9"/>
      <c r="AB377" s="9"/>
      <c r="AC377" s="9"/>
      <c r="AD377" s="9"/>
      <c r="AP377"/>
      <c r="AQ377"/>
      <c r="AX377"/>
    </row>
    <row r="378" spans="18:50" ht="18.600000000000001" customHeight="1" x14ac:dyDescent="0.25">
      <c r="R378" s="9"/>
      <c r="S378" s="9"/>
      <c r="T378" s="9"/>
      <c r="U378" s="9"/>
      <c r="V378" s="9"/>
      <c r="W378" s="9"/>
      <c r="X378" s="9"/>
      <c r="Y378" s="9"/>
      <c r="Z378" s="9"/>
      <c r="AA378" s="9"/>
      <c r="AB378" s="9"/>
      <c r="AC378" s="9"/>
      <c r="AD378" s="9"/>
      <c r="AP378"/>
      <c r="AQ378"/>
      <c r="AX378"/>
    </row>
    <row r="379" spans="18:50" ht="18.600000000000001" customHeight="1" x14ac:dyDescent="0.25">
      <c r="R379" s="9"/>
      <c r="S379" s="9"/>
      <c r="T379" s="9"/>
      <c r="U379" s="9"/>
      <c r="V379" s="9"/>
      <c r="W379" s="9"/>
      <c r="X379" s="9"/>
      <c r="Y379" s="9"/>
      <c r="Z379" s="9"/>
      <c r="AA379" s="9"/>
      <c r="AB379" s="9"/>
      <c r="AC379" s="9"/>
      <c r="AD379" s="9"/>
      <c r="AP379"/>
      <c r="AQ379"/>
      <c r="AX379"/>
    </row>
    <row r="380" spans="18:50" ht="18.600000000000001" customHeight="1" x14ac:dyDescent="0.25">
      <c r="R380" s="9"/>
      <c r="S380" s="9"/>
      <c r="T380" s="9"/>
      <c r="U380" s="9"/>
      <c r="V380" s="9"/>
      <c r="W380" s="9"/>
      <c r="X380" s="9"/>
      <c r="Y380" s="9"/>
      <c r="Z380" s="9"/>
      <c r="AA380" s="9"/>
      <c r="AB380" s="9"/>
      <c r="AC380" s="9"/>
      <c r="AD380" s="9"/>
      <c r="AP380"/>
      <c r="AQ380"/>
      <c r="AX380"/>
    </row>
    <row r="381" spans="18:50" ht="18.600000000000001" customHeight="1" x14ac:dyDescent="0.25">
      <c r="R381" s="9"/>
      <c r="S381" s="9"/>
      <c r="T381" s="9"/>
      <c r="U381" s="9"/>
      <c r="V381" s="9"/>
      <c r="W381" s="9"/>
      <c r="X381" s="9"/>
      <c r="Y381" s="9"/>
      <c r="Z381" s="9"/>
      <c r="AA381" s="9"/>
      <c r="AB381" s="9"/>
      <c r="AC381" s="9"/>
      <c r="AD381" s="9"/>
      <c r="AP381"/>
      <c r="AQ381"/>
      <c r="AX381"/>
    </row>
    <row r="382" spans="18:50" ht="18.600000000000001" customHeight="1" x14ac:dyDescent="0.25">
      <c r="R382" s="9"/>
      <c r="S382" s="9"/>
      <c r="T382" s="9"/>
      <c r="U382" s="9"/>
      <c r="V382" s="9"/>
      <c r="W382" s="9"/>
      <c r="X382" s="9"/>
      <c r="Y382" s="9"/>
      <c r="Z382" s="9"/>
      <c r="AA382" s="9"/>
      <c r="AB382" s="9"/>
      <c r="AC382" s="9"/>
      <c r="AD382" s="9"/>
      <c r="AP382"/>
      <c r="AQ382"/>
      <c r="AX382"/>
    </row>
    <row r="383" spans="18:50" ht="18.600000000000001" customHeight="1" x14ac:dyDescent="0.25">
      <c r="R383" s="9"/>
      <c r="S383" s="9"/>
      <c r="T383" s="9"/>
      <c r="U383" s="9"/>
      <c r="V383" s="9"/>
      <c r="W383" s="9"/>
      <c r="X383" s="9"/>
      <c r="Y383" s="9"/>
      <c r="Z383" s="9"/>
      <c r="AA383" s="9"/>
      <c r="AB383" s="9"/>
      <c r="AC383" s="9"/>
      <c r="AD383" s="9"/>
      <c r="AP383"/>
      <c r="AQ383"/>
      <c r="AX383"/>
    </row>
    <row r="384" spans="18:50" ht="18.600000000000001" customHeight="1" x14ac:dyDescent="0.25">
      <c r="R384" s="9"/>
      <c r="S384" s="9"/>
      <c r="T384" s="9"/>
      <c r="U384" s="9"/>
      <c r="V384" s="9"/>
      <c r="W384" s="9"/>
      <c r="X384" s="9"/>
      <c r="Y384" s="9"/>
      <c r="Z384" s="9"/>
      <c r="AA384" s="9"/>
      <c r="AB384" s="9"/>
      <c r="AC384" s="9"/>
      <c r="AD384" s="9"/>
      <c r="AP384"/>
      <c r="AQ384"/>
      <c r="AX384"/>
    </row>
    <row r="385" spans="18:50" ht="18.600000000000001" customHeight="1" x14ac:dyDescent="0.25">
      <c r="R385" s="9"/>
      <c r="S385" s="9"/>
      <c r="T385" s="9"/>
      <c r="U385" s="9"/>
      <c r="V385" s="9"/>
      <c r="W385" s="9"/>
      <c r="X385" s="9"/>
      <c r="Y385" s="9"/>
      <c r="Z385" s="9"/>
      <c r="AA385" s="9"/>
      <c r="AB385" s="9"/>
      <c r="AC385" s="9"/>
      <c r="AD385" s="9"/>
      <c r="AP385"/>
      <c r="AQ385"/>
      <c r="AX385"/>
    </row>
    <row r="386" spans="18:50" ht="18.600000000000001" customHeight="1" x14ac:dyDescent="0.25">
      <c r="R386" s="9"/>
      <c r="S386" s="9"/>
      <c r="T386" s="9"/>
      <c r="U386" s="9"/>
      <c r="V386" s="9"/>
      <c r="W386" s="9"/>
      <c r="X386" s="9"/>
      <c r="Y386" s="9"/>
      <c r="Z386" s="9"/>
      <c r="AA386" s="9"/>
      <c r="AB386" s="9"/>
      <c r="AC386" s="9"/>
      <c r="AD386" s="9"/>
      <c r="AP386"/>
      <c r="AQ386"/>
      <c r="AX386"/>
    </row>
    <row r="387" spans="18:50" ht="18.600000000000001" customHeight="1" x14ac:dyDescent="0.25">
      <c r="R387" s="9"/>
      <c r="S387" s="9"/>
      <c r="T387" s="9"/>
      <c r="U387" s="9"/>
      <c r="V387" s="9"/>
      <c r="W387" s="9"/>
      <c r="X387" s="9"/>
      <c r="Y387" s="9"/>
      <c r="Z387" s="9"/>
      <c r="AA387" s="9"/>
      <c r="AB387" s="9"/>
      <c r="AC387" s="9"/>
      <c r="AD387" s="9"/>
      <c r="AP387"/>
      <c r="AQ387"/>
      <c r="AX387"/>
    </row>
    <row r="388" spans="18:50" ht="18.600000000000001" customHeight="1" x14ac:dyDescent="0.25">
      <c r="R388" s="9"/>
      <c r="S388" s="9"/>
      <c r="T388" s="9"/>
      <c r="U388" s="9"/>
      <c r="V388" s="9"/>
      <c r="W388" s="9"/>
      <c r="X388" s="9"/>
      <c r="Y388" s="9"/>
      <c r="Z388" s="9"/>
      <c r="AA388" s="9"/>
      <c r="AB388" s="9"/>
      <c r="AC388" s="9"/>
      <c r="AD388" s="9"/>
      <c r="AP388"/>
      <c r="AQ388"/>
      <c r="AX388"/>
    </row>
    <row r="389" spans="18:50" ht="18.600000000000001" customHeight="1" x14ac:dyDescent="0.25">
      <c r="R389" s="9"/>
      <c r="S389" s="9"/>
      <c r="T389" s="9"/>
      <c r="U389" s="9"/>
      <c r="V389" s="9"/>
      <c r="W389" s="9"/>
      <c r="X389" s="9"/>
      <c r="Y389" s="9"/>
      <c r="Z389" s="9"/>
      <c r="AA389" s="9"/>
      <c r="AB389" s="9"/>
      <c r="AC389" s="9"/>
      <c r="AD389" s="9"/>
      <c r="AP389"/>
      <c r="AQ389"/>
      <c r="AX389"/>
    </row>
    <row r="390" spans="18:50" ht="18.600000000000001" customHeight="1" x14ac:dyDescent="0.25">
      <c r="R390" s="9"/>
      <c r="S390" s="9"/>
      <c r="T390" s="9"/>
      <c r="U390" s="9"/>
      <c r="V390" s="9"/>
      <c r="W390" s="9"/>
      <c r="X390" s="9"/>
      <c r="Y390" s="9"/>
      <c r="Z390" s="9"/>
      <c r="AA390" s="9"/>
      <c r="AB390" s="9"/>
      <c r="AC390" s="9"/>
      <c r="AD390" s="9"/>
      <c r="AP390"/>
      <c r="AQ390"/>
      <c r="AX390"/>
    </row>
    <row r="391" spans="18:50" ht="18.600000000000001" customHeight="1" x14ac:dyDescent="0.25">
      <c r="R391" s="9"/>
      <c r="S391" s="9"/>
      <c r="T391" s="9"/>
      <c r="U391" s="9"/>
      <c r="V391" s="9"/>
      <c r="W391" s="9"/>
      <c r="X391" s="9"/>
      <c r="Y391" s="9"/>
      <c r="Z391" s="9"/>
      <c r="AA391" s="9"/>
      <c r="AB391" s="9"/>
      <c r="AC391" s="9"/>
      <c r="AD391" s="9"/>
      <c r="AP391"/>
      <c r="AQ391"/>
      <c r="AX391"/>
    </row>
    <row r="392" spans="18:50" ht="18.600000000000001" customHeight="1" x14ac:dyDescent="0.25">
      <c r="R392" s="9"/>
      <c r="S392" s="9"/>
      <c r="T392" s="9"/>
      <c r="U392" s="9"/>
      <c r="V392" s="9"/>
      <c r="W392" s="9"/>
      <c r="X392" s="9"/>
      <c r="Y392" s="9"/>
      <c r="Z392" s="9"/>
      <c r="AA392" s="9"/>
      <c r="AB392" s="9"/>
      <c r="AC392" s="9"/>
      <c r="AD392" s="9"/>
      <c r="AP392"/>
      <c r="AQ392"/>
      <c r="AX392"/>
    </row>
    <row r="393" spans="18:50" ht="18.600000000000001" customHeight="1" x14ac:dyDescent="0.25">
      <c r="R393" s="9"/>
      <c r="S393" s="9"/>
      <c r="T393" s="9"/>
      <c r="U393" s="9"/>
      <c r="V393" s="9"/>
      <c r="W393" s="9"/>
      <c r="X393" s="9"/>
      <c r="Y393" s="9"/>
      <c r="Z393" s="9"/>
      <c r="AA393" s="9"/>
      <c r="AB393" s="9"/>
      <c r="AC393" s="9"/>
      <c r="AD393" s="9"/>
      <c r="AP393"/>
      <c r="AQ393"/>
      <c r="AX393"/>
    </row>
    <row r="394" spans="18:50" ht="18.600000000000001" customHeight="1" x14ac:dyDescent="0.25">
      <c r="R394" s="9"/>
      <c r="S394" s="9"/>
      <c r="T394" s="9"/>
      <c r="U394" s="9"/>
      <c r="V394" s="9"/>
      <c r="W394" s="9"/>
      <c r="X394" s="9"/>
      <c r="Y394" s="9"/>
      <c r="Z394" s="9"/>
      <c r="AA394" s="9"/>
      <c r="AB394" s="9"/>
      <c r="AC394" s="9"/>
      <c r="AD394" s="9"/>
      <c r="AP394"/>
      <c r="AQ394"/>
      <c r="AX394"/>
    </row>
    <row r="395" spans="18:50" ht="18.600000000000001" customHeight="1" x14ac:dyDescent="0.25">
      <c r="R395" s="9"/>
      <c r="S395" s="9"/>
      <c r="T395" s="9"/>
      <c r="U395" s="9"/>
      <c r="V395" s="9"/>
      <c r="W395" s="9"/>
      <c r="X395" s="9"/>
      <c r="Y395" s="9"/>
      <c r="Z395" s="9"/>
      <c r="AA395" s="9"/>
      <c r="AB395" s="9"/>
      <c r="AC395" s="9"/>
      <c r="AD395" s="9"/>
      <c r="AP395"/>
      <c r="AQ395"/>
      <c r="AX395"/>
    </row>
    <row r="396" spans="18:50" ht="18.600000000000001" customHeight="1" x14ac:dyDescent="0.25">
      <c r="R396" s="9"/>
      <c r="S396" s="9"/>
      <c r="T396" s="9"/>
      <c r="U396" s="9"/>
      <c r="V396" s="9"/>
      <c r="W396" s="9"/>
      <c r="X396" s="9"/>
      <c r="Y396" s="9"/>
      <c r="Z396" s="9"/>
      <c r="AA396" s="9"/>
      <c r="AB396" s="9"/>
      <c r="AC396" s="9"/>
      <c r="AD396" s="9"/>
      <c r="AP396"/>
      <c r="AQ396"/>
      <c r="AX396"/>
    </row>
    <row r="397" spans="18:50" ht="18.600000000000001" customHeight="1" x14ac:dyDescent="0.25">
      <c r="R397" s="9"/>
      <c r="S397" s="9"/>
      <c r="T397" s="9"/>
      <c r="U397" s="9"/>
      <c r="V397" s="9"/>
      <c r="W397" s="9"/>
      <c r="X397" s="9"/>
      <c r="Y397" s="9"/>
      <c r="Z397" s="9"/>
      <c r="AA397" s="9"/>
      <c r="AB397" s="9"/>
      <c r="AC397" s="9"/>
      <c r="AD397" s="9"/>
      <c r="AP397"/>
      <c r="AQ397"/>
      <c r="AX397"/>
    </row>
    <row r="398" spans="18:50" ht="18.600000000000001" customHeight="1" x14ac:dyDescent="0.25">
      <c r="R398" s="9"/>
      <c r="S398" s="9"/>
      <c r="T398" s="9"/>
      <c r="U398" s="9"/>
      <c r="V398" s="9"/>
      <c r="W398" s="9"/>
      <c r="X398" s="9"/>
      <c r="Y398" s="9"/>
      <c r="Z398" s="9"/>
      <c r="AA398" s="9"/>
      <c r="AB398" s="9"/>
      <c r="AC398" s="9"/>
      <c r="AD398" s="9"/>
      <c r="AP398"/>
      <c r="AQ398"/>
      <c r="AX398"/>
    </row>
    <row r="399" spans="18:50" ht="18.600000000000001" customHeight="1" x14ac:dyDescent="0.25">
      <c r="R399" s="9"/>
      <c r="S399" s="9"/>
      <c r="T399" s="9"/>
      <c r="U399" s="9"/>
      <c r="V399" s="9"/>
      <c r="W399" s="9"/>
      <c r="X399" s="9"/>
      <c r="Y399" s="9"/>
      <c r="Z399" s="9"/>
      <c r="AA399" s="9"/>
      <c r="AB399" s="9"/>
      <c r="AC399" s="9"/>
      <c r="AD399" s="9"/>
      <c r="AP399"/>
      <c r="AQ399"/>
      <c r="AX399"/>
    </row>
    <row r="400" spans="18:50" ht="18.600000000000001" customHeight="1" x14ac:dyDescent="0.25">
      <c r="R400" s="9"/>
      <c r="S400" s="9"/>
      <c r="T400" s="9"/>
      <c r="U400" s="9"/>
      <c r="V400" s="9"/>
      <c r="W400" s="9"/>
      <c r="X400" s="9"/>
      <c r="Y400" s="9"/>
      <c r="Z400" s="9"/>
      <c r="AA400" s="9"/>
      <c r="AB400" s="9"/>
      <c r="AC400" s="9"/>
      <c r="AD400" s="9"/>
      <c r="AP400"/>
      <c r="AQ400"/>
      <c r="AX400"/>
    </row>
    <row r="401" spans="18:50" ht="18.600000000000001" customHeight="1" x14ac:dyDescent="0.25">
      <c r="R401" s="9"/>
      <c r="S401" s="9"/>
      <c r="T401" s="9"/>
      <c r="U401" s="9"/>
      <c r="V401" s="9"/>
      <c r="W401" s="9"/>
      <c r="X401" s="9"/>
      <c r="Y401" s="9"/>
      <c r="Z401" s="9"/>
      <c r="AA401" s="9"/>
      <c r="AB401" s="9"/>
      <c r="AC401" s="9"/>
      <c r="AD401" s="9"/>
      <c r="AP401"/>
      <c r="AQ401"/>
      <c r="AX401"/>
    </row>
    <row r="402" spans="18:50" ht="18.600000000000001" customHeight="1" x14ac:dyDescent="0.25">
      <c r="R402" s="9"/>
      <c r="S402" s="9"/>
      <c r="T402" s="9"/>
      <c r="U402" s="9"/>
      <c r="V402" s="9"/>
      <c r="W402" s="9"/>
      <c r="X402" s="9"/>
      <c r="Y402" s="9"/>
      <c r="Z402" s="9"/>
      <c r="AA402" s="9"/>
      <c r="AB402" s="9"/>
      <c r="AC402" s="9"/>
      <c r="AD402" s="9"/>
      <c r="AP402"/>
      <c r="AQ402"/>
      <c r="AX402"/>
    </row>
    <row r="403" spans="18:50" ht="18.600000000000001" customHeight="1" x14ac:dyDescent="0.25">
      <c r="R403" s="9"/>
      <c r="S403" s="9"/>
      <c r="T403" s="9"/>
      <c r="U403" s="9"/>
      <c r="V403" s="9"/>
      <c r="W403" s="9"/>
      <c r="X403" s="9"/>
      <c r="Y403" s="9"/>
      <c r="Z403" s="9"/>
      <c r="AA403" s="9"/>
      <c r="AB403" s="9"/>
      <c r="AC403" s="9"/>
      <c r="AD403" s="9"/>
      <c r="AP403"/>
      <c r="AQ403"/>
      <c r="AX403"/>
    </row>
    <row r="404" spans="18:50" ht="18.600000000000001" customHeight="1" x14ac:dyDescent="0.25">
      <c r="R404" s="9"/>
      <c r="S404" s="9"/>
      <c r="T404" s="9"/>
      <c r="U404" s="9"/>
      <c r="V404" s="9"/>
      <c r="W404" s="9"/>
      <c r="X404" s="9"/>
      <c r="Y404" s="9"/>
      <c r="Z404" s="9"/>
      <c r="AA404" s="9"/>
      <c r="AB404" s="9"/>
      <c r="AC404" s="9"/>
      <c r="AD404" s="9"/>
      <c r="AP404"/>
      <c r="AQ404"/>
      <c r="AX404"/>
    </row>
    <row r="405" spans="18:50" ht="18.600000000000001" customHeight="1" x14ac:dyDescent="0.25">
      <c r="R405" s="9"/>
      <c r="S405" s="9"/>
      <c r="T405" s="9"/>
      <c r="U405" s="9"/>
      <c r="V405" s="9"/>
      <c r="W405" s="9"/>
      <c r="X405" s="9"/>
      <c r="Y405" s="9"/>
      <c r="Z405" s="9"/>
      <c r="AA405" s="9"/>
      <c r="AB405" s="9"/>
      <c r="AC405" s="9"/>
      <c r="AD405" s="9"/>
      <c r="AP405"/>
      <c r="AQ405"/>
      <c r="AX405"/>
    </row>
    <row r="406" spans="18:50" ht="18.600000000000001" customHeight="1" x14ac:dyDescent="0.25">
      <c r="R406" s="9"/>
      <c r="S406" s="9"/>
      <c r="T406" s="9"/>
      <c r="U406" s="9"/>
      <c r="V406" s="9"/>
      <c r="W406" s="9"/>
      <c r="X406" s="9"/>
      <c r="Y406" s="9"/>
      <c r="Z406" s="9"/>
      <c r="AA406" s="9"/>
      <c r="AB406" s="9"/>
      <c r="AC406" s="9"/>
      <c r="AD406" s="9"/>
      <c r="AP406"/>
      <c r="AQ406"/>
      <c r="AX406"/>
    </row>
    <row r="407" spans="18:50" ht="18.600000000000001" customHeight="1" x14ac:dyDescent="0.25">
      <c r="R407" s="9"/>
      <c r="S407" s="9"/>
      <c r="T407" s="9"/>
      <c r="U407" s="9"/>
      <c r="V407" s="9"/>
      <c r="W407" s="9"/>
      <c r="X407" s="9"/>
      <c r="Y407" s="9"/>
      <c r="Z407" s="9"/>
      <c r="AA407" s="9"/>
      <c r="AB407" s="9"/>
      <c r="AC407" s="9"/>
      <c r="AD407" s="9"/>
      <c r="AP407"/>
      <c r="AQ407"/>
      <c r="AX407"/>
    </row>
    <row r="408" spans="18:50" ht="18.600000000000001" customHeight="1" x14ac:dyDescent="0.25">
      <c r="R408" s="9"/>
      <c r="S408" s="9"/>
      <c r="T408" s="9"/>
      <c r="U408" s="9"/>
      <c r="V408" s="9"/>
      <c r="W408" s="9"/>
      <c r="X408" s="9"/>
      <c r="Y408" s="9"/>
      <c r="Z408" s="9"/>
      <c r="AA408" s="9"/>
      <c r="AB408" s="9"/>
      <c r="AC408" s="9"/>
      <c r="AD408" s="9"/>
      <c r="AP408"/>
      <c r="AQ408"/>
      <c r="AX408"/>
    </row>
    <row r="409" spans="18:50" ht="18.600000000000001" customHeight="1" x14ac:dyDescent="0.25">
      <c r="R409" s="9"/>
      <c r="S409" s="9"/>
      <c r="T409" s="9"/>
      <c r="U409" s="9"/>
      <c r="V409" s="9"/>
      <c r="W409" s="9"/>
      <c r="X409" s="9"/>
      <c r="Y409" s="9"/>
      <c r="Z409" s="9"/>
      <c r="AA409" s="9"/>
      <c r="AB409" s="9"/>
      <c r="AC409" s="9"/>
      <c r="AD409" s="9"/>
      <c r="AP409"/>
      <c r="AQ409"/>
      <c r="AX409"/>
    </row>
    <row r="410" spans="18:50" ht="18.600000000000001" customHeight="1" x14ac:dyDescent="0.25">
      <c r="R410" s="9"/>
      <c r="S410" s="9"/>
      <c r="T410" s="9"/>
      <c r="U410" s="9"/>
      <c r="V410" s="9"/>
      <c r="W410" s="9"/>
      <c r="X410" s="9"/>
      <c r="Y410" s="9"/>
      <c r="Z410" s="9"/>
      <c r="AA410" s="9"/>
      <c r="AB410" s="9"/>
      <c r="AC410" s="9"/>
      <c r="AD410" s="9"/>
      <c r="AP410"/>
      <c r="AQ410"/>
      <c r="AX410"/>
    </row>
    <row r="411" spans="18:50" ht="18.600000000000001" customHeight="1" x14ac:dyDescent="0.25">
      <c r="R411" s="9"/>
      <c r="S411" s="9"/>
      <c r="T411" s="9"/>
      <c r="U411" s="9"/>
      <c r="V411" s="9"/>
      <c r="W411" s="9"/>
      <c r="X411" s="9"/>
      <c r="Y411" s="9"/>
      <c r="Z411" s="9"/>
      <c r="AA411" s="9"/>
      <c r="AB411" s="9"/>
      <c r="AC411" s="9"/>
      <c r="AD411" s="9"/>
      <c r="AP411"/>
      <c r="AQ411"/>
      <c r="AX411"/>
    </row>
    <row r="412" spans="18:50" ht="18.600000000000001" customHeight="1" x14ac:dyDescent="0.25">
      <c r="R412" s="9"/>
      <c r="S412" s="9"/>
      <c r="T412" s="9"/>
      <c r="U412" s="9"/>
      <c r="V412" s="9"/>
      <c r="W412" s="9"/>
      <c r="X412" s="9"/>
      <c r="Y412" s="9"/>
      <c r="Z412" s="9"/>
      <c r="AA412" s="9"/>
      <c r="AB412" s="9"/>
      <c r="AC412" s="9"/>
      <c r="AD412" s="9"/>
      <c r="AP412"/>
      <c r="AQ412"/>
      <c r="AX412"/>
    </row>
    <row r="413" spans="18:50" ht="18.600000000000001" customHeight="1" x14ac:dyDescent="0.25">
      <c r="R413" s="9"/>
      <c r="S413" s="9"/>
      <c r="T413" s="9"/>
      <c r="U413" s="9"/>
      <c r="V413" s="9"/>
      <c r="W413" s="9"/>
      <c r="X413" s="9"/>
      <c r="Y413" s="9"/>
      <c r="Z413" s="9"/>
      <c r="AA413" s="9"/>
      <c r="AB413" s="9"/>
      <c r="AC413" s="9"/>
      <c r="AD413" s="9"/>
      <c r="AP413"/>
      <c r="AQ413"/>
      <c r="AX413"/>
    </row>
    <row r="414" spans="18:50" ht="18.600000000000001" customHeight="1" x14ac:dyDescent="0.25">
      <c r="R414" s="9"/>
      <c r="S414" s="9"/>
      <c r="T414" s="9"/>
      <c r="U414" s="9"/>
      <c r="V414" s="9"/>
      <c r="W414" s="9"/>
      <c r="X414" s="9"/>
      <c r="Y414" s="9"/>
      <c r="Z414" s="9"/>
      <c r="AA414" s="9"/>
      <c r="AB414" s="9"/>
      <c r="AC414" s="9"/>
      <c r="AD414" s="9"/>
      <c r="AP414"/>
      <c r="AQ414"/>
      <c r="AX414"/>
    </row>
    <row r="415" spans="18:50" ht="18.600000000000001" customHeight="1" x14ac:dyDescent="0.25">
      <c r="R415" s="9"/>
      <c r="S415" s="9"/>
      <c r="T415" s="9"/>
      <c r="U415" s="9"/>
      <c r="V415" s="9"/>
      <c r="W415" s="9"/>
      <c r="X415" s="9"/>
      <c r="Y415" s="9"/>
      <c r="Z415" s="9"/>
      <c r="AA415" s="9"/>
      <c r="AB415" s="9"/>
      <c r="AC415" s="9"/>
      <c r="AD415" s="9"/>
      <c r="AP415"/>
      <c r="AQ415"/>
      <c r="AX415"/>
    </row>
    <row r="416" spans="18:50" ht="18.600000000000001" customHeight="1" x14ac:dyDescent="0.25">
      <c r="R416" s="9"/>
      <c r="S416" s="9"/>
      <c r="T416" s="9"/>
      <c r="U416" s="9"/>
      <c r="V416" s="9"/>
      <c r="W416" s="9"/>
      <c r="X416" s="9"/>
      <c r="Y416" s="9"/>
      <c r="Z416" s="9"/>
      <c r="AA416" s="9"/>
      <c r="AB416" s="9"/>
      <c r="AC416" s="9"/>
      <c r="AD416" s="9"/>
      <c r="AP416"/>
      <c r="AQ416"/>
      <c r="AX416"/>
    </row>
    <row r="417" spans="18:50" ht="18.600000000000001" customHeight="1" x14ac:dyDescent="0.25">
      <c r="R417" s="9"/>
      <c r="S417" s="9"/>
      <c r="T417" s="9"/>
      <c r="U417" s="9"/>
      <c r="V417" s="9"/>
      <c r="W417" s="9"/>
      <c r="X417" s="9"/>
      <c r="Y417" s="9"/>
      <c r="Z417" s="9"/>
      <c r="AA417" s="9"/>
      <c r="AB417" s="9"/>
      <c r="AC417" s="9"/>
      <c r="AD417" s="9"/>
      <c r="AP417"/>
      <c r="AQ417"/>
      <c r="AX417"/>
    </row>
    <row r="418" spans="18:50" ht="18.600000000000001" customHeight="1" x14ac:dyDescent="0.25">
      <c r="R418" s="9"/>
      <c r="S418" s="9"/>
      <c r="T418" s="9"/>
      <c r="U418" s="9"/>
      <c r="V418" s="9"/>
      <c r="W418" s="9"/>
      <c r="X418" s="9"/>
      <c r="Y418" s="9"/>
      <c r="Z418" s="9"/>
      <c r="AA418" s="9"/>
      <c r="AB418" s="9"/>
      <c r="AC418" s="9"/>
      <c r="AD418" s="9"/>
      <c r="AP418"/>
      <c r="AQ418"/>
      <c r="AX418"/>
    </row>
    <row r="419" spans="18:50" ht="18.600000000000001" customHeight="1" x14ac:dyDescent="0.25">
      <c r="R419" s="9"/>
      <c r="S419" s="9"/>
      <c r="T419" s="9"/>
      <c r="U419" s="9"/>
      <c r="V419" s="9"/>
      <c r="W419" s="9"/>
      <c r="X419" s="9"/>
      <c r="Y419" s="9"/>
      <c r="Z419" s="9"/>
      <c r="AA419" s="9"/>
      <c r="AB419" s="9"/>
      <c r="AC419" s="9"/>
      <c r="AD419" s="9"/>
      <c r="AP419"/>
      <c r="AQ419"/>
      <c r="AX419"/>
    </row>
    <row r="420" spans="18:50" ht="18.600000000000001" customHeight="1" x14ac:dyDescent="0.25">
      <c r="R420" s="9"/>
      <c r="S420" s="9"/>
      <c r="T420" s="9"/>
      <c r="U420" s="9"/>
      <c r="V420" s="9"/>
      <c r="W420" s="9"/>
      <c r="X420" s="9"/>
      <c r="Y420" s="9"/>
      <c r="Z420" s="9"/>
      <c r="AA420" s="9"/>
      <c r="AB420" s="9"/>
      <c r="AC420" s="9"/>
      <c r="AD420" s="9"/>
      <c r="AP420"/>
      <c r="AQ420"/>
      <c r="AX420"/>
    </row>
    <row r="421" spans="18:50" ht="18.600000000000001" customHeight="1" x14ac:dyDescent="0.25">
      <c r="R421" s="9"/>
      <c r="S421" s="9"/>
      <c r="T421" s="9"/>
      <c r="U421" s="9"/>
      <c r="V421" s="9"/>
      <c r="W421" s="9"/>
      <c r="X421" s="9"/>
      <c r="Y421" s="9"/>
      <c r="Z421" s="9"/>
      <c r="AA421" s="9"/>
      <c r="AB421" s="9"/>
      <c r="AC421" s="9"/>
      <c r="AD421" s="9"/>
      <c r="AP421"/>
      <c r="AQ421"/>
      <c r="AX421"/>
    </row>
    <row r="422" spans="18:50" ht="18.600000000000001" customHeight="1" x14ac:dyDescent="0.25">
      <c r="R422" s="9"/>
      <c r="S422" s="9"/>
      <c r="T422" s="9"/>
      <c r="U422" s="9"/>
      <c r="V422" s="9"/>
      <c r="W422" s="9"/>
      <c r="X422" s="9"/>
      <c r="Y422" s="9"/>
      <c r="Z422" s="9"/>
      <c r="AA422" s="9"/>
      <c r="AB422" s="9"/>
      <c r="AC422" s="9"/>
      <c r="AD422" s="9"/>
      <c r="AP422"/>
      <c r="AQ422"/>
      <c r="AX422"/>
    </row>
    <row r="423" spans="18:50" ht="18.600000000000001" customHeight="1" x14ac:dyDescent="0.25">
      <c r="R423" s="9"/>
      <c r="S423" s="9"/>
      <c r="T423" s="9"/>
      <c r="U423" s="9"/>
      <c r="V423" s="9"/>
      <c r="W423" s="9"/>
      <c r="X423" s="9"/>
      <c r="Y423" s="9"/>
      <c r="Z423" s="9"/>
      <c r="AA423" s="9"/>
      <c r="AB423" s="9"/>
      <c r="AC423" s="9"/>
      <c r="AD423" s="9"/>
      <c r="AP423"/>
      <c r="AQ423"/>
      <c r="AX423"/>
    </row>
    <row r="424" spans="18:50" ht="18.600000000000001" customHeight="1" x14ac:dyDescent="0.25">
      <c r="R424" s="9"/>
      <c r="S424" s="9"/>
      <c r="T424" s="9"/>
      <c r="U424" s="9"/>
      <c r="V424" s="9"/>
      <c r="W424" s="9"/>
      <c r="X424" s="9"/>
      <c r="Y424" s="9"/>
      <c r="Z424" s="9"/>
      <c r="AA424" s="9"/>
      <c r="AB424" s="9"/>
      <c r="AC424" s="9"/>
      <c r="AD424" s="9"/>
      <c r="AP424"/>
      <c r="AQ424"/>
      <c r="AX424"/>
    </row>
    <row r="425" spans="18:50" ht="18.600000000000001" customHeight="1" x14ac:dyDescent="0.25">
      <c r="R425" s="9"/>
      <c r="S425" s="9"/>
      <c r="T425" s="9"/>
      <c r="U425" s="9"/>
      <c r="V425" s="9"/>
      <c r="W425" s="9"/>
      <c r="X425" s="9"/>
      <c r="Y425" s="9"/>
      <c r="Z425" s="9"/>
      <c r="AA425" s="9"/>
      <c r="AB425" s="9"/>
      <c r="AC425" s="9"/>
      <c r="AD425" s="9"/>
      <c r="AP425"/>
      <c r="AQ425"/>
      <c r="AX425"/>
    </row>
    <row r="426" spans="18:50" ht="18.600000000000001" customHeight="1" x14ac:dyDescent="0.25">
      <c r="R426" s="9"/>
      <c r="S426" s="9"/>
      <c r="T426" s="9"/>
      <c r="U426" s="9"/>
      <c r="V426" s="9"/>
      <c r="W426" s="9"/>
      <c r="X426" s="9"/>
      <c r="Y426" s="9"/>
      <c r="Z426" s="9"/>
      <c r="AA426" s="9"/>
      <c r="AB426" s="9"/>
      <c r="AC426" s="9"/>
      <c r="AD426" s="9"/>
      <c r="AP426"/>
      <c r="AQ426"/>
      <c r="AX426"/>
    </row>
    <row r="427" spans="18:50" ht="18.600000000000001" customHeight="1" x14ac:dyDescent="0.25">
      <c r="R427" s="9"/>
      <c r="S427" s="9"/>
      <c r="T427" s="9"/>
      <c r="U427" s="9"/>
      <c r="V427" s="9"/>
      <c r="W427" s="9"/>
      <c r="X427" s="9"/>
      <c r="Y427" s="9"/>
      <c r="Z427" s="9"/>
      <c r="AA427" s="9"/>
      <c r="AB427" s="9"/>
      <c r="AC427" s="9"/>
      <c r="AD427" s="9"/>
      <c r="AP427"/>
      <c r="AQ427"/>
      <c r="AX427"/>
    </row>
    <row r="428" spans="18:50" ht="18.600000000000001" customHeight="1" x14ac:dyDescent="0.25">
      <c r="R428" s="9"/>
      <c r="S428" s="9"/>
      <c r="T428" s="9"/>
      <c r="U428" s="9"/>
      <c r="V428" s="9"/>
      <c r="W428" s="9"/>
      <c r="X428" s="9"/>
      <c r="Y428" s="9"/>
      <c r="Z428" s="9"/>
      <c r="AA428" s="9"/>
      <c r="AB428" s="9"/>
      <c r="AC428" s="9"/>
      <c r="AD428" s="9"/>
      <c r="AP428"/>
      <c r="AQ428"/>
      <c r="AX428"/>
    </row>
    <row r="429" spans="18:50" ht="18.600000000000001" customHeight="1" x14ac:dyDescent="0.25">
      <c r="R429" s="9"/>
      <c r="S429" s="9"/>
      <c r="T429" s="9"/>
      <c r="U429" s="9"/>
      <c r="V429" s="9"/>
      <c r="W429" s="9"/>
      <c r="X429" s="9"/>
      <c r="Y429" s="9"/>
      <c r="Z429" s="9"/>
      <c r="AA429" s="9"/>
      <c r="AB429" s="9"/>
      <c r="AC429" s="9"/>
      <c r="AD429" s="9"/>
      <c r="AP429"/>
      <c r="AQ429"/>
      <c r="AX429"/>
    </row>
    <row r="430" spans="18:50" ht="18.600000000000001" customHeight="1" x14ac:dyDescent="0.25">
      <c r="R430" s="9"/>
      <c r="S430" s="9"/>
      <c r="T430" s="9"/>
      <c r="U430" s="9"/>
      <c r="V430" s="9"/>
      <c r="W430" s="9"/>
      <c r="X430" s="9"/>
      <c r="Y430" s="9"/>
      <c r="Z430" s="9"/>
      <c r="AA430" s="9"/>
      <c r="AB430" s="9"/>
      <c r="AC430" s="9"/>
      <c r="AD430" s="9"/>
      <c r="AP430"/>
      <c r="AQ430"/>
      <c r="AX430"/>
    </row>
    <row r="431" spans="18:50" ht="18.600000000000001" customHeight="1" x14ac:dyDescent="0.25">
      <c r="R431" s="9"/>
      <c r="S431" s="9"/>
      <c r="T431" s="9"/>
      <c r="U431" s="9"/>
      <c r="V431" s="9"/>
      <c r="W431" s="9"/>
      <c r="X431" s="9"/>
      <c r="Y431" s="9"/>
      <c r="Z431" s="9"/>
      <c r="AA431" s="9"/>
      <c r="AB431" s="9"/>
      <c r="AC431" s="9"/>
      <c r="AD431" s="9"/>
      <c r="AP431"/>
      <c r="AQ431"/>
      <c r="AX431"/>
    </row>
    <row r="432" spans="18:50" ht="18.600000000000001" customHeight="1" x14ac:dyDescent="0.25">
      <c r="R432" s="9"/>
      <c r="S432" s="9"/>
      <c r="T432" s="9"/>
      <c r="U432" s="9"/>
      <c r="V432" s="9"/>
      <c r="W432" s="9"/>
      <c r="X432" s="9"/>
      <c r="Y432" s="9"/>
      <c r="Z432" s="9"/>
      <c r="AA432" s="9"/>
      <c r="AB432" s="9"/>
      <c r="AC432" s="9"/>
      <c r="AD432" s="9"/>
      <c r="AP432"/>
      <c r="AQ432"/>
      <c r="AX432"/>
    </row>
    <row r="433" spans="18:50" ht="18.600000000000001" customHeight="1" x14ac:dyDescent="0.25">
      <c r="R433" s="9"/>
      <c r="S433" s="9"/>
      <c r="T433" s="9"/>
      <c r="U433" s="9"/>
      <c r="V433" s="9"/>
      <c r="W433" s="9"/>
      <c r="X433" s="9"/>
      <c r="Y433" s="9"/>
      <c r="Z433" s="9"/>
      <c r="AA433" s="9"/>
      <c r="AB433" s="9"/>
      <c r="AC433" s="9"/>
      <c r="AD433" s="9"/>
      <c r="AP433"/>
      <c r="AQ433"/>
      <c r="AX433"/>
    </row>
    <row r="434" spans="18:50" ht="18.600000000000001" customHeight="1" x14ac:dyDescent="0.25">
      <c r="R434" s="9"/>
      <c r="S434" s="9"/>
      <c r="T434" s="9"/>
      <c r="U434" s="9"/>
      <c r="V434" s="9"/>
      <c r="W434" s="9"/>
      <c r="X434" s="9"/>
      <c r="Y434" s="9"/>
      <c r="Z434" s="9"/>
      <c r="AA434" s="9"/>
      <c r="AB434" s="9"/>
      <c r="AC434" s="9"/>
      <c r="AD434" s="9"/>
      <c r="AP434"/>
      <c r="AQ434"/>
      <c r="AX434"/>
    </row>
    <row r="435" spans="18:50" ht="18.600000000000001" customHeight="1" x14ac:dyDescent="0.25">
      <c r="R435" s="9"/>
      <c r="S435" s="9"/>
      <c r="T435" s="9"/>
      <c r="U435" s="9"/>
      <c r="V435" s="9"/>
      <c r="W435" s="9"/>
      <c r="X435" s="9"/>
      <c r="Y435" s="9"/>
      <c r="Z435" s="9"/>
      <c r="AA435" s="9"/>
      <c r="AB435" s="9"/>
      <c r="AC435" s="9"/>
      <c r="AD435" s="9"/>
      <c r="AP435"/>
      <c r="AQ435"/>
      <c r="AX435"/>
    </row>
    <row r="436" spans="18:50" ht="18.600000000000001" customHeight="1" x14ac:dyDescent="0.25">
      <c r="R436" s="9"/>
      <c r="S436" s="9"/>
      <c r="T436" s="9"/>
      <c r="U436" s="9"/>
      <c r="V436" s="9"/>
      <c r="W436" s="9"/>
      <c r="X436" s="9"/>
      <c r="Y436" s="9"/>
      <c r="Z436" s="9"/>
      <c r="AA436" s="9"/>
      <c r="AB436" s="9"/>
      <c r="AC436" s="9"/>
      <c r="AD436" s="9"/>
      <c r="AP436"/>
      <c r="AQ436"/>
      <c r="AX436"/>
    </row>
    <row r="437" spans="18:50" ht="18.600000000000001" customHeight="1" x14ac:dyDescent="0.25">
      <c r="R437" s="9"/>
      <c r="S437" s="9"/>
      <c r="T437" s="9"/>
      <c r="U437" s="9"/>
      <c r="V437" s="9"/>
      <c r="W437" s="9"/>
      <c r="X437" s="9"/>
      <c r="Y437" s="9"/>
      <c r="Z437" s="9"/>
      <c r="AA437" s="9"/>
      <c r="AB437" s="9"/>
      <c r="AC437" s="9"/>
      <c r="AD437" s="9"/>
      <c r="AP437"/>
      <c r="AQ437"/>
      <c r="AX437"/>
    </row>
    <row r="438" spans="18:50" ht="18.600000000000001" customHeight="1" x14ac:dyDescent="0.25">
      <c r="R438" s="9"/>
      <c r="S438" s="9"/>
      <c r="T438" s="9"/>
      <c r="U438" s="9"/>
      <c r="V438" s="9"/>
      <c r="W438" s="9"/>
      <c r="X438" s="9"/>
      <c r="Y438" s="9"/>
      <c r="Z438" s="9"/>
      <c r="AA438" s="9"/>
      <c r="AB438" s="9"/>
      <c r="AC438" s="9"/>
      <c r="AD438" s="9"/>
      <c r="AP438"/>
      <c r="AQ438"/>
      <c r="AX438"/>
    </row>
    <row r="439" spans="18:50" ht="18.600000000000001" customHeight="1" x14ac:dyDescent="0.25">
      <c r="R439" s="9"/>
      <c r="S439" s="9"/>
      <c r="T439" s="9"/>
      <c r="U439" s="9"/>
      <c r="V439" s="9"/>
      <c r="W439" s="9"/>
      <c r="X439" s="9"/>
      <c r="Y439" s="9"/>
      <c r="Z439" s="9"/>
      <c r="AA439" s="9"/>
      <c r="AB439" s="9"/>
      <c r="AC439" s="9"/>
      <c r="AD439" s="9"/>
      <c r="AP439"/>
      <c r="AQ439"/>
      <c r="AX439"/>
    </row>
    <row r="440" spans="18:50" ht="18.600000000000001" customHeight="1" x14ac:dyDescent="0.25">
      <c r="R440" s="9"/>
      <c r="S440" s="9"/>
      <c r="T440" s="9"/>
      <c r="U440" s="9"/>
      <c r="V440" s="9"/>
      <c r="W440" s="9"/>
      <c r="X440" s="9"/>
      <c r="Y440" s="9"/>
      <c r="Z440" s="9"/>
      <c r="AA440" s="9"/>
      <c r="AB440" s="9"/>
      <c r="AC440" s="9"/>
      <c r="AD440" s="9"/>
      <c r="AP440"/>
      <c r="AQ440"/>
      <c r="AX440"/>
    </row>
    <row r="441" spans="18:50" ht="18.600000000000001" customHeight="1" x14ac:dyDescent="0.25">
      <c r="R441" s="9"/>
      <c r="S441" s="9"/>
      <c r="T441" s="9"/>
      <c r="U441" s="9"/>
      <c r="V441" s="9"/>
      <c r="W441" s="9"/>
      <c r="X441" s="9"/>
      <c r="Y441" s="9"/>
      <c r="Z441" s="9"/>
      <c r="AA441" s="9"/>
      <c r="AB441" s="9"/>
      <c r="AC441" s="9"/>
      <c r="AD441" s="9"/>
      <c r="AP441"/>
      <c r="AQ441"/>
      <c r="AX441"/>
    </row>
    <row r="442" spans="18:50" ht="18.600000000000001" customHeight="1" x14ac:dyDescent="0.25">
      <c r="R442" s="9"/>
      <c r="S442" s="9"/>
      <c r="T442" s="9"/>
      <c r="U442" s="9"/>
      <c r="V442" s="9"/>
      <c r="W442" s="9"/>
      <c r="X442" s="9"/>
      <c r="Y442" s="9"/>
      <c r="Z442" s="9"/>
      <c r="AA442" s="9"/>
      <c r="AB442" s="9"/>
      <c r="AC442" s="9"/>
      <c r="AD442" s="9"/>
      <c r="AP442"/>
      <c r="AQ442"/>
      <c r="AX442"/>
    </row>
    <row r="443" spans="18:50" ht="18.600000000000001" customHeight="1" x14ac:dyDescent="0.25">
      <c r="R443" s="9"/>
      <c r="S443" s="9"/>
      <c r="T443" s="9"/>
      <c r="U443" s="9"/>
      <c r="V443" s="9"/>
      <c r="W443" s="9"/>
      <c r="X443" s="9"/>
      <c r="Y443" s="9"/>
      <c r="Z443" s="9"/>
      <c r="AA443" s="9"/>
      <c r="AB443" s="9"/>
      <c r="AC443" s="9"/>
      <c r="AD443" s="9"/>
      <c r="AP443"/>
      <c r="AQ443"/>
      <c r="AX443"/>
    </row>
    <row r="444" spans="18:50" ht="18.600000000000001" customHeight="1" x14ac:dyDescent="0.25">
      <c r="R444" s="9"/>
      <c r="S444" s="9"/>
      <c r="T444" s="9"/>
      <c r="U444" s="9"/>
      <c r="V444" s="9"/>
      <c r="W444" s="9"/>
      <c r="X444" s="9"/>
      <c r="Y444" s="9"/>
      <c r="Z444" s="9"/>
      <c r="AA444" s="9"/>
      <c r="AB444" s="9"/>
      <c r="AC444" s="9"/>
      <c r="AD444" s="9"/>
      <c r="AP444"/>
      <c r="AQ444"/>
      <c r="AX444"/>
    </row>
    <row r="445" spans="18:50" ht="18.600000000000001" customHeight="1" x14ac:dyDescent="0.25">
      <c r="R445" s="9"/>
      <c r="S445" s="9"/>
      <c r="T445" s="9"/>
      <c r="U445" s="9"/>
      <c r="V445" s="9"/>
      <c r="W445" s="9"/>
      <c r="X445" s="9"/>
      <c r="Y445" s="9"/>
      <c r="Z445" s="9"/>
      <c r="AA445" s="9"/>
      <c r="AB445" s="9"/>
      <c r="AC445" s="9"/>
      <c r="AD445" s="9"/>
      <c r="AP445"/>
      <c r="AQ445"/>
      <c r="AX445"/>
    </row>
    <row r="446" spans="18:50" ht="18.600000000000001" customHeight="1" x14ac:dyDescent="0.25">
      <c r="R446" s="9"/>
      <c r="S446" s="9"/>
      <c r="T446" s="9"/>
      <c r="U446" s="9"/>
      <c r="V446" s="9"/>
      <c r="W446" s="9"/>
      <c r="X446" s="9"/>
      <c r="Y446" s="9"/>
      <c r="Z446" s="9"/>
      <c r="AA446" s="9"/>
      <c r="AB446" s="9"/>
      <c r="AC446" s="9"/>
      <c r="AD446" s="9"/>
      <c r="AP446"/>
      <c r="AQ446"/>
      <c r="AX446"/>
    </row>
    <row r="447" spans="18:50" ht="18.600000000000001" customHeight="1" x14ac:dyDescent="0.25">
      <c r="R447" s="9"/>
      <c r="S447" s="9"/>
      <c r="T447" s="9"/>
      <c r="U447" s="9"/>
      <c r="V447" s="9"/>
      <c r="W447" s="9"/>
      <c r="X447" s="9"/>
      <c r="Y447" s="9"/>
      <c r="Z447" s="9"/>
      <c r="AA447" s="9"/>
      <c r="AB447" s="9"/>
      <c r="AC447" s="9"/>
      <c r="AD447" s="9"/>
      <c r="AP447"/>
      <c r="AQ447"/>
      <c r="AX447"/>
    </row>
    <row r="448" spans="18:50" ht="18.600000000000001" customHeight="1" x14ac:dyDescent="0.25">
      <c r="R448" s="9"/>
      <c r="S448" s="9"/>
      <c r="T448" s="9"/>
      <c r="U448" s="9"/>
      <c r="V448" s="9"/>
      <c r="W448" s="9"/>
      <c r="X448" s="9"/>
      <c r="Y448" s="9"/>
      <c r="Z448" s="9"/>
      <c r="AA448" s="9"/>
      <c r="AB448" s="9"/>
      <c r="AC448" s="9"/>
      <c r="AD448" s="9"/>
      <c r="AP448"/>
      <c r="AQ448"/>
      <c r="AX448"/>
    </row>
    <row r="449" spans="18:50" ht="18.600000000000001" customHeight="1" x14ac:dyDescent="0.25">
      <c r="R449" s="9"/>
      <c r="S449" s="9"/>
      <c r="T449" s="9"/>
      <c r="U449" s="9"/>
      <c r="V449" s="9"/>
      <c r="W449" s="9"/>
      <c r="X449" s="9"/>
      <c r="Y449" s="9"/>
      <c r="Z449" s="9"/>
      <c r="AA449" s="9"/>
      <c r="AB449" s="9"/>
      <c r="AC449" s="9"/>
      <c r="AD449" s="9"/>
      <c r="AP449"/>
      <c r="AQ449"/>
      <c r="AX449"/>
    </row>
    <row r="450" spans="18:50" ht="18.600000000000001" customHeight="1" x14ac:dyDescent="0.25">
      <c r="R450" s="9"/>
      <c r="S450" s="9"/>
      <c r="T450" s="9"/>
      <c r="U450" s="9"/>
      <c r="V450" s="9"/>
      <c r="W450" s="9"/>
      <c r="X450" s="9"/>
      <c r="Y450" s="9"/>
      <c r="Z450" s="9"/>
      <c r="AA450" s="9"/>
      <c r="AB450" s="9"/>
      <c r="AC450" s="9"/>
      <c r="AD450" s="9"/>
      <c r="AP450"/>
      <c r="AQ450"/>
      <c r="AX450"/>
    </row>
    <row r="451" spans="18:50" ht="18.600000000000001" customHeight="1" x14ac:dyDescent="0.25">
      <c r="R451" s="9"/>
      <c r="S451" s="9"/>
      <c r="T451" s="9"/>
      <c r="U451" s="9"/>
      <c r="V451" s="9"/>
      <c r="W451" s="9"/>
      <c r="X451" s="9"/>
      <c r="Y451" s="9"/>
      <c r="Z451" s="9"/>
      <c r="AA451" s="9"/>
      <c r="AB451" s="9"/>
      <c r="AC451" s="9"/>
      <c r="AD451" s="9"/>
      <c r="AP451"/>
      <c r="AQ451"/>
      <c r="AX451"/>
    </row>
    <row r="452" spans="18:50" ht="18.600000000000001" customHeight="1" x14ac:dyDescent="0.25">
      <c r="R452" s="9"/>
      <c r="S452" s="9"/>
      <c r="T452" s="9"/>
      <c r="U452" s="9"/>
      <c r="V452" s="9"/>
      <c r="W452" s="9"/>
      <c r="X452" s="9"/>
      <c r="Y452" s="9"/>
      <c r="Z452" s="9"/>
      <c r="AA452" s="9"/>
      <c r="AB452" s="9"/>
      <c r="AC452" s="9"/>
      <c r="AD452" s="9"/>
      <c r="AP452"/>
      <c r="AQ452"/>
      <c r="AX452"/>
    </row>
    <row r="453" spans="18:50" ht="18.600000000000001" customHeight="1" x14ac:dyDescent="0.25">
      <c r="R453" s="9"/>
      <c r="S453" s="9"/>
      <c r="T453" s="9"/>
      <c r="U453" s="9"/>
      <c r="V453" s="9"/>
      <c r="W453" s="9"/>
      <c r="X453" s="9"/>
      <c r="Y453" s="9"/>
      <c r="Z453" s="9"/>
      <c r="AA453" s="9"/>
      <c r="AB453" s="9"/>
      <c r="AC453" s="9"/>
      <c r="AD453" s="9"/>
      <c r="AP453"/>
      <c r="AQ453"/>
      <c r="AX453"/>
    </row>
    <row r="454" spans="18:50" ht="18.600000000000001" customHeight="1" x14ac:dyDescent="0.25">
      <c r="R454" s="9"/>
      <c r="S454" s="9"/>
      <c r="T454" s="9"/>
      <c r="U454" s="9"/>
      <c r="V454" s="9"/>
      <c r="W454" s="9"/>
      <c r="X454" s="9"/>
      <c r="Y454" s="9"/>
      <c r="Z454" s="9"/>
      <c r="AA454" s="9"/>
      <c r="AB454" s="9"/>
      <c r="AC454" s="9"/>
      <c r="AD454" s="9"/>
      <c r="AP454"/>
      <c r="AQ454"/>
      <c r="AX454"/>
    </row>
    <row r="455" spans="18:50" ht="18.600000000000001" customHeight="1" x14ac:dyDescent="0.25">
      <c r="R455" s="9"/>
      <c r="S455" s="9"/>
      <c r="T455" s="9"/>
      <c r="U455" s="9"/>
      <c r="V455" s="9"/>
      <c r="W455" s="9"/>
      <c r="X455" s="9"/>
      <c r="Y455" s="9"/>
      <c r="Z455" s="9"/>
      <c r="AA455" s="9"/>
      <c r="AB455" s="9"/>
      <c r="AC455" s="9"/>
      <c r="AD455" s="9"/>
      <c r="AP455"/>
      <c r="AQ455"/>
      <c r="AX455"/>
    </row>
    <row r="456" spans="18:50" ht="18.600000000000001" customHeight="1" x14ac:dyDescent="0.25">
      <c r="R456" s="9"/>
      <c r="S456" s="9"/>
      <c r="T456" s="9"/>
      <c r="U456" s="9"/>
      <c r="V456" s="9"/>
      <c r="W456" s="9"/>
      <c r="X456" s="9"/>
      <c r="Y456" s="9"/>
      <c r="Z456" s="9"/>
      <c r="AA456" s="9"/>
      <c r="AB456" s="9"/>
      <c r="AC456" s="9"/>
      <c r="AD456" s="9"/>
      <c r="AP456"/>
      <c r="AQ456"/>
      <c r="AX456"/>
    </row>
    <row r="457" spans="18:50" ht="18.600000000000001" customHeight="1" x14ac:dyDescent="0.25">
      <c r="R457" s="9"/>
      <c r="S457" s="9"/>
      <c r="T457" s="9"/>
      <c r="U457" s="9"/>
      <c r="V457" s="9"/>
      <c r="W457" s="9"/>
      <c r="X457" s="9"/>
      <c r="Y457" s="9"/>
      <c r="Z457" s="9"/>
      <c r="AA457" s="9"/>
      <c r="AB457" s="9"/>
      <c r="AC457" s="9"/>
      <c r="AD457" s="9"/>
      <c r="AP457"/>
      <c r="AQ457"/>
      <c r="AX457"/>
    </row>
    <row r="458" spans="18:50" ht="18.600000000000001" customHeight="1" x14ac:dyDescent="0.25">
      <c r="R458" s="9"/>
      <c r="S458" s="9"/>
      <c r="T458" s="9"/>
      <c r="U458" s="9"/>
      <c r="V458" s="9"/>
      <c r="W458" s="9"/>
      <c r="X458" s="9"/>
      <c r="Y458" s="9"/>
      <c r="Z458" s="9"/>
      <c r="AA458" s="9"/>
      <c r="AB458" s="9"/>
      <c r="AC458" s="9"/>
      <c r="AD458" s="9"/>
      <c r="AP458"/>
      <c r="AQ458"/>
      <c r="AX458"/>
    </row>
    <row r="459" spans="18:50" ht="18.600000000000001" customHeight="1" x14ac:dyDescent="0.25">
      <c r="R459" s="9"/>
      <c r="S459" s="9"/>
      <c r="T459" s="9"/>
      <c r="U459" s="9"/>
      <c r="V459" s="9"/>
      <c r="W459" s="9"/>
      <c r="X459" s="9"/>
      <c r="Y459" s="9"/>
      <c r="Z459" s="9"/>
      <c r="AA459" s="9"/>
      <c r="AB459" s="9"/>
      <c r="AC459" s="9"/>
      <c r="AD459" s="9"/>
      <c r="AP459"/>
      <c r="AQ459"/>
      <c r="AX459"/>
    </row>
    <row r="460" spans="18:50" ht="18.600000000000001" customHeight="1" x14ac:dyDescent="0.25">
      <c r="R460" s="9"/>
      <c r="S460" s="9"/>
      <c r="T460" s="9"/>
      <c r="U460" s="9"/>
      <c r="V460" s="9"/>
      <c r="W460" s="9"/>
      <c r="X460" s="9"/>
      <c r="Y460" s="9"/>
      <c r="Z460" s="9"/>
      <c r="AA460" s="9"/>
      <c r="AB460" s="9"/>
      <c r="AC460" s="9"/>
      <c r="AD460" s="9"/>
      <c r="AP460"/>
      <c r="AQ460"/>
      <c r="AX460"/>
    </row>
    <row r="461" spans="18:50" ht="18.600000000000001" customHeight="1" x14ac:dyDescent="0.25">
      <c r="R461" s="9"/>
      <c r="S461" s="9"/>
      <c r="T461" s="9"/>
      <c r="U461" s="9"/>
      <c r="V461" s="9"/>
      <c r="W461" s="9"/>
      <c r="X461" s="9"/>
      <c r="Y461" s="9"/>
      <c r="Z461" s="9"/>
      <c r="AA461" s="9"/>
      <c r="AB461" s="9"/>
      <c r="AC461" s="9"/>
      <c r="AD461" s="9"/>
      <c r="AP461"/>
      <c r="AQ461"/>
      <c r="AX461"/>
    </row>
    <row r="462" spans="18:50" ht="18.600000000000001" customHeight="1" x14ac:dyDescent="0.25">
      <c r="R462" s="9"/>
      <c r="S462" s="9"/>
      <c r="T462" s="9"/>
      <c r="U462" s="9"/>
      <c r="V462" s="9"/>
      <c r="W462" s="9"/>
      <c r="X462" s="9"/>
      <c r="Y462" s="9"/>
      <c r="Z462" s="9"/>
      <c r="AA462" s="9"/>
      <c r="AB462" s="9"/>
      <c r="AC462" s="9"/>
      <c r="AD462" s="9"/>
      <c r="AP462"/>
      <c r="AQ462"/>
      <c r="AX462"/>
    </row>
    <row r="463" spans="18:50" ht="18.600000000000001" customHeight="1" x14ac:dyDescent="0.25">
      <c r="R463" s="9"/>
      <c r="S463" s="9"/>
      <c r="T463" s="9"/>
      <c r="U463" s="9"/>
      <c r="V463" s="9"/>
      <c r="W463" s="9"/>
      <c r="X463" s="9"/>
      <c r="Y463" s="9"/>
      <c r="Z463" s="9"/>
      <c r="AA463" s="9"/>
      <c r="AB463" s="9"/>
      <c r="AC463" s="9"/>
      <c r="AD463" s="9"/>
      <c r="AP463"/>
      <c r="AQ463"/>
      <c r="AX463"/>
    </row>
    <row r="464" spans="18:50" ht="18.600000000000001" customHeight="1" x14ac:dyDescent="0.25">
      <c r="R464" s="9"/>
      <c r="S464" s="9"/>
      <c r="T464" s="9"/>
      <c r="U464" s="9"/>
      <c r="V464" s="9"/>
      <c r="W464" s="9"/>
      <c r="X464" s="9"/>
      <c r="Y464" s="9"/>
      <c r="Z464" s="9"/>
      <c r="AA464" s="9"/>
      <c r="AB464" s="9"/>
      <c r="AC464" s="9"/>
      <c r="AD464" s="9"/>
      <c r="AP464"/>
      <c r="AQ464"/>
      <c r="AX464"/>
    </row>
    <row r="465" spans="18:50" ht="18.600000000000001" customHeight="1" x14ac:dyDescent="0.25">
      <c r="R465" s="9"/>
      <c r="S465" s="9"/>
      <c r="T465" s="9"/>
      <c r="U465" s="9"/>
      <c r="V465" s="9"/>
      <c r="W465" s="9"/>
      <c r="X465" s="9"/>
      <c r="Y465" s="9"/>
      <c r="Z465" s="9"/>
      <c r="AA465" s="9"/>
      <c r="AB465" s="9"/>
      <c r="AC465" s="9"/>
      <c r="AD465" s="9"/>
      <c r="AP465"/>
      <c r="AQ465"/>
      <c r="AX465"/>
    </row>
    <row r="466" spans="18:50" ht="18.600000000000001" customHeight="1" x14ac:dyDescent="0.25">
      <c r="R466" s="9"/>
      <c r="S466" s="9"/>
      <c r="T466" s="9"/>
      <c r="U466" s="9"/>
      <c r="V466" s="9"/>
      <c r="W466" s="9"/>
      <c r="X466" s="9"/>
      <c r="Y466" s="9"/>
      <c r="Z466" s="9"/>
      <c r="AA466" s="9"/>
      <c r="AB466" s="9"/>
      <c r="AC466" s="9"/>
      <c r="AD466" s="9"/>
      <c r="AP466"/>
      <c r="AQ466"/>
      <c r="AX466"/>
    </row>
    <row r="467" spans="18:50" ht="18.600000000000001" customHeight="1" x14ac:dyDescent="0.25">
      <c r="R467" s="9"/>
      <c r="S467" s="9"/>
      <c r="T467" s="9"/>
      <c r="U467" s="9"/>
      <c r="V467" s="9"/>
      <c r="W467" s="9"/>
      <c r="X467" s="9"/>
      <c r="Y467" s="9"/>
      <c r="Z467" s="9"/>
      <c r="AA467" s="9"/>
      <c r="AB467" s="9"/>
      <c r="AC467" s="9"/>
      <c r="AD467" s="9"/>
      <c r="AP467"/>
      <c r="AQ467"/>
      <c r="AX467"/>
    </row>
    <row r="468" spans="18:50" ht="18.600000000000001" customHeight="1" x14ac:dyDescent="0.25">
      <c r="R468" s="9"/>
      <c r="S468" s="9"/>
      <c r="T468" s="9"/>
      <c r="U468" s="9"/>
      <c r="V468" s="9"/>
      <c r="W468" s="9"/>
      <c r="X468" s="9"/>
      <c r="Y468" s="9"/>
      <c r="Z468" s="9"/>
      <c r="AA468" s="9"/>
      <c r="AB468" s="9"/>
      <c r="AC468" s="9"/>
      <c r="AD468" s="9"/>
      <c r="AP468"/>
      <c r="AQ468"/>
      <c r="AX468"/>
    </row>
    <row r="469" spans="18:50" ht="18.600000000000001" customHeight="1" x14ac:dyDescent="0.25">
      <c r="R469" s="9"/>
      <c r="S469" s="9"/>
      <c r="T469" s="9"/>
      <c r="U469" s="9"/>
      <c r="V469" s="9"/>
      <c r="W469" s="9"/>
      <c r="X469" s="9"/>
      <c r="Y469" s="9"/>
      <c r="Z469" s="9"/>
      <c r="AA469" s="9"/>
      <c r="AB469" s="9"/>
      <c r="AC469" s="9"/>
      <c r="AD469" s="9"/>
      <c r="AP469"/>
      <c r="AQ469"/>
      <c r="AX469"/>
    </row>
    <row r="470" spans="18:50" ht="18.600000000000001" customHeight="1" x14ac:dyDescent="0.25">
      <c r="R470" s="9"/>
      <c r="S470" s="9"/>
      <c r="T470" s="9"/>
      <c r="U470" s="9"/>
      <c r="V470" s="9"/>
      <c r="W470" s="9"/>
      <c r="X470" s="9"/>
      <c r="Y470" s="9"/>
      <c r="Z470" s="9"/>
      <c r="AA470" s="9"/>
      <c r="AB470" s="9"/>
      <c r="AC470" s="9"/>
      <c r="AD470" s="9"/>
      <c r="AP470"/>
      <c r="AQ470"/>
      <c r="AX470"/>
    </row>
    <row r="471" spans="18:50" ht="18.600000000000001" customHeight="1" x14ac:dyDescent="0.25">
      <c r="R471" s="9"/>
      <c r="S471" s="9"/>
      <c r="T471" s="9"/>
      <c r="U471" s="9"/>
      <c r="V471" s="9"/>
      <c r="W471" s="9"/>
      <c r="X471" s="9"/>
      <c r="Y471" s="9"/>
      <c r="Z471" s="9"/>
      <c r="AA471" s="9"/>
      <c r="AB471" s="9"/>
      <c r="AC471" s="9"/>
      <c r="AD471" s="9"/>
      <c r="AP471"/>
      <c r="AQ471"/>
      <c r="AX471"/>
    </row>
    <row r="472" spans="18:50" ht="18.600000000000001" customHeight="1" x14ac:dyDescent="0.25">
      <c r="R472" s="9"/>
      <c r="S472" s="9"/>
      <c r="T472" s="9"/>
      <c r="U472" s="9"/>
      <c r="V472" s="9"/>
      <c r="W472" s="9"/>
      <c r="X472" s="9"/>
      <c r="Y472" s="9"/>
      <c r="Z472" s="9"/>
      <c r="AA472" s="9"/>
      <c r="AB472" s="9"/>
      <c r="AC472" s="9"/>
      <c r="AD472" s="9"/>
      <c r="AP472"/>
      <c r="AQ472"/>
      <c r="AX472"/>
    </row>
    <row r="473" spans="18:50" ht="18.600000000000001" customHeight="1" x14ac:dyDescent="0.25">
      <c r="R473" s="9"/>
      <c r="S473" s="9"/>
      <c r="T473" s="9"/>
      <c r="U473" s="9"/>
      <c r="V473" s="9"/>
      <c r="W473" s="9"/>
      <c r="X473" s="9"/>
      <c r="Y473" s="9"/>
      <c r="Z473" s="9"/>
      <c r="AA473" s="9"/>
      <c r="AB473" s="9"/>
      <c r="AC473" s="9"/>
      <c r="AD473" s="9"/>
      <c r="AP473"/>
      <c r="AQ473"/>
      <c r="AX473"/>
    </row>
    <row r="474" spans="18:50" ht="18.600000000000001" customHeight="1" x14ac:dyDescent="0.25">
      <c r="R474" s="9"/>
      <c r="S474" s="9"/>
      <c r="T474" s="9"/>
      <c r="U474" s="9"/>
      <c r="V474" s="9"/>
      <c r="W474" s="9"/>
      <c r="X474" s="9"/>
      <c r="Y474" s="9"/>
      <c r="Z474" s="9"/>
      <c r="AA474" s="9"/>
      <c r="AB474" s="9"/>
      <c r="AC474" s="9"/>
      <c r="AD474" s="9"/>
      <c r="AP474"/>
      <c r="AQ474"/>
      <c r="AX474"/>
    </row>
    <row r="475" spans="18:50" ht="18.600000000000001" customHeight="1" x14ac:dyDescent="0.25">
      <c r="R475" s="9"/>
      <c r="S475" s="9"/>
      <c r="T475" s="9"/>
      <c r="U475" s="9"/>
      <c r="V475" s="9"/>
      <c r="W475" s="9"/>
      <c r="X475" s="9"/>
      <c r="Y475" s="9"/>
      <c r="Z475" s="9"/>
      <c r="AA475" s="9"/>
      <c r="AB475" s="9"/>
      <c r="AC475" s="9"/>
      <c r="AD475" s="9"/>
      <c r="AP475"/>
      <c r="AQ475"/>
      <c r="AX475"/>
    </row>
    <row r="476" spans="18:50" ht="18.600000000000001" customHeight="1" x14ac:dyDescent="0.25">
      <c r="R476" s="9"/>
      <c r="S476" s="9"/>
      <c r="T476" s="9"/>
      <c r="U476" s="9"/>
      <c r="V476" s="9"/>
      <c r="W476" s="9"/>
      <c r="X476" s="9"/>
      <c r="Y476" s="9"/>
      <c r="Z476" s="9"/>
      <c r="AA476" s="9"/>
      <c r="AB476" s="9"/>
      <c r="AC476" s="9"/>
      <c r="AD476" s="9"/>
      <c r="AP476"/>
      <c r="AQ476"/>
      <c r="AX476"/>
    </row>
    <row r="477" spans="18:50" ht="18.600000000000001" customHeight="1" x14ac:dyDescent="0.25">
      <c r="R477" s="9"/>
      <c r="S477" s="9"/>
      <c r="T477" s="9"/>
      <c r="U477" s="9"/>
      <c r="V477" s="9"/>
      <c r="W477" s="9"/>
      <c r="X477" s="9"/>
      <c r="Y477" s="9"/>
      <c r="Z477" s="9"/>
      <c r="AA477" s="9"/>
      <c r="AB477" s="9"/>
      <c r="AC477" s="9"/>
      <c r="AD477" s="9"/>
      <c r="AP477"/>
      <c r="AQ477"/>
      <c r="AX477"/>
    </row>
    <row r="478" spans="18:50" ht="18.600000000000001" customHeight="1" x14ac:dyDescent="0.25">
      <c r="R478" s="9"/>
      <c r="S478" s="9"/>
      <c r="T478" s="9"/>
      <c r="U478" s="9"/>
      <c r="V478" s="9"/>
      <c r="W478" s="9"/>
      <c r="X478" s="9"/>
      <c r="Y478" s="9"/>
      <c r="Z478" s="9"/>
      <c r="AA478" s="9"/>
      <c r="AB478" s="9"/>
      <c r="AC478" s="9"/>
      <c r="AD478" s="9"/>
      <c r="AP478"/>
      <c r="AQ478"/>
      <c r="AX478"/>
    </row>
    <row r="479" spans="18:50" ht="18.600000000000001" customHeight="1" x14ac:dyDescent="0.25">
      <c r="R479" s="9"/>
      <c r="S479" s="9"/>
      <c r="T479" s="9"/>
      <c r="U479" s="9"/>
      <c r="V479" s="9"/>
      <c r="W479" s="9"/>
      <c r="X479" s="9"/>
      <c r="Y479" s="9"/>
      <c r="Z479" s="9"/>
      <c r="AA479" s="9"/>
      <c r="AB479" s="9"/>
      <c r="AC479" s="9"/>
      <c r="AD479" s="9"/>
      <c r="AP479"/>
      <c r="AQ479"/>
      <c r="AX479"/>
    </row>
    <row r="480" spans="18:50" ht="18.600000000000001" customHeight="1" x14ac:dyDescent="0.25">
      <c r="R480" s="9"/>
      <c r="S480" s="9"/>
      <c r="T480" s="9"/>
      <c r="U480" s="9"/>
      <c r="V480" s="9"/>
      <c r="W480" s="9"/>
      <c r="X480" s="9"/>
      <c r="Y480" s="9"/>
      <c r="Z480" s="9"/>
      <c r="AA480" s="9"/>
      <c r="AB480" s="9"/>
      <c r="AC480" s="9"/>
      <c r="AD480" s="9"/>
      <c r="AP480"/>
      <c r="AQ480"/>
      <c r="AX480"/>
    </row>
    <row r="481" spans="18:50" ht="18.600000000000001" customHeight="1" x14ac:dyDescent="0.25">
      <c r="R481" s="9"/>
      <c r="S481" s="9"/>
      <c r="T481" s="9"/>
      <c r="U481" s="9"/>
      <c r="V481" s="9"/>
      <c r="W481" s="9"/>
      <c r="X481" s="9"/>
      <c r="Y481" s="9"/>
      <c r="Z481" s="9"/>
      <c r="AA481" s="9"/>
      <c r="AB481" s="9"/>
      <c r="AC481" s="9"/>
      <c r="AD481" s="9"/>
      <c r="AP481"/>
      <c r="AQ481"/>
      <c r="AX481"/>
    </row>
    <row r="482" spans="18:50" ht="18.600000000000001" customHeight="1" x14ac:dyDescent="0.25">
      <c r="R482" s="9"/>
      <c r="S482" s="9"/>
      <c r="T482" s="9"/>
      <c r="U482" s="9"/>
      <c r="V482" s="9"/>
      <c r="W482" s="9"/>
      <c r="X482" s="9"/>
      <c r="Y482" s="9"/>
      <c r="Z482" s="9"/>
      <c r="AA482" s="9"/>
      <c r="AB482" s="9"/>
      <c r="AC482" s="9"/>
      <c r="AD482" s="9"/>
      <c r="AP482"/>
      <c r="AQ482"/>
      <c r="AX482"/>
    </row>
    <row r="483" spans="18:50" ht="18.600000000000001" customHeight="1" x14ac:dyDescent="0.25">
      <c r="R483" s="9"/>
      <c r="S483" s="9"/>
      <c r="T483" s="9"/>
      <c r="U483" s="9"/>
      <c r="V483" s="9"/>
      <c r="W483" s="9"/>
      <c r="X483" s="9"/>
      <c r="Y483" s="9"/>
      <c r="Z483" s="9"/>
      <c r="AA483" s="9"/>
      <c r="AB483" s="9"/>
      <c r="AC483" s="9"/>
      <c r="AD483" s="9"/>
      <c r="AP483"/>
      <c r="AQ483"/>
      <c r="AX483"/>
    </row>
    <row r="484" spans="18:50" ht="18.600000000000001" customHeight="1" x14ac:dyDescent="0.25">
      <c r="R484" s="9"/>
      <c r="S484" s="9"/>
      <c r="T484" s="9"/>
      <c r="U484" s="9"/>
      <c r="V484" s="9"/>
      <c r="W484" s="9"/>
      <c r="X484" s="9"/>
      <c r="Y484" s="9"/>
      <c r="Z484" s="9"/>
      <c r="AA484" s="9"/>
      <c r="AB484" s="9"/>
      <c r="AC484" s="9"/>
      <c r="AD484" s="9"/>
      <c r="AP484"/>
      <c r="AQ484"/>
      <c r="AX484"/>
    </row>
    <row r="485" spans="18:50" ht="18.600000000000001" customHeight="1" x14ac:dyDescent="0.25">
      <c r="R485" s="9"/>
      <c r="S485" s="9"/>
      <c r="T485" s="9"/>
      <c r="U485" s="9"/>
      <c r="V485" s="9"/>
      <c r="W485" s="9"/>
      <c r="X485" s="9"/>
      <c r="Y485" s="9"/>
      <c r="Z485" s="9"/>
      <c r="AA485" s="9"/>
      <c r="AB485" s="9"/>
      <c r="AC485" s="9"/>
      <c r="AD485" s="9"/>
      <c r="AP485"/>
      <c r="AQ485"/>
      <c r="AX485"/>
    </row>
    <row r="486" spans="18:50" ht="18.600000000000001" customHeight="1" x14ac:dyDescent="0.25">
      <c r="R486" s="9"/>
      <c r="S486" s="9"/>
      <c r="T486" s="9"/>
      <c r="U486" s="9"/>
      <c r="V486" s="9"/>
      <c r="W486" s="9"/>
      <c r="X486" s="9"/>
      <c r="Y486" s="9"/>
      <c r="Z486" s="9"/>
      <c r="AA486" s="9"/>
      <c r="AB486" s="9"/>
      <c r="AC486" s="9"/>
      <c r="AD486" s="9"/>
      <c r="AP486"/>
      <c r="AQ486"/>
      <c r="AX486"/>
    </row>
    <row r="487" spans="18:50" ht="18.600000000000001" customHeight="1" x14ac:dyDescent="0.25">
      <c r="R487" s="9"/>
      <c r="S487" s="9"/>
      <c r="T487" s="9"/>
      <c r="U487" s="9"/>
      <c r="V487" s="9"/>
      <c r="W487" s="9"/>
      <c r="X487" s="9"/>
      <c r="Y487" s="9"/>
      <c r="Z487" s="9"/>
      <c r="AA487" s="9"/>
      <c r="AB487" s="9"/>
      <c r="AC487" s="9"/>
      <c r="AD487" s="9"/>
      <c r="AP487"/>
      <c r="AQ487"/>
      <c r="AX487"/>
    </row>
    <row r="488" spans="18:50" ht="18.600000000000001" customHeight="1" x14ac:dyDescent="0.25">
      <c r="R488" s="9"/>
      <c r="S488" s="9"/>
      <c r="T488" s="9"/>
      <c r="U488" s="9"/>
      <c r="V488" s="9"/>
      <c r="W488" s="9"/>
      <c r="X488" s="9"/>
      <c r="Y488" s="9"/>
      <c r="Z488" s="9"/>
      <c r="AA488" s="9"/>
      <c r="AB488" s="9"/>
      <c r="AC488" s="9"/>
      <c r="AD488" s="9"/>
      <c r="AP488"/>
      <c r="AQ488"/>
      <c r="AX488"/>
    </row>
    <row r="489" spans="18:50" ht="18.600000000000001" customHeight="1" x14ac:dyDescent="0.25">
      <c r="R489" s="9"/>
      <c r="S489" s="9"/>
      <c r="T489" s="9"/>
      <c r="U489" s="9"/>
      <c r="V489" s="9"/>
      <c r="W489" s="9"/>
      <c r="X489" s="9"/>
      <c r="Y489" s="9"/>
      <c r="Z489" s="9"/>
      <c r="AA489" s="9"/>
      <c r="AB489" s="9"/>
      <c r="AC489" s="9"/>
      <c r="AD489" s="9"/>
      <c r="AP489"/>
      <c r="AQ489"/>
      <c r="AX489"/>
    </row>
    <row r="490" spans="18:50" ht="18.600000000000001" customHeight="1" x14ac:dyDescent="0.25">
      <c r="R490" s="9"/>
      <c r="S490" s="9"/>
      <c r="T490" s="9"/>
      <c r="U490" s="9"/>
      <c r="V490" s="9"/>
      <c r="W490" s="9"/>
      <c r="X490" s="9"/>
      <c r="Y490" s="9"/>
      <c r="Z490" s="9"/>
      <c r="AA490" s="9"/>
      <c r="AB490" s="9"/>
      <c r="AC490" s="9"/>
      <c r="AD490" s="9"/>
      <c r="AP490"/>
      <c r="AQ490"/>
      <c r="AX490"/>
    </row>
    <row r="491" spans="18:50" ht="18.600000000000001" customHeight="1" x14ac:dyDescent="0.25">
      <c r="R491" s="9"/>
      <c r="S491" s="9"/>
      <c r="T491" s="9"/>
      <c r="U491" s="9"/>
      <c r="V491" s="9"/>
      <c r="W491" s="9"/>
      <c r="X491" s="9"/>
      <c r="Y491" s="9"/>
      <c r="Z491" s="9"/>
      <c r="AA491" s="9"/>
      <c r="AB491" s="9"/>
      <c r="AC491" s="9"/>
      <c r="AD491" s="9"/>
      <c r="AP491"/>
      <c r="AQ491"/>
      <c r="AX491"/>
    </row>
    <row r="492" spans="18:50" ht="18.600000000000001" customHeight="1" x14ac:dyDescent="0.25">
      <c r="R492" s="9"/>
      <c r="S492" s="9"/>
      <c r="T492" s="9"/>
      <c r="U492" s="9"/>
      <c r="V492" s="9"/>
      <c r="W492" s="9"/>
      <c r="X492" s="9"/>
      <c r="Y492" s="9"/>
      <c r="Z492" s="9"/>
      <c r="AA492" s="9"/>
      <c r="AB492" s="9"/>
      <c r="AC492" s="9"/>
      <c r="AD492" s="9"/>
      <c r="AP492"/>
      <c r="AQ492"/>
      <c r="AX492"/>
    </row>
    <row r="493" spans="18:50" ht="18.600000000000001" customHeight="1" x14ac:dyDescent="0.25">
      <c r="R493" s="9"/>
      <c r="S493" s="9"/>
      <c r="T493" s="9"/>
      <c r="U493" s="9"/>
      <c r="V493" s="9"/>
      <c r="W493" s="9"/>
      <c r="X493" s="9"/>
      <c r="Y493" s="9"/>
      <c r="Z493" s="9"/>
      <c r="AA493" s="9"/>
      <c r="AB493" s="9"/>
      <c r="AC493" s="9"/>
      <c r="AD493" s="9"/>
      <c r="AP493"/>
      <c r="AQ493"/>
      <c r="AX493"/>
    </row>
    <row r="494" spans="18:50" ht="18.600000000000001" customHeight="1" x14ac:dyDescent="0.25">
      <c r="R494" s="9"/>
      <c r="S494" s="9"/>
      <c r="T494" s="9"/>
      <c r="U494" s="9"/>
      <c r="V494" s="9"/>
      <c r="W494" s="9"/>
      <c r="X494" s="9"/>
      <c r="Y494" s="9"/>
      <c r="Z494" s="9"/>
      <c r="AA494" s="9"/>
      <c r="AB494" s="9"/>
      <c r="AC494" s="9"/>
      <c r="AD494" s="9"/>
      <c r="AP494"/>
      <c r="AQ494"/>
      <c r="AX494"/>
    </row>
    <row r="495" spans="18:50" ht="18.600000000000001" customHeight="1" x14ac:dyDescent="0.25">
      <c r="R495" s="9"/>
      <c r="S495" s="9"/>
      <c r="T495" s="9"/>
      <c r="U495" s="9"/>
      <c r="V495" s="9"/>
      <c r="W495" s="9"/>
      <c r="X495" s="9"/>
      <c r="Y495" s="9"/>
      <c r="Z495" s="9"/>
      <c r="AA495" s="9"/>
      <c r="AB495" s="9"/>
      <c r="AC495" s="9"/>
      <c r="AD495" s="9"/>
      <c r="AP495"/>
      <c r="AQ495"/>
      <c r="AX495"/>
    </row>
    <row r="496" spans="18:50" ht="18.600000000000001" customHeight="1" x14ac:dyDescent="0.25">
      <c r="R496" s="9"/>
      <c r="S496" s="9"/>
      <c r="T496" s="9"/>
      <c r="U496" s="9"/>
      <c r="V496" s="9"/>
      <c r="W496" s="9"/>
      <c r="X496" s="9"/>
      <c r="Y496" s="9"/>
      <c r="Z496" s="9"/>
      <c r="AA496" s="9"/>
      <c r="AB496" s="9"/>
      <c r="AC496" s="9"/>
      <c r="AD496" s="9"/>
      <c r="AP496"/>
      <c r="AQ496"/>
      <c r="AX496"/>
    </row>
    <row r="497" spans="18:50" ht="18.600000000000001" customHeight="1" x14ac:dyDescent="0.25">
      <c r="R497" s="9"/>
      <c r="S497" s="9"/>
      <c r="T497" s="9"/>
      <c r="U497" s="9"/>
      <c r="V497" s="9"/>
      <c r="W497" s="9"/>
      <c r="X497" s="9"/>
      <c r="Y497" s="9"/>
      <c r="Z497" s="9"/>
      <c r="AA497" s="9"/>
      <c r="AB497" s="9"/>
      <c r="AC497" s="9"/>
      <c r="AD497" s="9"/>
      <c r="AP497"/>
      <c r="AQ497"/>
      <c r="AX497"/>
    </row>
    <row r="498" spans="18:50" ht="18.600000000000001" customHeight="1" x14ac:dyDescent="0.25">
      <c r="R498" s="9"/>
      <c r="S498" s="9"/>
      <c r="T498" s="9"/>
      <c r="U498" s="9"/>
      <c r="V498" s="9"/>
      <c r="W498" s="9"/>
      <c r="X498" s="9"/>
      <c r="Y498" s="9"/>
      <c r="Z498" s="9"/>
      <c r="AA498" s="9"/>
      <c r="AB498" s="9"/>
      <c r="AC498" s="9"/>
      <c r="AD498" s="9"/>
      <c r="AP498"/>
      <c r="AQ498"/>
      <c r="AX498"/>
    </row>
    <row r="499" spans="18:50" ht="18.600000000000001" customHeight="1" x14ac:dyDescent="0.25">
      <c r="R499" s="9"/>
      <c r="S499" s="9"/>
      <c r="T499" s="9"/>
      <c r="U499" s="9"/>
      <c r="V499" s="9"/>
      <c r="W499" s="9"/>
      <c r="X499" s="9"/>
      <c r="Y499" s="9"/>
      <c r="Z499" s="9"/>
      <c r="AA499" s="9"/>
      <c r="AB499" s="9"/>
      <c r="AC499" s="9"/>
      <c r="AD499" s="9"/>
      <c r="AP499"/>
      <c r="AQ499"/>
      <c r="AX499"/>
    </row>
    <row r="500" spans="18:50" ht="18.600000000000001" customHeight="1" x14ac:dyDescent="0.25">
      <c r="R500" s="9"/>
      <c r="S500" s="9"/>
      <c r="T500" s="9"/>
      <c r="U500" s="9"/>
      <c r="V500" s="9"/>
      <c r="W500" s="9"/>
      <c r="X500" s="9"/>
      <c r="Y500" s="9"/>
      <c r="Z500" s="9"/>
      <c r="AA500" s="9"/>
      <c r="AB500" s="9"/>
      <c r="AC500" s="9"/>
      <c r="AD500" s="9"/>
      <c r="AP500"/>
      <c r="AQ500"/>
      <c r="AX500"/>
    </row>
    <row r="501" spans="18:50" ht="18.600000000000001" customHeight="1" x14ac:dyDescent="0.25">
      <c r="R501" s="9"/>
      <c r="S501" s="9"/>
      <c r="T501" s="9"/>
      <c r="U501" s="9"/>
      <c r="V501" s="9"/>
      <c r="W501" s="9"/>
      <c r="X501" s="9"/>
      <c r="Y501" s="9"/>
      <c r="Z501" s="9"/>
      <c r="AA501" s="9"/>
      <c r="AB501" s="9"/>
      <c r="AC501" s="9"/>
      <c r="AD501" s="9"/>
      <c r="AP501"/>
      <c r="AQ501"/>
      <c r="AX501"/>
    </row>
    <row r="502" spans="18:50" ht="18.600000000000001" customHeight="1" x14ac:dyDescent="0.25">
      <c r="R502" s="9"/>
      <c r="S502" s="9"/>
      <c r="T502" s="9"/>
      <c r="U502" s="9"/>
      <c r="V502" s="9"/>
      <c r="W502" s="9"/>
      <c r="X502" s="9"/>
      <c r="Y502" s="9"/>
      <c r="Z502" s="9"/>
      <c r="AA502" s="9"/>
      <c r="AB502" s="9"/>
      <c r="AC502" s="9"/>
      <c r="AD502" s="9"/>
      <c r="AP502"/>
      <c r="AQ502"/>
      <c r="AX502"/>
    </row>
    <row r="503" spans="18:50" ht="18.600000000000001" customHeight="1" x14ac:dyDescent="0.25">
      <c r="R503" s="9"/>
      <c r="S503" s="9"/>
      <c r="T503" s="9"/>
      <c r="U503" s="9"/>
      <c r="V503" s="9"/>
      <c r="W503" s="9"/>
      <c r="X503" s="9"/>
      <c r="Y503" s="9"/>
      <c r="Z503" s="9"/>
      <c r="AA503" s="9"/>
      <c r="AB503" s="9"/>
      <c r="AC503" s="9"/>
      <c r="AD503" s="9"/>
      <c r="AP503"/>
      <c r="AQ503"/>
      <c r="AX503"/>
    </row>
    <row r="504" spans="18:50" ht="18.600000000000001" customHeight="1" x14ac:dyDescent="0.25">
      <c r="R504" s="9"/>
      <c r="S504" s="9"/>
      <c r="T504" s="9"/>
      <c r="U504" s="9"/>
      <c r="V504" s="9"/>
      <c r="W504" s="9"/>
      <c r="X504" s="9"/>
      <c r="Y504" s="9"/>
      <c r="Z504" s="9"/>
      <c r="AA504" s="9"/>
      <c r="AB504" s="9"/>
      <c r="AC504" s="9"/>
      <c r="AD504" s="9"/>
      <c r="AP504"/>
      <c r="AQ504"/>
      <c r="AX504"/>
    </row>
    <row r="505" spans="18:50" ht="18.600000000000001" customHeight="1" x14ac:dyDescent="0.25">
      <c r="R505" s="9"/>
      <c r="S505" s="9"/>
      <c r="T505" s="9"/>
      <c r="U505" s="9"/>
      <c r="V505" s="9"/>
      <c r="W505" s="9"/>
      <c r="X505" s="9"/>
      <c r="Y505" s="9"/>
      <c r="Z505" s="9"/>
      <c r="AA505" s="9"/>
      <c r="AB505" s="9"/>
      <c r="AC505" s="9"/>
      <c r="AD505" s="9"/>
      <c r="AP505"/>
      <c r="AQ505"/>
      <c r="AX505"/>
    </row>
    <row r="506" spans="18:50" ht="18.600000000000001" customHeight="1" x14ac:dyDescent="0.25">
      <c r="R506" s="9"/>
      <c r="S506" s="9"/>
      <c r="T506" s="9"/>
      <c r="U506" s="9"/>
      <c r="V506" s="9"/>
      <c r="W506" s="9"/>
      <c r="X506" s="9"/>
      <c r="Y506" s="9"/>
      <c r="Z506" s="9"/>
      <c r="AA506" s="9"/>
      <c r="AB506" s="9"/>
      <c r="AC506" s="9"/>
      <c r="AD506" s="9"/>
      <c r="AP506"/>
      <c r="AQ506"/>
      <c r="AX506"/>
    </row>
    <row r="507" spans="18:50" ht="18.600000000000001" customHeight="1" x14ac:dyDescent="0.25">
      <c r="R507" s="9"/>
      <c r="S507" s="9"/>
      <c r="T507" s="9"/>
      <c r="U507" s="9"/>
      <c r="V507" s="9"/>
      <c r="W507" s="9"/>
      <c r="X507" s="9"/>
      <c r="Y507" s="9"/>
      <c r="Z507" s="9"/>
      <c r="AA507" s="9"/>
      <c r="AB507" s="9"/>
      <c r="AC507" s="9"/>
      <c r="AD507" s="9"/>
      <c r="AP507"/>
      <c r="AQ507"/>
      <c r="AX507"/>
    </row>
    <row r="508" spans="18:50" ht="18.600000000000001" customHeight="1" x14ac:dyDescent="0.25">
      <c r="R508" s="9"/>
      <c r="S508" s="9"/>
      <c r="T508" s="9"/>
      <c r="U508" s="9"/>
      <c r="V508" s="9"/>
      <c r="W508" s="9"/>
      <c r="X508" s="9"/>
      <c r="Y508" s="9"/>
      <c r="Z508" s="9"/>
      <c r="AA508" s="9"/>
      <c r="AB508" s="9"/>
      <c r="AC508" s="9"/>
      <c r="AD508" s="9"/>
      <c r="AP508"/>
      <c r="AQ508"/>
      <c r="AX508"/>
    </row>
    <row r="509" spans="18:50" ht="18.600000000000001" customHeight="1" x14ac:dyDescent="0.25">
      <c r="R509" s="9"/>
      <c r="S509" s="9"/>
      <c r="T509" s="9"/>
      <c r="U509" s="9"/>
      <c r="V509" s="9"/>
      <c r="W509" s="9"/>
      <c r="X509" s="9"/>
      <c r="Y509" s="9"/>
      <c r="Z509" s="9"/>
      <c r="AA509" s="9"/>
      <c r="AB509" s="9"/>
      <c r="AC509" s="9"/>
      <c r="AD509" s="9"/>
      <c r="AP509"/>
      <c r="AQ509"/>
      <c r="AX509"/>
    </row>
    <row r="510" spans="18:50" ht="18.600000000000001" customHeight="1" x14ac:dyDescent="0.25">
      <c r="R510" s="9"/>
      <c r="S510" s="9"/>
      <c r="T510" s="9"/>
      <c r="U510" s="9"/>
      <c r="V510" s="9"/>
      <c r="W510" s="9"/>
      <c r="X510" s="9"/>
      <c r="Y510" s="9"/>
      <c r="Z510" s="9"/>
      <c r="AA510" s="9"/>
      <c r="AB510" s="9"/>
      <c r="AC510" s="9"/>
      <c r="AD510" s="9"/>
      <c r="AP510"/>
      <c r="AQ510"/>
      <c r="AX510"/>
    </row>
    <row r="511" spans="18:50" ht="18.600000000000001" customHeight="1" x14ac:dyDescent="0.25">
      <c r="R511" s="9"/>
      <c r="S511" s="9"/>
      <c r="T511" s="9"/>
      <c r="U511" s="9"/>
      <c r="V511" s="9"/>
      <c r="W511" s="9"/>
      <c r="X511" s="9"/>
      <c r="Y511" s="9"/>
      <c r="Z511" s="9"/>
      <c r="AA511" s="9"/>
      <c r="AB511" s="9"/>
      <c r="AC511" s="9"/>
      <c r="AD511" s="9"/>
      <c r="AP511"/>
      <c r="AQ511"/>
      <c r="AX511"/>
    </row>
    <row r="512" spans="18:50" ht="18.600000000000001" customHeight="1" x14ac:dyDescent="0.25">
      <c r="R512" s="9"/>
      <c r="S512" s="9"/>
      <c r="T512" s="9"/>
      <c r="U512" s="9"/>
      <c r="V512" s="9"/>
      <c r="W512" s="9"/>
      <c r="X512" s="9"/>
      <c r="Y512" s="9"/>
      <c r="Z512" s="9"/>
      <c r="AA512" s="9"/>
      <c r="AB512" s="9"/>
      <c r="AC512" s="9"/>
      <c r="AD512" s="9"/>
      <c r="AP512"/>
      <c r="AQ512"/>
      <c r="AX512"/>
    </row>
    <row r="513" spans="18:50" ht="18.600000000000001" customHeight="1" x14ac:dyDescent="0.25">
      <c r="R513" s="9"/>
      <c r="S513" s="9"/>
      <c r="T513" s="9"/>
      <c r="U513" s="9"/>
      <c r="V513" s="9"/>
      <c r="W513" s="9"/>
      <c r="X513" s="9"/>
      <c r="Y513" s="9"/>
      <c r="Z513" s="9"/>
      <c r="AA513" s="9"/>
      <c r="AB513" s="9"/>
      <c r="AC513" s="9"/>
      <c r="AD513" s="9"/>
      <c r="AP513"/>
      <c r="AQ513"/>
      <c r="AX513"/>
    </row>
    <row r="514" spans="18:50" ht="18.600000000000001" customHeight="1" x14ac:dyDescent="0.25">
      <c r="R514" s="9"/>
      <c r="S514" s="9"/>
      <c r="T514" s="9"/>
      <c r="U514" s="9"/>
      <c r="V514" s="9"/>
      <c r="W514" s="9"/>
      <c r="X514" s="9"/>
      <c r="Y514" s="9"/>
      <c r="Z514" s="9"/>
      <c r="AA514" s="9"/>
      <c r="AB514" s="9"/>
      <c r="AC514" s="9"/>
      <c r="AD514" s="9"/>
      <c r="AP514"/>
      <c r="AQ514"/>
      <c r="AX514"/>
    </row>
    <row r="515" spans="18:50" ht="18.600000000000001" customHeight="1" x14ac:dyDescent="0.25">
      <c r="R515" s="9"/>
      <c r="S515" s="9"/>
      <c r="T515" s="9"/>
      <c r="U515" s="9"/>
      <c r="V515" s="9"/>
      <c r="W515" s="9"/>
      <c r="X515" s="9"/>
      <c r="Y515" s="9"/>
      <c r="Z515" s="9"/>
      <c r="AA515" s="9"/>
      <c r="AB515" s="9"/>
      <c r="AC515" s="9"/>
      <c r="AD515" s="9"/>
      <c r="AP515"/>
      <c r="AQ515"/>
      <c r="AX515"/>
    </row>
    <row r="516" spans="18:50" ht="18.600000000000001" customHeight="1" x14ac:dyDescent="0.25">
      <c r="R516" s="9"/>
      <c r="S516" s="9"/>
      <c r="T516" s="9"/>
      <c r="U516" s="9"/>
      <c r="V516" s="9"/>
      <c r="W516" s="9"/>
      <c r="X516" s="9"/>
      <c r="Y516" s="9"/>
      <c r="Z516" s="9"/>
      <c r="AA516" s="9"/>
      <c r="AB516" s="9"/>
      <c r="AC516" s="9"/>
      <c r="AD516" s="9"/>
      <c r="AP516"/>
      <c r="AQ516"/>
      <c r="AX516"/>
    </row>
    <row r="517" spans="18:50" ht="18.600000000000001" customHeight="1" x14ac:dyDescent="0.25">
      <c r="R517" s="9"/>
      <c r="S517" s="9"/>
      <c r="T517" s="9"/>
      <c r="U517" s="9"/>
      <c r="V517" s="9"/>
      <c r="W517" s="9"/>
      <c r="X517" s="9"/>
      <c r="Y517" s="9"/>
      <c r="Z517" s="9"/>
      <c r="AA517" s="9"/>
      <c r="AB517" s="9"/>
      <c r="AC517" s="9"/>
      <c r="AD517" s="9"/>
      <c r="AP517"/>
      <c r="AQ517"/>
      <c r="AX517"/>
    </row>
    <row r="518" spans="18:50" ht="18.600000000000001" customHeight="1" x14ac:dyDescent="0.25">
      <c r="R518" s="9"/>
      <c r="S518" s="9"/>
      <c r="T518" s="9"/>
      <c r="U518" s="9"/>
      <c r="V518" s="9"/>
      <c r="W518" s="9"/>
      <c r="X518" s="9"/>
      <c r="Y518" s="9"/>
      <c r="Z518" s="9"/>
      <c r="AA518" s="9"/>
      <c r="AB518" s="9"/>
      <c r="AC518" s="9"/>
      <c r="AD518" s="9"/>
      <c r="AP518"/>
      <c r="AQ518"/>
      <c r="AX518"/>
    </row>
    <row r="519" spans="18:50" ht="18.600000000000001" customHeight="1" x14ac:dyDescent="0.25">
      <c r="R519" s="9"/>
      <c r="S519" s="9"/>
      <c r="T519" s="9"/>
      <c r="U519" s="9"/>
      <c r="V519" s="9"/>
      <c r="W519" s="9"/>
      <c r="X519" s="9"/>
      <c r="Y519" s="9"/>
      <c r="Z519" s="9"/>
      <c r="AA519" s="9"/>
      <c r="AB519" s="9"/>
      <c r="AC519" s="9"/>
      <c r="AD519" s="9"/>
      <c r="AP519"/>
      <c r="AQ519"/>
      <c r="AX519"/>
    </row>
    <row r="520" spans="18:50" ht="18.600000000000001" customHeight="1" x14ac:dyDescent="0.25">
      <c r="R520" s="9"/>
      <c r="S520" s="9"/>
      <c r="T520" s="9"/>
      <c r="U520" s="9"/>
      <c r="V520" s="9"/>
      <c r="W520" s="9"/>
      <c r="X520" s="9"/>
      <c r="Y520" s="9"/>
      <c r="Z520" s="9"/>
      <c r="AA520" s="9"/>
      <c r="AB520" s="9"/>
      <c r="AC520" s="9"/>
      <c r="AD520" s="9"/>
      <c r="AP520"/>
      <c r="AQ520"/>
      <c r="AX520"/>
    </row>
    <row r="521" spans="18:50" ht="18.600000000000001" customHeight="1" x14ac:dyDescent="0.25">
      <c r="R521" s="9"/>
      <c r="S521" s="9"/>
      <c r="T521" s="9"/>
      <c r="U521" s="9"/>
      <c r="V521" s="9"/>
      <c r="W521" s="9"/>
      <c r="X521" s="9"/>
      <c r="Y521" s="9"/>
      <c r="Z521" s="9"/>
      <c r="AA521" s="9"/>
      <c r="AB521" s="9"/>
      <c r="AC521" s="9"/>
      <c r="AD521" s="9"/>
      <c r="AP521"/>
      <c r="AQ521"/>
      <c r="AX521"/>
    </row>
    <row r="522" spans="18:50" ht="18.600000000000001" customHeight="1" x14ac:dyDescent="0.25">
      <c r="R522" s="9"/>
      <c r="S522" s="9"/>
      <c r="T522" s="9"/>
      <c r="U522" s="9"/>
      <c r="V522" s="9"/>
      <c r="W522" s="9"/>
      <c r="X522" s="9"/>
      <c r="Y522" s="9"/>
      <c r="Z522" s="9"/>
      <c r="AA522" s="9"/>
      <c r="AB522" s="9"/>
      <c r="AC522" s="9"/>
      <c r="AD522" s="9"/>
      <c r="AP522"/>
      <c r="AQ522"/>
      <c r="AX522"/>
    </row>
    <row r="523" spans="18:50" ht="18.600000000000001" customHeight="1" x14ac:dyDescent="0.25">
      <c r="R523" s="9"/>
      <c r="S523" s="9"/>
      <c r="T523" s="9"/>
      <c r="U523" s="9"/>
      <c r="V523" s="9"/>
      <c r="W523" s="9"/>
      <c r="X523" s="9"/>
      <c r="Y523" s="9"/>
      <c r="Z523" s="9"/>
      <c r="AA523" s="9"/>
      <c r="AB523" s="9"/>
      <c r="AC523" s="9"/>
      <c r="AD523" s="9"/>
      <c r="AP523"/>
      <c r="AQ523"/>
      <c r="AX523"/>
    </row>
    <row r="524" spans="18:50" ht="18.600000000000001" customHeight="1" x14ac:dyDescent="0.25">
      <c r="R524" s="9"/>
      <c r="S524" s="9"/>
      <c r="T524" s="9"/>
      <c r="U524" s="9"/>
      <c r="V524" s="9"/>
      <c r="W524" s="9"/>
      <c r="X524" s="9"/>
      <c r="Y524" s="9"/>
      <c r="Z524" s="9"/>
      <c r="AA524" s="9"/>
      <c r="AB524" s="9"/>
      <c r="AC524" s="9"/>
      <c r="AD524" s="9"/>
      <c r="AP524"/>
      <c r="AQ524"/>
      <c r="AX524"/>
    </row>
    <row r="525" spans="18:50" ht="18.600000000000001" customHeight="1" x14ac:dyDescent="0.25">
      <c r="R525" s="9"/>
      <c r="S525" s="9"/>
      <c r="T525" s="9"/>
      <c r="U525" s="9"/>
      <c r="V525" s="9"/>
      <c r="W525" s="9"/>
      <c r="X525" s="9"/>
      <c r="Y525" s="9"/>
      <c r="Z525" s="9"/>
      <c r="AA525" s="9"/>
      <c r="AB525" s="9"/>
      <c r="AC525" s="9"/>
      <c r="AD525" s="9"/>
      <c r="AP525"/>
      <c r="AQ525"/>
      <c r="AX525"/>
    </row>
    <row r="526" spans="18:50" ht="18.600000000000001" customHeight="1" x14ac:dyDescent="0.25">
      <c r="R526" s="9"/>
      <c r="S526" s="9"/>
      <c r="T526" s="9"/>
      <c r="U526" s="9"/>
      <c r="V526" s="9"/>
      <c r="W526" s="9"/>
      <c r="X526" s="9"/>
      <c r="Y526" s="9"/>
      <c r="Z526" s="9"/>
      <c r="AA526" s="9"/>
      <c r="AB526" s="9"/>
      <c r="AC526" s="9"/>
      <c r="AD526" s="9"/>
      <c r="AP526"/>
      <c r="AQ526"/>
      <c r="AX526"/>
    </row>
    <row r="527" spans="18:50" ht="18.600000000000001" customHeight="1" x14ac:dyDescent="0.25">
      <c r="R527" s="9"/>
      <c r="S527" s="9"/>
      <c r="T527" s="9"/>
      <c r="U527" s="9"/>
      <c r="V527" s="9"/>
      <c r="W527" s="9"/>
      <c r="X527" s="9"/>
      <c r="Y527" s="9"/>
      <c r="Z527" s="9"/>
      <c r="AA527" s="9"/>
      <c r="AB527" s="9"/>
      <c r="AC527" s="9"/>
      <c r="AD527" s="9"/>
      <c r="AP527"/>
      <c r="AQ527"/>
      <c r="AX527"/>
    </row>
    <row r="528" spans="18:50" ht="18.600000000000001" customHeight="1" x14ac:dyDescent="0.25">
      <c r="R528" s="9"/>
      <c r="S528" s="9"/>
      <c r="T528" s="9"/>
      <c r="U528" s="9"/>
      <c r="V528" s="9"/>
      <c r="W528" s="9"/>
      <c r="X528" s="9"/>
      <c r="Y528" s="9"/>
      <c r="Z528" s="9"/>
      <c r="AA528" s="9"/>
      <c r="AB528" s="9"/>
      <c r="AC528" s="9"/>
      <c r="AD528" s="9"/>
      <c r="AP528"/>
      <c r="AQ528"/>
      <c r="AX528"/>
    </row>
    <row r="529" spans="18:50" ht="18.600000000000001" customHeight="1" x14ac:dyDescent="0.25">
      <c r="R529" s="9"/>
      <c r="S529" s="9"/>
      <c r="T529" s="9"/>
      <c r="U529" s="9"/>
      <c r="V529" s="9"/>
      <c r="W529" s="9"/>
      <c r="X529" s="9"/>
      <c r="Y529" s="9"/>
      <c r="Z529" s="9"/>
      <c r="AA529" s="9"/>
      <c r="AB529" s="9"/>
      <c r="AC529" s="9"/>
      <c r="AD529" s="9"/>
      <c r="AP529"/>
      <c r="AQ529"/>
      <c r="AX529"/>
    </row>
    <row r="530" spans="18:50" ht="18.600000000000001" customHeight="1" x14ac:dyDescent="0.25">
      <c r="R530" s="9"/>
      <c r="S530" s="9"/>
      <c r="T530" s="9"/>
      <c r="U530" s="9"/>
      <c r="V530" s="9"/>
      <c r="W530" s="9"/>
      <c r="X530" s="9"/>
      <c r="Y530" s="9"/>
      <c r="Z530" s="9"/>
      <c r="AA530" s="9"/>
      <c r="AB530" s="9"/>
      <c r="AC530" s="9"/>
      <c r="AD530" s="9"/>
      <c r="AP530"/>
      <c r="AQ530"/>
      <c r="AX530"/>
    </row>
    <row r="531" spans="18:50" ht="18.600000000000001" customHeight="1" x14ac:dyDescent="0.25">
      <c r="R531" s="9"/>
      <c r="S531" s="9"/>
      <c r="T531" s="9"/>
      <c r="U531" s="9"/>
      <c r="V531" s="9"/>
      <c r="W531" s="9"/>
      <c r="X531" s="9"/>
      <c r="Y531" s="9"/>
      <c r="Z531" s="9"/>
      <c r="AA531" s="9"/>
      <c r="AB531" s="9"/>
      <c r="AC531" s="9"/>
      <c r="AD531" s="9"/>
      <c r="AP531"/>
      <c r="AQ531"/>
      <c r="AX531"/>
    </row>
    <row r="532" spans="18:50" ht="18.600000000000001" customHeight="1" x14ac:dyDescent="0.25">
      <c r="R532" s="9"/>
      <c r="S532" s="9"/>
      <c r="T532" s="9"/>
      <c r="U532" s="9"/>
      <c r="V532" s="9"/>
      <c r="W532" s="9"/>
      <c r="X532" s="9"/>
      <c r="Y532" s="9"/>
      <c r="Z532" s="9"/>
      <c r="AA532" s="9"/>
      <c r="AB532" s="9"/>
      <c r="AC532" s="9"/>
      <c r="AD532" s="9"/>
      <c r="AP532"/>
      <c r="AQ532"/>
      <c r="AX532"/>
    </row>
    <row r="533" spans="18:50" ht="18.600000000000001" customHeight="1" x14ac:dyDescent="0.25">
      <c r="R533" s="9"/>
      <c r="S533" s="9"/>
      <c r="T533" s="9"/>
      <c r="U533" s="9"/>
      <c r="V533" s="9"/>
      <c r="W533" s="9"/>
      <c r="X533" s="9"/>
      <c r="Y533" s="9"/>
      <c r="Z533" s="9"/>
      <c r="AA533" s="9"/>
      <c r="AB533" s="9"/>
      <c r="AC533" s="9"/>
      <c r="AD533" s="9"/>
      <c r="AP533"/>
      <c r="AQ533"/>
      <c r="AX533"/>
    </row>
    <row r="534" spans="18:50" ht="18.600000000000001" customHeight="1" x14ac:dyDescent="0.25">
      <c r="R534" s="9"/>
      <c r="S534" s="9"/>
      <c r="T534" s="9"/>
      <c r="U534" s="9"/>
      <c r="V534" s="9"/>
      <c r="W534" s="9"/>
      <c r="X534" s="9"/>
      <c r="Y534" s="9"/>
      <c r="Z534" s="9"/>
      <c r="AA534" s="9"/>
      <c r="AB534" s="9"/>
      <c r="AC534" s="9"/>
      <c r="AD534" s="9"/>
      <c r="AP534"/>
      <c r="AQ534"/>
      <c r="AX534"/>
    </row>
    <row r="535" spans="18:50" ht="18.600000000000001" customHeight="1" x14ac:dyDescent="0.25">
      <c r="R535" s="9"/>
      <c r="S535" s="9"/>
      <c r="T535" s="9"/>
      <c r="U535" s="9"/>
      <c r="V535" s="9"/>
      <c r="W535" s="9"/>
      <c r="X535" s="9"/>
      <c r="Y535" s="9"/>
      <c r="Z535" s="9"/>
      <c r="AA535" s="9"/>
      <c r="AB535" s="9"/>
      <c r="AC535" s="9"/>
      <c r="AD535" s="9"/>
      <c r="AP535"/>
      <c r="AQ535"/>
      <c r="AX535"/>
    </row>
    <row r="536" spans="18:50" ht="18.600000000000001" customHeight="1" x14ac:dyDescent="0.25">
      <c r="R536" s="9"/>
      <c r="S536" s="9"/>
      <c r="T536" s="9"/>
      <c r="U536" s="9"/>
      <c r="V536" s="9"/>
      <c r="W536" s="9"/>
      <c r="X536" s="9"/>
      <c r="Y536" s="9"/>
      <c r="Z536" s="9"/>
      <c r="AA536" s="9"/>
      <c r="AB536" s="9"/>
      <c r="AC536" s="9"/>
      <c r="AD536" s="9"/>
      <c r="AP536"/>
      <c r="AQ536"/>
      <c r="AX536"/>
    </row>
    <row r="537" spans="18:50" ht="18.600000000000001" customHeight="1" x14ac:dyDescent="0.25">
      <c r="R537" s="9"/>
      <c r="S537" s="9"/>
      <c r="T537" s="9"/>
      <c r="U537" s="9"/>
      <c r="V537" s="9"/>
      <c r="W537" s="9"/>
      <c r="X537" s="9"/>
      <c r="Y537" s="9"/>
      <c r="Z537" s="9"/>
      <c r="AA537" s="9"/>
      <c r="AB537" s="9"/>
      <c r="AC537" s="9"/>
      <c r="AD537" s="9"/>
      <c r="AP537"/>
      <c r="AQ537"/>
      <c r="AX537"/>
    </row>
    <row r="538" spans="18:50" ht="18.600000000000001" customHeight="1" x14ac:dyDescent="0.25">
      <c r="R538" s="9"/>
      <c r="S538" s="9"/>
      <c r="T538" s="9"/>
      <c r="U538" s="9"/>
      <c r="V538" s="9"/>
      <c r="W538" s="9"/>
      <c r="X538" s="9"/>
      <c r="Y538" s="9"/>
      <c r="Z538" s="9"/>
      <c r="AA538" s="9"/>
      <c r="AB538" s="9"/>
      <c r="AC538" s="9"/>
      <c r="AD538" s="9"/>
      <c r="AP538"/>
      <c r="AQ538"/>
      <c r="AX538"/>
    </row>
    <row r="539" spans="18:50" ht="18.600000000000001" customHeight="1" x14ac:dyDescent="0.25">
      <c r="R539" s="9"/>
      <c r="S539" s="9"/>
      <c r="T539" s="9"/>
      <c r="U539" s="9"/>
      <c r="V539" s="9"/>
      <c r="W539" s="9"/>
      <c r="X539" s="9"/>
      <c r="Y539" s="9"/>
      <c r="Z539" s="9"/>
      <c r="AA539" s="9"/>
      <c r="AB539" s="9"/>
      <c r="AC539" s="9"/>
      <c r="AD539" s="9"/>
      <c r="AP539"/>
      <c r="AQ539"/>
      <c r="AX539"/>
    </row>
    <row r="540" spans="18:50" ht="18.600000000000001" customHeight="1" x14ac:dyDescent="0.25">
      <c r="R540" s="9"/>
      <c r="S540" s="9"/>
      <c r="T540" s="9"/>
      <c r="U540" s="9"/>
      <c r="V540" s="9"/>
      <c r="W540" s="9"/>
      <c r="X540" s="9"/>
      <c r="Y540" s="9"/>
      <c r="Z540" s="9"/>
      <c r="AA540" s="9"/>
      <c r="AB540" s="9"/>
      <c r="AC540" s="9"/>
      <c r="AD540" s="9"/>
      <c r="AP540"/>
      <c r="AQ540"/>
      <c r="AX540"/>
    </row>
    <row r="541" spans="18:50" ht="18.600000000000001" customHeight="1" x14ac:dyDescent="0.25">
      <c r="R541" s="9"/>
      <c r="S541" s="9"/>
      <c r="T541" s="9"/>
      <c r="U541" s="9"/>
      <c r="V541" s="9"/>
      <c r="W541" s="9"/>
      <c r="X541" s="9"/>
      <c r="Y541" s="9"/>
      <c r="Z541" s="9"/>
      <c r="AA541" s="9"/>
      <c r="AB541" s="9"/>
      <c r="AC541" s="9"/>
      <c r="AD541" s="9"/>
      <c r="AP541"/>
      <c r="AQ541"/>
      <c r="AX541"/>
    </row>
    <row r="542" spans="18:50" ht="18.600000000000001" customHeight="1" x14ac:dyDescent="0.25">
      <c r="R542" s="9"/>
      <c r="S542" s="9"/>
      <c r="T542" s="9"/>
      <c r="U542" s="9"/>
      <c r="V542" s="9"/>
      <c r="W542" s="9"/>
      <c r="X542" s="9"/>
      <c r="Y542" s="9"/>
      <c r="Z542" s="9"/>
      <c r="AA542" s="9"/>
      <c r="AB542" s="9"/>
      <c r="AC542" s="9"/>
      <c r="AD542" s="9"/>
      <c r="AP542"/>
      <c r="AQ542"/>
      <c r="AX542"/>
    </row>
    <row r="543" spans="18:50" ht="18.600000000000001" customHeight="1" x14ac:dyDescent="0.25">
      <c r="R543" s="9"/>
      <c r="S543" s="9"/>
      <c r="T543" s="9"/>
      <c r="U543" s="9"/>
      <c r="V543" s="9"/>
      <c r="W543" s="9"/>
      <c r="X543" s="9"/>
      <c r="Y543" s="9"/>
      <c r="Z543" s="9"/>
      <c r="AA543" s="9"/>
      <c r="AB543" s="9"/>
      <c r="AC543" s="9"/>
      <c r="AD543" s="9"/>
      <c r="AP543"/>
      <c r="AQ543"/>
      <c r="AX543"/>
    </row>
    <row r="544" spans="18:50" ht="18.600000000000001" customHeight="1" x14ac:dyDescent="0.25">
      <c r="R544" s="9"/>
      <c r="S544" s="9"/>
      <c r="T544" s="9"/>
      <c r="U544" s="9"/>
      <c r="V544" s="9"/>
      <c r="W544" s="9"/>
      <c r="X544" s="9"/>
      <c r="Y544" s="9"/>
      <c r="Z544" s="9"/>
      <c r="AA544" s="9"/>
      <c r="AB544" s="9"/>
      <c r="AC544" s="9"/>
      <c r="AD544" s="9"/>
      <c r="AP544"/>
      <c r="AQ544"/>
      <c r="AX544"/>
    </row>
    <row r="545" spans="18:50" ht="18.600000000000001" customHeight="1" x14ac:dyDescent="0.25">
      <c r="R545" s="9"/>
      <c r="S545" s="9"/>
      <c r="T545" s="9"/>
      <c r="U545" s="9"/>
      <c r="V545" s="9"/>
      <c r="W545" s="9"/>
      <c r="X545" s="9"/>
      <c r="Y545" s="9"/>
      <c r="Z545" s="9"/>
      <c r="AA545" s="9"/>
      <c r="AB545" s="9"/>
      <c r="AC545" s="9"/>
      <c r="AD545" s="9"/>
      <c r="AP545"/>
      <c r="AQ545"/>
      <c r="AX545"/>
    </row>
    <row r="546" spans="18:50" ht="18.600000000000001" customHeight="1" x14ac:dyDescent="0.25">
      <c r="R546" s="9"/>
      <c r="S546" s="9"/>
      <c r="T546" s="9"/>
      <c r="U546" s="9"/>
      <c r="V546" s="9"/>
      <c r="W546" s="9"/>
      <c r="X546" s="9"/>
      <c r="Y546" s="9"/>
      <c r="Z546" s="9"/>
      <c r="AA546" s="9"/>
      <c r="AB546" s="9"/>
      <c r="AC546" s="9"/>
      <c r="AD546" s="9"/>
      <c r="AP546"/>
      <c r="AQ546"/>
      <c r="AX546"/>
    </row>
    <row r="547" spans="18:50" ht="18.600000000000001" customHeight="1" x14ac:dyDescent="0.25">
      <c r="R547" s="9"/>
      <c r="S547" s="9"/>
      <c r="T547" s="9"/>
      <c r="U547" s="9"/>
      <c r="V547" s="9"/>
      <c r="W547" s="9"/>
      <c r="X547" s="9"/>
      <c r="Y547" s="9"/>
      <c r="Z547" s="9"/>
      <c r="AA547" s="9"/>
      <c r="AB547" s="9"/>
      <c r="AC547" s="9"/>
      <c r="AD547" s="9"/>
      <c r="AP547"/>
      <c r="AQ547"/>
      <c r="AX547"/>
    </row>
    <row r="548" spans="18:50" ht="18.600000000000001" customHeight="1" x14ac:dyDescent="0.25">
      <c r="R548" s="9"/>
      <c r="S548" s="9"/>
      <c r="T548" s="9"/>
      <c r="U548" s="9"/>
      <c r="V548" s="9"/>
      <c r="W548" s="9"/>
      <c r="X548" s="9"/>
      <c r="Y548" s="9"/>
      <c r="Z548" s="9"/>
      <c r="AA548" s="9"/>
      <c r="AB548" s="9"/>
      <c r="AC548" s="9"/>
      <c r="AD548" s="9"/>
      <c r="AP548"/>
      <c r="AQ548"/>
      <c r="AX548"/>
    </row>
    <row r="549" spans="18:50" ht="18.600000000000001" customHeight="1" x14ac:dyDescent="0.25">
      <c r="R549" s="9"/>
      <c r="S549" s="9"/>
      <c r="T549" s="9"/>
      <c r="U549" s="9"/>
      <c r="V549" s="9"/>
      <c r="W549" s="9"/>
      <c r="X549" s="9"/>
      <c r="Y549" s="9"/>
      <c r="Z549" s="9"/>
      <c r="AA549" s="9"/>
      <c r="AB549" s="9"/>
      <c r="AC549" s="9"/>
      <c r="AD549" s="9"/>
      <c r="AP549"/>
      <c r="AQ549"/>
      <c r="AX549"/>
    </row>
    <row r="550" spans="18:50" ht="18.600000000000001" customHeight="1" x14ac:dyDescent="0.25">
      <c r="R550" s="9"/>
      <c r="S550" s="9"/>
      <c r="T550" s="9"/>
      <c r="U550" s="9"/>
      <c r="V550" s="9"/>
      <c r="W550" s="9"/>
      <c r="X550" s="9"/>
      <c r="Y550" s="9"/>
      <c r="Z550" s="9"/>
      <c r="AA550" s="9"/>
      <c r="AB550" s="9"/>
      <c r="AC550" s="9"/>
      <c r="AD550" s="9"/>
      <c r="AP550"/>
      <c r="AQ550"/>
      <c r="AX550"/>
    </row>
    <row r="551" spans="18:50" ht="18.600000000000001" customHeight="1" x14ac:dyDescent="0.25">
      <c r="R551" s="9"/>
      <c r="S551" s="9"/>
      <c r="T551" s="9"/>
      <c r="U551" s="9"/>
      <c r="V551" s="9"/>
      <c r="W551" s="9"/>
      <c r="X551" s="9"/>
      <c r="Y551" s="9"/>
      <c r="Z551" s="9"/>
      <c r="AA551" s="9"/>
      <c r="AB551" s="9"/>
      <c r="AC551" s="9"/>
      <c r="AD551" s="9"/>
      <c r="AP551"/>
      <c r="AQ551"/>
      <c r="AX551"/>
    </row>
    <row r="552" spans="18:50" ht="18.600000000000001" customHeight="1" x14ac:dyDescent="0.25">
      <c r="R552" s="9"/>
      <c r="S552" s="9"/>
      <c r="T552" s="9"/>
      <c r="U552" s="9"/>
      <c r="V552" s="9"/>
      <c r="W552" s="9"/>
      <c r="X552" s="9"/>
      <c r="Y552" s="9"/>
      <c r="Z552" s="9"/>
      <c r="AA552" s="9"/>
      <c r="AB552" s="9"/>
      <c r="AC552" s="9"/>
      <c r="AD552" s="9"/>
      <c r="AP552"/>
      <c r="AQ552"/>
      <c r="AX552"/>
    </row>
    <row r="553" spans="18:50" ht="18.600000000000001" customHeight="1" x14ac:dyDescent="0.25">
      <c r="R553" s="9"/>
      <c r="S553" s="9"/>
      <c r="T553" s="9"/>
      <c r="U553" s="9"/>
      <c r="V553" s="9"/>
      <c r="W553" s="9"/>
      <c r="X553" s="9"/>
      <c r="Y553" s="9"/>
      <c r="Z553" s="9"/>
      <c r="AA553" s="9"/>
      <c r="AB553" s="9"/>
      <c r="AC553" s="9"/>
      <c r="AD553" s="9"/>
      <c r="AP553"/>
      <c r="AQ553"/>
      <c r="AX553"/>
    </row>
    <row r="554" spans="18:50" ht="18.600000000000001" customHeight="1" x14ac:dyDescent="0.25">
      <c r="R554" s="9"/>
      <c r="S554" s="9"/>
      <c r="T554" s="9"/>
      <c r="U554" s="9"/>
      <c r="V554" s="9"/>
      <c r="W554" s="9"/>
      <c r="X554" s="9"/>
      <c r="Y554" s="9"/>
      <c r="Z554" s="9"/>
      <c r="AA554" s="9"/>
      <c r="AB554" s="9"/>
      <c r="AC554" s="9"/>
      <c r="AD554" s="9"/>
      <c r="AP554"/>
      <c r="AQ554"/>
      <c r="AX554"/>
    </row>
    <row r="555" spans="18:50" ht="18.600000000000001" customHeight="1" x14ac:dyDescent="0.25">
      <c r="R555" s="9"/>
      <c r="S555" s="9"/>
      <c r="T555" s="9"/>
      <c r="U555" s="9"/>
      <c r="V555" s="9"/>
      <c r="W555" s="9"/>
      <c r="X555" s="9"/>
      <c r="Y555" s="9"/>
      <c r="Z555" s="9"/>
      <c r="AA555" s="9"/>
      <c r="AB555" s="9"/>
      <c r="AC555" s="9"/>
      <c r="AD555" s="9"/>
      <c r="AP555"/>
      <c r="AQ555"/>
      <c r="AX555"/>
    </row>
    <row r="556" spans="18:50" ht="18.600000000000001" customHeight="1" x14ac:dyDescent="0.25">
      <c r="R556" s="9"/>
      <c r="S556" s="9"/>
      <c r="T556" s="9"/>
      <c r="U556" s="9"/>
      <c r="V556" s="9"/>
      <c r="W556" s="9"/>
      <c r="X556" s="9"/>
      <c r="Y556" s="9"/>
      <c r="Z556" s="9"/>
      <c r="AA556" s="9"/>
      <c r="AB556" s="9"/>
      <c r="AC556" s="9"/>
      <c r="AD556" s="9"/>
      <c r="AP556"/>
      <c r="AQ556"/>
      <c r="AX556"/>
    </row>
    <row r="557" spans="18:50" ht="18.600000000000001" customHeight="1" x14ac:dyDescent="0.25">
      <c r="R557" s="9"/>
      <c r="S557" s="9"/>
      <c r="T557" s="9"/>
      <c r="U557" s="9"/>
      <c r="V557" s="9"/>
      <c r="W557" s="9"/>
      <c r="X557" s="9"/>
      <c r="Y557" s="9"/>
      <c r="Z557" s="9"/>
      <c r="AA557" s="9"/>
      <c r="AB557" s="9"/>
      <c r="AC557" s="9"/>
      <c r="AD557" s="9"/>
      <c r="AP557"/>
      <c r="AQ557"/>
      <c r="AX557"/>
    </row>
    <row r="558" spans="18:50" ht="18.600000000000001" customHeight="1" x14ac:dyDescent="0.25">
      <c r="R558" s="9"/>
      <c r="S558" s="9"/>
      <c r="T558" s="9"/>
      <c r="U558" s="9"/>
      <c r="V558" s="9"/>
      <c r="W558" s="9"/>
      <c r="X558" s="9"/>
      <c r="Y558" s="9"/>
      <c r="Z558" s="9"/>
      <c r="AA558" s="9"/>
      <c r="AB558" s="9"/>
      <c r="AC558" s="9"/>
      <c r="AD558" s="9"/>
      <c r="AP558"/>
      <c r="AQ558"/>
      <c r="AX558"/>
    </row>
    <row r="559" spans="18:50" ht="18.600000000000001" customHeight="1" x14ac:dyDescent="0.25">
      <c r="R559" s="9"/>
      <c r="S559" s="9"/>
      <c r="T559" s="9"/>
      <c r="U559" s="9"/>
      <c r="V559" s="9"/>
      <c r="W559" s="9"/>
      <c r="X559" s="9"/>
      <c r="Y559" s="9"/>
      <c r="Z559" s="9"/>
      <c r="AA559" s="9"/>
      <c r="AB559" s="9"/>
      <c r="AC559" s="9"/>
      <c r="AD559" s="9"/>
      <c r="AP559"/>
      <c r="AQ559"/>
      <c r="AX559"/>
    </row>
    <row r="560" spans="18:50" ht="18.600000000000001" customHeight="1" x14ac:dyDescent="0.25">
      <c r="R560" s="9"/>
      <c r="S560" s="9"/>
      <c r="T560" s="9"/>
      <c r="U560" s="9"/>
      <c r="V560" s="9"/>
      <c r="W560" s="9"/>
      <c r="X560" s="9"/>
      <c r="Y560" s="9"/>
      <c r="Z560" s="9"/>
      <c r="AA560" s="9"/>
      <c r="AB560" s="9"/>
      <c r="AC560" s="9"/>
      <c r="AD560" s="9"/>
      <c r="AP560"/>
      <c r="AQ560"/>
      <c r="AX560"/>
    </row>
    <row r="561" spans="18:50" ht="18.600000000000001" customHeight="1" x14ac:dyDescent="0.25">
      <c r="R561" s="9"/>
      <c r="S561" s="9"/>
      <c r="T561" s="9"/>
      <c r="U561" s="9"/>
      <c r="V561" s="9"/>
      <c r="W561" s="9"/>
      <c r="X561" s="9"/>
      <c r="Y561" s="9"/>
      <c r="Z561" s="9"/>
      <c r="AA561" s="9"/>
      <c r="AB561" s="9"/>
      <c r="AC561" s="9"/>
      <c r="AD561" s="9"/>
      <c r="AP561"/>
      <c r="AQ561"/>
      <c r="AX561"/>
    </row>
    <row r="562" spans="18:50" ht="18.600000000000001" customHeight="1" x14ac:dyDescent="0.25">
      <c r="R562" s="9"/>
      <c r="S562" s="9"/>
      <c r="T562" s="9"/>
      <c r="U562" s="9"/>
      <c r="V562" s="9"/>
      <c r="W562" s="9"/>
      <c r="X562" s="9"/>
      <c r="Y562" s="9"/>
      <c r="Z562" s="9"/>
      <c r="AA562" s="9"/>
      <c r="AB562" s="9"/>
      <c r="AC562" s="9"/>
      <c r="AD562" s="9"/>
      <c r="AP562"/>
      <c r="AQ562"/>
      <c r="AX562"/>
    </row>
    <row r="563" spans="18:50" ht="18.600000000000001" customHeight="1" x14ac:dyDescent="0.25">
      <c r="R563" s="9"/>
      <c r="S563" s="9"/>
      <c r="T563" s="9"/>
      <c r="U563" s="9"/>
      <c r="V563" s="9"/>
      <c r="W563" s="9"/>
      <c r="X563" s="9"/>
      <c r="Y563" s="9"/>
      <c r="Z563" s="9"/>
      <c r="AA563" s="9"/>
      <c r="AB563" s="9"/>
      <c r="AC563" s="9"/>
      <c r="AD563" s="9"/>
      <c r="AP563"/>
      <c r="AQ563"/>
      <c r="AX563"/>
    </row>
    <row r="564" spans="18:50" ht="18.600000000000001" customHeight="1" x14ac:dyDescent="0.25">
      <c r="R564" s="9"/>
      <c r="S564" s="9"/>
      <c r="T564" s="9"/>
      <c r="U564" s="9"/>
      <c r="V564" s="9"/>
      <c r="W564" s="9"/>
      <c r="X564" s="9"/>
      <c r="Y564" s="9"/>
      <c r="Z564" s="9"/>
      <c r="AA564" s="9"/>
      <c r="AB564" s="9"/>
      <c r="AC564" s="9"/>
      <c r="AD564" s="9"/>
      <c r="AP564"/>
      <c r="AQ564"/>
      <c r="AX564"/>
    </row>
    <row r="565" spans="18:50" ht="18.600000000000001" customHeight="1" x14ac:dyDescent="0.25">
      <c r="R565" s="9"/>
      <c r="S565" s="9"/>
      <c r="T565" s="9"/>
      <c r="U565" s="9"/>
      <c r="V565" s="9"/>
      <c r="W565" s="9"/>
      <c r="X565" s="9"/>
      <c r="Y565" s="9"/>
      <c r="Z565" s="9"/>
      <c r="AA565" s="9"/>
      <c r="AB565" s="9"/>
      <c r="AC565" s="9"/>
      <c r="AD565" s="9"/>
      <c r="AP565"/>
      <c r="AQ565"/>
      <c r="AX565"/>
    </row>
    <row r="566" spans="18:50" ht="18.600000000000001" customHeight="1" x14ac:dyDescent="0.25">
      <c r="R566" s="9"/>
      <c r="S566" s="9"/>
      <c r="T566" s="9"/>
      <c r="U566" s="9"/>
      <c r="V566" s="9"/>
      <c r="W566" s="9"/>
      <c r="X566" s="9"/>
      <c r="Y566" s="9"/>
      <c r="Z566" s="9"/>
      <c r="AA566" s="9"/>
      <c r="AB566" s="9"/>
      <c r="AC566" s="9"/>
      <c r="AD566" s="9"/>
      <c r="AP566"/>
      <c r="AQ566"/>
      <c r="AX566"/>
    </row>
    <row r="567" spans="18:50" ht="18.600000000000001" customHeight="1" x14ac:dyDescent="0.25">
      <c r="R567" s="9"/>
      <c r="S567" s="9"/>
      <c r="T567" s="9"/>
      <c r="U567" s="9"/>
      <c r="V567" s="9"/>
      <c r="W567" s="9"/>
      <c r="X567" s="9"/>
      <c r="Y567" s="9"/>
      <c r="Z567" s="9"/>
      <c r="AA567" s="9"/>
      <c r="AB567" s="9"/>
      <c r="AC567" s="9"/>
      <c r="AD567" s="9"/>
      <c r="AP567"/>
      <c r="AQ567"/>
      <c r="AX567"/>
    </row>
    <row r="568" spans="18:50" ht="18.600000000000001" customHeight="1" x14ac:dyDescent="0.25">
      <c r="R568" s="9"/>
      <c r="S568" s="9"/>
      <c r="T568" s="9"/>
      <c r="U568" s="9"/>
      <c r="V568" s="9"/>
      <c r="W568" s="9"/>
      <c r="X568" s="9"/>
      <c r="Y568" s="9"/>
      <c r="Z568" s="9"/>
      <c r="AA568" s="9"/>
      <c r="AB568" s="9"/>
      <c r="AC568" s="9"/>
      <c r="AD568" s="9"/>
      <c r="AP568"/>
      <c r="AQ568"/>
      <c r="AX568"/>
    </row>
    <row r="569" spans="18:50" ht="18.600000000000001" customHeight="1" x14ac:dyDescent="0.25">
      <c r="R569" s="9"/>
      <c r="S569" s="9"/>
      <c r="T569" s="9"/>
      <c r="U569" s="9"/>
      <c r="V569" s="9"/>
      <c r="W569" s="9"/>
      <c r="X569" s="9"/>
      <c r="Y569" s="9"/>
      <c r="Z569" s="9"/>
      <c r="AA569" s="9"/>
      <c r="AB569" s="9"/>
      <c r="AC569" s="9"/>
      <c r="AD569" s="9"/>
      <c r="AP569"/>
      <c r="AQ569"/>
      <c r="AX569"/>
    </row>
    <row r="570" spans="18:50" ht="18.600000000000001" customHeight="1" x14ac:dyDescent="0.25">
      <c r="R570" s="9"/>
      <c r="S570" s="9"/>
      <c r="T570" s="9"/>
      <c r="U570" s="9"/>
      <c r="V570" s="9"/>
      <c r="W570" s="9"/>
      <c r="X570" s="9"/>
      <c r="Y570" s="9"/>
      <c r="Z570" s="9"/>
      <c r="AA570" s="9"/>
      <c r="AB570" s="9"/>
      <c r="AC570" s="9"/>
      <c r="AD570" s="9"/>
      <c r="AP570"/>
      <c r="AQ570"/>
      <c r="AX570"/>
    </row>
    <row r="571" spans="18:50" ht="18.600000000000001" customHeight="1" x14ac:dyDescent="0.25">
      <c r="R571" s="9"/>
      <c r="S571" s="9"/>
      <c r="T571" s="9"/>
      <c r="U571" s="9"/>
      <c r="V571" s="9"/>
      <c r="W571" s="9"/>
      <c r="X571" s="9"/>
      <c r="Y571" s="9"/>
      <c r="Z571" s="9"/>
      <c r="AA571" s="9"/>
      <c r="AB571" s="9"/>
      <c r="AC571" s="9"/>
      <c r="AD571" s="9"/>
      <c r="AP571"/>
      <c r="AQ571"/>
      <c r="AX571"/>
    </row>
    <row r="572" spans="18:50" ht="18.600000000000001" customHeight="1" x14ac:dyDescent="0.25">
      <c r="R572" s="9"/>
      <c r="S572" s="9"/>
      <c r="T572" s="9"/>
      <c r="U572" s="9"/>
      <c r="V572" s="9"/>
      <c r="W572" s="9"/>
      <c r="X572" s="9"/>
      <c r="Y572" s="9"/>
      <c r="Z572" s="9"/>
      <c r="AA572" s="9"/>
      <c r="AB572" s="9"/>
      <c r="AC572" s="9"/>
      <c r="AD572" s="9"/>
      <c r="AP572"/>
      <c r="AQ572"/>
      <c r="AX572"/>
    </row>
    <row r="573" spans="18:50" ht="18.600000000000001" customHeight="1" x14ac:dyDescent="0.25">
      <c r="R573" s="9"/>
      <c r="S573" s="9"/>
      <c r="T573" s="9"/>
      <c r="U573" s="9"/>
      <c r="V573" s="9"/>
      <c r="W573" s="9"/>
      <c r="X573" s="9"/>
      <c r="Y573" s="9"/>
      <c r="Z573" s="9"/>
      <c r="AA573" s="9"/>
      <c r="AB573" s="9"/>
      <c r="AC573" s="9"/>
      <c r="AD573" s="9"/>
      <c r="AP573"/>
      <c r="AQ573"/>
      <c r="AX573"/>
    </row>
    <row r="574" spans="18:50" ht="18.600000000000001" customHeight="1" x14ac:dyDescent="0.25">
      <c r="R574" s="9"/>
      <c r="S574" s="9"/>
      <c r="T574" s="9"/>
      <c r="U574" s="9"/>
      <c r="V574" s="9"/>
      <c r="W574" s="9"/>
      <c r="X574" s="9"/>
      <c r="Y574" s="9"/>
      <c r="Z574" s="9"/>
      <c r="AA574" s="9"/>
      <c r="AB574" s="9"/>
      <c r="AC574" s="9"/>
      <c r="AD574" s="9"/>
      <c r="AP574"/>
      <c r="AQ574"/>
      <c r="AX574"/>
    </row>
    <row r="575" spans="18:50" ht="18.600000000000001" customHeight="1" x14ac:dyDescent="0.25">
      <c r="R575" s="9"/>
      <c r="S575" s="9"/>
      <c r="T575" s="9"/>
      <c r="U575" s="9"/>
      <c r="V575" s="9"/>
      <c r="W575" s="9"/>
      <c r="X575" s="9"/>
      <c r="Y575" s="9"/>
      <c r="Z575" s="9"/>
      <c r="AA575" s="9"/>
      <c r="AB575" s="9"/>
      <c r="AC575" s="9"/>
      <c r="AD575" s="9"/>
      <c r="AP575"/>
      <c r="AQ575"/>
      <c r="AX575"/>
    </row>
    <row r="576" spans="18:50" ht="18.600000000000001" customHeight="1" x14ac:dyDescent="0.25">
      <c r="R576" s="9"/>
      <c r="S576" s="9"/>
      <c r="T576" s="9"/>
      <c r="U576" s="9"/>
      <c r="V576" s="9"/>
      <c r="W576" s="9"/>
      <c r="X576" s="9"/>
      <c r="Y576" s="9"/>
      <c r="Z576" s="9"/>
      <c r="AA576" s="9"/>
      <c r="AB576" s="9"/>
      <c r="AC576" s="9"/>
      <c r="AD576" s="9"/>
      <c r="AP576"/>
      <c r="AQ576"/>
      <c r="AX576"/>
    </row>
    <row r="577" spans="18:50" ht="18.600000000000001" customHeight="1" x14ac:dyDescent="0.25">
      <c r="R577" s="9"/>
      <c r="S577" s="9"/>
      <c r="T577" s="9"/>
      <c r="U577" s="9"/>
      <c r="V577" s="9"/>
      <c r="W577" s="9"/>
      <c r="X577" s="9"/>
      <c r="Y577" s="9"/>
      <c r="Z577" s="9"/>
      <c r="AA577" s="9"/>
      <c r="AB577" s="9"/>
      <c r="AC577" s="9"/>
      <c r="AD577" s="9"/>
      <c r="AP577"/>
      <c r="AQ577"/>
      <c r="AX577"/>
    </row>
    <row r="578" spans="18:50" ht="18.600000000000001" customHeight="1" x14ac:dyDescent="0.25">
      <c r="R578" s="9"/>
      <c r="S578" s="9"/>
      <c r="T578" s="9"/>
      <c r="U578" s="9"/>
      <c r="V578" s="9"/>
      <c r="W578" s="9"/>
      <c r="X578" s="9"/>
      <c r="Y578" s="9"/>
      <c r="Z578" s="9"/>
      <c r="AA578" s="9"/>
      <c r="AB578" s="9"/>
      <c r="AC578" s="9"/>
      <c r="AD578" s="9"/>
      <c r="AP578"/>
      <c r="AQ578"/>
      <c r="AX578"/>
    </row>
    <row r="579" spans="18:50" ht="18.600000000000001" customHeight="1" x14ac:dyDescent="0.25">
      <c r="R579" s="9"/>
      <c r="S579" s="9"/>
      <c r="T579" s="9"/>
      <c r="U579" s="9"/>
      <c r="V579" s="9"/>
      <c r="W579" s="9"/>
      <c r="X579" s="9"/>
      <c r="Y579" s="9"/>
      <c r="Z579" s="9"/>
      <c r="AA579" s="9"/>
      <c r="AB579" s="9"/>
      <c r="AC579" s="9"/>
      <c r="AD579" s="9"/>
      <c r="AP579"/>
      <c r="AQ579"/>
      <c r="AX579"/>
    </row>
    <row r="580" spans="18:50" ht="18.600000000000001" customHeight="1" x14ac:dyDescent="0.25">
      <c r="R580" s="9"/>
      <c r="S580" s="9"/>
      <c r="T580" s="9"/>
      <c r="U580" s="9"/>
      <c r="V580" s="9"/>
      <c r="W580" s="9"/>
      <c r="X580" s="9"/>
      <c r="Y580" s="9"/>
      <c r="Z580" s="9"/>
      <c r="AA580" s="9"/>
      <c r="AB580" s="9"/>
      <c r="AC580" s="9"/>
      <c r="AD580" s="9"/>
      <c r="AP580"/>
      <c r="AQ580"/>
      <c r="AX580"/>
    </row>
    <row r="581" spans="18:50" ht="18.600000000000001" customHeight="1" x14ac:dyDescent="0.25">
      <c r="R581" s="9"/>
      <c r="S581" s="9"/>
      <c r="T581" s="9"/>
      <c r="U581" s="9"/>
      <c r="V581" s="9"/>
      <c r="W581" s="9"/>
      <c r="X581" s="9"/>
      <c r="Y581" s="9"/>
      <c r="Z581" s="9"/>
      <c r="AA581" s="9"/>
      <c r="AB581" s="9"/>
      <c r="AC581" s="9"/>
      <c r="AD581" s="9"/>
      <c r="AP581"/>
      <c r="AQ581"/>
      <c r="AX581"/>
    </row>
    <row r="582" spans="18:50" ht="18.600000000000001" customHeight="1" x14ac:dyDescent="0.25">
      <c r="R582" s="9"/>
      <c r="S582" s="9"/>
      <c r="T582" s="9"/>
      <c r="U582" s="9"/>
      <c r="V582" s="9"/>
      <c r="W582" s="9"/>
      <c r="X582" s="9"/>
      <c r="Y582" s="9"/>
      <c r="Z582" s="9"/>
      <c r="AA582" s="9"/>
      <c r="AB582" s="9"/>
      <c r="AC582" s="9"/>
      <c r="AD582" s="9"/>
      <c r="AP582"/>
      <c r="AQ582"/>
      <c r="AX582"/>
    </row>
    <row r="583" spans="18:50" ht="18.600000000000001" customHeight="1" x14ac:dyDescent="0.25">
      <c r="R583" s="9"/>
      <c r="S583" s="9"/>
      <c r="T583" s="9"/>
      <c r="U583" s="9"/>
      <c r="V583" s="9"/>
      <c r="W583" s="9"/>
      <c r="X583" s="9"/>
      <c r="Y583" s="9"/>
      <c r="Z583" s="9"/>
      <c r="AA583" s="9"/>
      <c r="AB583" s="9"/>
      <c r="AC583" s="9"/>
      <c r="AD583" s="9"/>
      <c r="AP583"/>
      <c r="AQ583"/>
      <c r="AX583"/>
    </row>
    <row r="584" spans="18:50" ht="18.600000000000001" customHeight="1" x14ac:dyDescent="0.25">
      <c r="R584" s="9"/>
      <c r="S584" s="9"/>
      <c r="T584" s="9"/>
      <c r="U584" s="9"/>
      <c r="V584" s="9"/>
      <c r="W584" s="9"/>
      <c r="X584" s="9"/>
      <c r="Y584" s="9"/>
      <c r="Z584" s="9"/>
      <c r="AA584" s="9"/>
      <c r="AB584" s="9"/>
      <c r="AC584" s="9"/>
      <c r="AD584" s="9"/>
      <c r="AP584"/>
      <c r="AQ584"/>
      <c r="AX584"/>
    </row>
    <row r="585" spans="18:50" ht="18.600000000000001" customHeight="1" x14ac:dyDescent="0.25">
      <c r="R585" s="9"/>
      <c r="S585" s="9"/>
      <c r="T585" s="9"/>
      <c r="U585" s="9"/>
      <c r="V585" s="9"/>
      <c r="W585" s="9"/>
      <c r="X585" s="9"/>
      <c r="Y585" s="9"/>
      <c r="Z585" s="9"/>
      <c r="AA585" s="9"/>
      <c r="AB585" s="9"/>
      <c r="AC585" s="9"/>
      <c r="AD585" s="9"/>
      <c r="AP585"/>
      <c r="AQ585"/>
      <c r="AX585"/>
    </row>
    <row r="586" spans="18:50" ht="18.600000000000001" customHeight="1" x14ac:dyDescent="0.25">
      <c r="R586" s="9"/>
      <c r="S586" s="9"/>
      <c r="T586" s="9"/>
      <c r="U586" s="9"/>
      <c r="V586" s="9"/>
      <c r="W586" s="9"/>
      <c r="X586" s="9"/>
      <c r="Y586" s="9"/>
      <c r="Z586" s="9"/>
      <c r="AA586" s="9"/>
      <c r="AB586" s="9"/>
      <c r="AC586" s="9"/>
      <c r="AD586" s="9"/>
      <c r="AP586"/>
      <c r="AQ586"/>
      <c r="AX586"/>
    </row>
    <row r="587" spans="18:50" ht="18.600000000000001" customHeight="1" x14ac:dyDescent="0.25">
      <c r="R587" s="9"/>
      <c r="S587" s="9"/>
      <c r="T587" s="9"/>
      <c r="U587" s="9"/>
      <c r="V587" s="9"/>
      <c r="W587" s="9"/>
      <c r="X587" s="9"/>
      <c r="Y587" s="9"/>
      <c r="Z587" s="9"/>
      <c r="AA587" s="9"/>
      <c r="AB587" s="9"/>
      <c r="AC587" s="9"/>
      <c r="AD587" s="9"/>
      <c r="AP587"/>
      <c r="AQ587"/>
      <c r="AX587"/>
    </row>
    <row r="588" spans="18:50" ht="18.600000000000001" customHeight="1" x14ac:dyDescent="0.25">
      <c r="R588" s="9"/>
      <c r="S588" s="9"/>
      <c r="T588" s="9"/>
      <c r="U588" s="9"/>
      <c r="V588" s="9"/>
      <c r="W588" s="9"/>
      <c r="X588" s="9"/>
      <c r="Y588" s="9"/>
      <c r="Z588" s="9"/>
      <c r="AA588" s="9"/>
      <c r="AB588" s="9"/>
      <c r="AC588" s="9"/>
      <c r="AD588" s="9"/>
      <c r="AP588"/>
      <c r="AQ588"/>
      <c r="AX588"/>
    </row>
    <row r="589" spans="18:50" ht="18.600000000000001" customHeight="1" x14ac:dyDescent="0.25">
      <c r="R589" s="9"/>
      <c r="S589" s="9"/>
      <c r="T589" s="9"/>
      <c r="U589" s="9"/>
      <c r="V589" s="9"/>
      <c r="W589" s="9"/>
      <c r="X589" s="9"/>
      <c r="Y589" s="9"/>
      <c r="Z589" s="9"/>
      <c r="AA589" s="9"/>
      <c r="AB589" s="9"/>
      <c r="AC589" s="9"/>
      <c r="AD589" s="9"/>
      <c r="AP589"/>
      <c r="AQ589"/>
      <c r="AX589"/>
    </row>
    <row r="590" spans="18:50" ht="18.600000000000001" customHeight="1" x14ac:dyDescent="0.25">
      <c r="R590" s="9"/>
      <c r="S590" s="9"/>
      <c r="T590" s="9"/>
      <c r="U590" s="9"/>
      <c r="V590" s="9"/>
      <c r="W590" s="9"/>
      <c r="X590" s="9"/>
      <c r="Y590" s="9"/>
      <c r="Z590" s="9"/>
      <c r="AA590" s="9"/>
      <c r="AB590" s="9"/>
      <c r="AC590" s="9"/>
      <c r="AD590" s="9"/>
      <c r="AP590"/>
      <c r="AQ590"/>
      <c r="AX590"/>
    </row>
    <row r="591" spans="18:50" ht="18.600000000000001" customHeight="1" x14ac:dyDescent="0.25">
      <c r="R591" s="9"/>
      <c r="S591" s="9"/>
      <c r="T591" s="9"/>
      <c r="U591" s="9"/>
      <c r="V591" s="9"/>
      <c r="W591" s="9"/>
      <c r="X591" s="9"/>
      <c r="Y591" s="9"/>
      <c r="Z591" s="9"/>
      <c r="AA591" s="9"/>
      <c r="AB591" s="9"/>
      <c r="AC591" s="9"/>
      <c r="AD591" s="9"/>
      <c r="AP591"/>
      <c r="AQ591"/>
      <c r="AX591"/>
    </row>
    <row r="592" spans="18:50" ht="18.600000000000001" customHeight="1" x14ac:dyDescent="0.25">
      <c r="R592" s="9"/>
      <c r="S592" s="9"/>
      <c r="T592" s="9"/>
      <c r="U592" s="9"/>
      <c r="V592" s="9"/>
      <c r="W592" s="9"/>
      <c r="X592" s="9"/>
      <c r="Y592" s="9"/>
      <c r="Z592" s="9"/>
      <c r="AA592" s="9"/>
      <c r="AB592" s="9"/>
      <c r="AC592" s="9"/>
      <c r="AD592" s="9"/>
      <c r="AP592"/>
      <c r="AQ592"/>
      <c r="AX592"/>
    </row>
    <row r="593" spans="18:50" ht="18.600000000000001" customHeight="1" x14ac:dyDescent="0.25">
      <c r="R593" s="9"/>
      <c r="S593" s="9"/>
      <c r="T593" s="9"/>
      <c r="U593" s="9"/>
      <c r="V593" s="9"/>
      <c r="W593" s="9"/>
      <c r="X593" s="9"/>
      <c r="Y593" s="9"/>
      <c r="Z593" s="9"/>
      <c r="AA593" s="9"/>
      <c r="AB593" s="9"/>
      <c r="AC593" s="9"/>
      <c r="AD593" s="9"/>
      <c r="AP593"/>
      <c r="AQ593"/>
      <c r="AX593"/>
    </row>
    <row r="594" spans="18:50" ht="18.600000000000001" customHeight="1" x14ac:dyDescent="0.25">
      <c r="R594" s="9"/>
      <c r="S594" s="9"/>
      <c r="T594" s="9"/>
      <c r="U594" s="9"/>
      <c r="V594" s="9"/>
      <c r="W594" s="9"/>
      <c r="X594" s="9"/>
      <c r="Y594" s="9"/>
      <c r="Z594" s="9"/>
      <c r="AA594" s="9"/>
      <c r="AB594" s="9"/>
      <c r="AC594" s="9"/>
      <c r="AD594" s="9"/>
      <c r="AP594"/>
      <c r="AQ594"/>
      <c r="AX594"/>
    </row>
    <row r="595" spans="18:50" ht="18.600000000000001" customHeight="1" x14ac:dyDescent="0.25">
      <c r="R595" s="9"/>
      <c r="S595" s="9"/>
      <c r="T595" s="9"/>
      <c r="U595" s="9"/>
      <c r="V595" s="9"/>
      <c r="W595" s="9"/>
      <c r="X595" s="9"/>
      <c r="Y595" s="9"/>
      <c r="Z595" s="9"/>
      <c r="AA595" s="9"/>
      <c r="AB595" s="9"/>
      <c r="AC595" s="9"/>
      <c r="AD595" s="9"/>
      <c r="AP595"/>
      <c r="AQ595"/>
      <c r="AX595"/>
    </row>
    <row r="596" spans="18:50" ht="18.600000000000001" customHeight="1" x14ac:dyDescent="0.25">
      <c r="R596" s="9"/>
      <c r="S596" s="9"/>
      <c r="T596" s="9"/>
      <c r="U596" s="9"/>
      <c r="V596" s="9"/>
      <c r="W596" s="9"/>
      <c r="X596" s="9"/>
      <c r="Y596" s="9"/>
      <c r="Z596" s="9"/>
      <c r="AA596" s="9"/>
      <c r="AB596" s="9"/>
      <c r="AC596" s="9"/>
      <c r="AD596" s="9"/>
      <c r="AP596"/>
      <c r="AQ596"/>
      <c r="AX596"/>
    </row>
    <row r="597" spans="18:50" ht="18.600000000000001" customHeight="1" x14ac:dyDescent="0.25">
      <c r="R597" s="9"/>
      <c r="S597" s="9"/>
      <c r="T597" s="9"/>
      <c r="U597" s="9"/>
      <c r="V597" s="9"/>
      <c r="W597" s="9"/>
      <c r="X597" s="9"/>
      <c r="Y597" s="9"/>
      <c r="Z597" s="9"/>
      <c r="AA597" s="9"/>
      <c r="AB597" s="9"/>
      <c r="AC597" s="9"/>
      <c r="AD597" s="9"/>
      <c r="AP597"/>
      <c r="AQ597"/>
      <c r="AX597"/>
    </row>
    <row r="598" spans="18:50" ht="18.600000000000001" customHeight="1" x14ac:dyDescent="0.25">
      <c r="R598" s="9"/>
      <c r="S598" s="9"/>
      <c r="T598" s="9"/>
      <c r="U598" s="9"/>
      <c r="V598" s="9"/>
      <c r="W598" s="9"/>
      <c r="X598" s="9"/>
      <c r="Y598" s="9"/>
      <c r="Z598" s="9"/>
      <c r="AA598" s="9"/>
      <c r="AB598" s="9"/>
      <c r="AC598" s="9"/>
      <c r="AD598" s="9"/>
      <c r="AP598"/>
      <c r="AQ598"/>
      <c r="AX598"/>
    </row>
    <row r="599" spans="18:50" ht="18.600000000000001" customHeight="1" x14ac:dyDescent="0.25">
      <c r="R599" s="9"/>
      <c r="S599" s="9"/>
      <c r="T599" s="9"/>
      <c r="U599" s="9"/>
      <c r="V599" s="9"/>
      <c r="W599" s="9"/>
      <c r="X599" s="9"/>
      <c r="Y599" s="9"/>
      <c r="Z599" s="9"/>
      <c r="AA599" s="9"/>
      <c r="AB599" s="9"/>
      <c r="AC599" s="9"/>
      <c r="AD599" s="9"/>
      <c r="AP599"/>
      <c r="AQ599"/>
      <c r="AX599"/>
    </row>
    <row r="600" spans="18:50" ht="18.600000000000001" customHeight="1" x14ac:dyDescent="0.25">
      <c r="R600" s="9"/>
      <c r="S600" s="9"/>
      <c r="T600" s="9"/>
      <c r="U600" s="9"/>
      <c r="V600" s="9"/>
      <c r="W600" s="9"/>
      <c r="X600" s="9"/>
      <c r="Y600" s="9"/>
      <c r="Z600" s="9"/>
      <c r="AA600" s="9"/>
      <c r="AB600" s="9"/>
      <c r="AC600" s="9"/>
      <c r="AD600" s="9"/>
      <c r="AP600"/>
      <c r="AQ600"/>
      <c r="AX600"/>
    </row>
    <row r="601" spans="18:50" ht="18.600000000000001" customHeight="1" x14ac:dyDescent="0.25">
      <c r="R601" s="9"/>
      <c r="S601" s="9"/>
      <c r="T601" s="9"/>
      <c r="U601" s="9"/>
      <c r="V601" s="9"/>
      <c r="W601" s="9"/>
      <c r="X601" s="9"/>
      <c r="Y601" s="9"/>
      <c r="Z601" s="9"/>
      <c r="AA601" s="9"/>
      <c r="AB601" s="9"/>
      <c r="AC601" s="9"/>
      <c r="AD601" s="9"/>
      <c r="AP601"/>
      <c r="AQ601"/>
      <c r="AX601"/>
    </row>
    <row r="602" spans="18:50" ht="18.600000000000001" customHeight="1" x14ac:dyDescent="0.25">
      <c r="R602" s="9"/>
      <c r="S602" s="9"/>
      <c r="T602" s="9"/>
      <c r="U602" s="9"/>
      <c r="V602" s="9"/>
      <c r="W602" s="9"/>
      <c r="X602" s="9"/>
      <c r="Y602" s="9"/>
      <c r="Z602" s="9"/>
      <c r="AA602" s="9"/>
      <c r="AB602" s="9"/>
      <c r="AC602" s="9"/>
      <c r="AD602" s="9"/>
      <c r="AP602"/>
      <c r="AQ602"/>
      <c r="AX602"/>
    </row>
    <row r="603" spans="18:50" ht="18.600000000000001" customHeight="1" x14ac:dyDescent="0.25">
      <c r="R603" s="9"/>
      <c r="S603" s="9"/>
      <c r="T603" s="9"/>
      <c r="U603" s="9"/>
      <c r="V603" s="9"/>
      <c r="W603" s="9"/>
      <c r="X603" s="9"/>
      <c r="Y603" s="9"/>
      <c r="Z603" s="9"/>
      <c r="AA603" s="9"/>
      <c r="AB603" s="9"/>
      <c r="AC603" s="9"/>
      <c r="AD603" s="9"/>
      <c r="AP603"/>
      <c r="AQ603"/>
      <c r="AX603"/>
    </row>
    <row r="604" spans="18:50" ht="18.600000000000001" customHeight="1" x14ac:dyDescent="0.25">
      <c r="R604" s="9"/>
      <c r="S604" s="9"/>
      <c r="T604" s="9"/>
      <c r="U604" s="9"/>
      <c r="V604" s="9"/>
      <c r="W604" s="9"/>
      <c r="X604" s="9"/>
      <c r="Y604" s="9"/>
      <c r="Z604" s="9"/>
      <c r="AA604" s="9"/>
      <c r="AB604" s="9"/>
      <c r="AC604" s="9"/>
      <c r="AD604" s="9"/>
      <c r="AP604"/>
      <c r="AQ604"/>
      <c r="AX604"/>
    </row>
    <row r="605" spans="18:50" ht="18.600000000000001" customHeight="1" x14ac:dyDescent="0.25">
      <c r="R605" s="9"/>
      <c r="S605" s="9"/>
      <c r="T605" s="9"/>
      <c r="U605" s="9"/>
      <c r="V605" s="9"/>
      <c r="W605" s="9"/>
      <c r="X605" s="9"/>
      <c r="Y605" s="9"/>
      <c r="Z605" s="9"/>
      <c r="AA605" s="9"/>
      <c r="AB605" s="9"/>
      <c r="AC605" s="9"/>
      <c r="AD605" s="9"/>
      <c r="AP605"/>
      <c r="AQ605"/>
      <c r="AX605"/>
    </row>
    <row r="606" spans="18:50" ht="18.600000000000001" customHeight="1" x14ac:dyDescent="0.25">
      <c r="R606" s="9"/>
      <c r="S606" s="9"/>
      <c r="T606" s="9"/>
      <c r="U606" s="9"/>
      <c r="V606" s="9"/>
      <c r="W606" s="9"/>
      <c r="X606" s="9"/>
      <c r="Y606" s="9"/>
      <c r="Z606" s="9"/>
      <c r="AA606" s="9"/>
      <c r="AB606" s="9"/>
      <c r="AC606" s="9"/>
      <c r="AD606" s="9"/>
      <c r="AP606"/>
      <c r="AQ606"/>
      <c r="AX606"/>
    </row>
    <row r="607" spans="18:50" ht="18.600000000000001" customHeight="1" x14ac:dyDescent="0.25">
      <c r="R607" s="9"/>
      <c r="S607" s="9"/>
      <c r="T607" s="9"/>
      <c r="U607" s="9"/>
      <c r="V607" s="9"/>
      <c r="W607" s="9"/>
      <c r="X607" s="9"/>
      <c r="Y607" s="9"/>
      <c r="Z607" s="9"/>
      <c r="AA607" s="9"/>
      <c r="AB607" s="9"/>
      <c r="AC607" s="9"/>
      <c r="AD607" s="9"/>
      <c r="AP607"/>
      <c r="AQ607"/>
      <c r="AX607"/>
    </row>
    <row r="608" spans="18:50" ht="18.600000000000001" customHeight="1" x14ac:dyDescent="0.25">
      <c r="R608" s="9"/>
      <c r="S608" s="9"/>
      <c r="T608" s="9"/>
      <c r="U608" s="9"/>
      <c r="V608" s="9"/>
      <c r="W608" s="9"/>
      <c r="X608" s="9"/>
      <c r="Y608" s="9"/>
      <c r="Z608" s="9"/>
      <c r="AA608" s="9"/>
      <c r="AB608" s="9"/>
      <c r="AC608" s="9"/>
      <c r="AD608" s="9"/>
      <c r="AP608"/>
      <c r="AQ608"/>
      <c r="AX608"/>
    </row>
    <row r="609" spans="18:50" ht="18.600000000000001" customHeight="1" x14ac:dyDescent="0.25">
      <c r="R609" s="9"/>
      <c r="S609" s="9"/>
      <c r="T609" s="9"/>
      <c r="U609" s="9"/>
      <c r="V609" s="9"/>
      <c r="W609" s="9"/>
      <c r="X609" s="9"/>
      <c r="Y609" s="9"/>
      <c r="Z609" s="9"/>
      <c r="AA609" s="9"/>
      <c r="AB609" s="9"/>
      <c r="AC609" s="9"/>
      <c r="AD609" s="9"/>
      <c r="AP609"/>
      <c r="AQ609"/>
      <c r="AX609"/>
    </row>
    <row r="610" spans="18:50" ht="18.600000000000001" customHeight="1" x14ac:dyDescent="0.25">
      <c r="R610" s="9"/>
      <c r="S610" s="9"/>
      <c r="T610" s="9"/>
      <c r="U610" s="9"/>
      <c r="V610" s="9"/>
      <c r="W610" s="9"/>
      <c r="X610" s="9"/>
      <c r="Y610" s="9"/>
      <c r="Z610" s="9"/>
      <c r="AA610" s="9"/>
      <c r="AB610" s="9"/>
      <c r="AC610" s="9"/>
      <c r="AD610" s="9"/>
      <c r="AP610"/>
      <c r="AQ610"/>
      <c r="AX610"/>
    </row>
    <row r="611" spans="18:50" ht="18.600000000000001" customHeight="1" x14ac:dyDescent="0.25">
      <c r="R611" s="9"/>
      <c r="S611" s="9"/>
      <c r="T611" s="9"/>
      <c r="U611" s="9"/>
      <c r="V611" s="9"/>
      <c r="W611" s="9"/>
      <c r="X611" s="9"/>
      <c r="Y611" s="9"/>
      <c r="Z611" s="9"/>
      <c r="AA611" s="9"/>
      <c r="AB611" s="9"/>
      <c r="AC611" s="9"/>
      <c r="AD611" s="9"/>
      <c r="AP611"/>
      <c r="AQ611"/>
      <c r="AX611"/>
    </row>
    <row r="612" spans="18:50" ht="18.600000000000001" customHeight="1" x14ac:dyDescent="0.25">
      <c r="R612" s="9"/>
      <c r="S612" s="9"/>
      <c r="T612" s="9"/>
      <c r="U612" s="9"/>
      <c r="V612" s="9"/>
      <c r="W612" s="9"/>
      <c r="X612" s="9"/>
      <c r="Y612" s="9"/>
      <c r="Z612" s="9"/>
      <c r="AA612" s="9"/>
      <c r="AB612" s="9"/>
      <c r="AC612" s="9"/>
      <c r="AD612" s="9"/>
      <c r="AP612"/>
      <c r="AQ612"/>
      <c r="AX612"/>
    </row>
    <row r="613" spans="18:50" ht="18.600000000000001" customHeight="1" x14ac:dyDescent="0.25">
      <c r="R613" s="9"/>
      <c r="S613" s="9"/>
      <c r="T613" s="9"/>
      <c r="U613" s="9"/>
      <c r="V613" s="9"/>
      <c r="W613" s="9"/>
      <c r="X613" s="9"/>
      <c r="Y613" s="9"/>
      <c r="Z613" s="9"/>
      <c r="AA613" s="9"/>
      <c r="AB613" s="9"/>
      <c r="AC613" s="9"/>
      <c r="AD613" s="9"/>
      <c r="AP613"/>
      <c r="AQ613"/>
      <c r="AX613"/>
    </row>
    <row r="614" spans="18:50" ht="18.600000000000001" customHeight="1" x14ac:dyDescent="0.25">
      <c r="R614" s="9"/>
      <c r="S614" s="9"/>
      <c r="T614" s="9"/>
      <c r="U614" s="9"/>
      <c r="V614" s="9"/>
      <c r="W614" s="9"/>
      <c r="X614" s="9"/>
      <c r="Y614" s="9"/>
      <c r="Z614" s="9"/>
      <c r="AA614" s="9"/>
      <c r="AB614" s="9"/>
      <c r="AC614" s="9"/>
      <c r="AD614" s="9"/>
      <c r="AP614"/>
      <c r="AQ614"/>
      <c r="AX614"/>
    </row>
    <row r="615" spans="18:50" ht="18.600000000000001" customHeight="1" x14ac:dyDescent="0.25">
      <c r="R615" s="9"/>
      <c r="S615" s="9"/>
      <c r="T615" s="9"/>
      <c r="U615" s="9"/>
      <c r="V615" s="9"/>
      <c r="W615" s="9"/>
      <c r="X615" s="9"/>
      <c r="Y615" s="9"/>
      <c r="Z615" s="9"/>
      <c r="AA615" s="9"/>
      <c r="AB615" s="9"/>
      <c r="AC615" s="9"/>
      <c r="AD615" s="9"/>
      <c r="AP615"/>
      <c r="AQ615"/>
      <c r="AX615"/>
    </row>
    <row r="616" spans="18:50" ht="18.600000000000001" customHeight="1" x14ac:dyDescent="0.25">
      <c r="R616" s="9"/>
      <c r="S616" s="9"/>
      <c r="T616" s="9"/>
      <c r="U616" s="9"/>
      <c r="V616" s="9"/>
      <c r="W616" s="9"/>
      <c r="X616" s="9"/>
      <c r="Y616" s="9"/>
      <c r="Z616" s="9"/>
      <c r="AA616" s="9"/>
      <c r="AB616" s="9"/>
      <c r="AC616" s="9"/>
      <c r="AD616" s="9"/>
      <c r="AP616"/>
      <c r="AQ616"/>
      <c r="AX616"/>
    </row>
    <row r="617" spans="18:50" ht="18.600000000000001" customHeight="1" x14ac:dyDescent="0.25">
      <c r="R617" s="9"/>
      <c r="S617" s="9"/>
      <c r="T617" s="9"/>
      <c r="U617" s="9"/>
      <c r="V617" s="9"/>
      <c r="W617" s="9"/>
      <c r="X617" s="9"/>
      <c r="Y617" s="9"/>
      <c r="Z617" s="9"/>
      <c r="AA617" s="9"/>
      <c r="AB617" s="9"/>
      <c r="AC617" s="9"/>
      <c r="AD617" s="9"/>
      <c r="AP617"/>
      <c r="AQ617"/>
      <c r="AX617"/>
    </row>
    <row r="618" spans="18:50" ht="18.600000000000001" customHeight="1" x14ac:dyDescent="0.25">
      <c r="R618" s="9"/>
      <c r="S618" s="9"/>
      <c r="T618" s="9"/>
      <c r="U618" s="9"/>
      <c r="V618" s="9"/>
      <c r="W618" s="9"/>
      <c r="X618" s="9"/>
      <c r="Y618" s="9"/>
      <c r="Z618" s="9"/>
      <c r="AA618" s="9"/>
      <c r="AB618" s="9"/>
      <c r="AC618" s="9"/>
      <c r="AD618" s="9"/>
      <c r="AP618"/>
      <c r="AQ618"/>
      <c r="AX618"/>
    </row>
    <row r="619" spans="18:50" ht="18.600000000000001" customHeight="1" x14ac:dyDescent="0.25">
      <c r="R619" s="9"/>
      <c r="S619" s="9"/>
      <c r="T619" s="9"/>
      <c r="U619" s="9"/>
      <c r="V619" s="9"/>
      <c r="W619" s="9"/>
      <c r="X619" s="9"/>
      <c r="Y619" s="9"/>
      <c r="Z619" s="9"/>
      <c r="AA619" s="9"/>
      <c r="AB619" s="9"/>
      <c r="AC619" s="9"/>
      <c r="AD619" s="9"/>
      <c r="AP619"/>
      <c r="AQ619"/>
      <c r="AX619"/>
    </row>
    <row r="620" spans="18:50" ht="18.600000000000001" customHeight="1" x14ac:dyDescent="0.25">
      <c r="R620" s="9"/>
      <c r="S620" s="9"/>
      <c r="T620" s="9"/>
      <c r="U620" s="9"/>
      <c r="V620" s="9"/>
      <c r="W620" s="9"/>
      <c r="X620" s="9"/>
      <c r="Y620" s="9"/>
      <c r="Z620" s="9"/>
      <c r="AA620" s="9"/>
      <c r="AB620" s="9"/>
      <c r="AC620" s="9"/>
      <c r="AD620" s="9"/>
      <c r="AP620"/>
      <c r="AQ620"/>
      <c r="AX620"/>
    </row>
    <row r="621" spans="18:50" ht="18.600000000000001" customHeight="1" x14ac:dyDescent="0.25">
      <c r="R621" s="9"/>
      <c r="S621" s="9"/>
      <c r="T621" s="9"/>
      <c r="U621" s="9"/>
      <c r="V621" s="9"/>
      <c r="W621" s="9"/>
      <c r="X621" s="9"/>
      <c r="Y621" s="9"/>
      <c r="Z621" s="9"/>
      <c r="AA621" s="9"/>
      <c r="AB621" s="9"/>
      <c r="AC621" s="9"/>
      <c r="AD621" s="9"/>
      <c r="AP621"/>
      <c r="AQ621"/>
      <c r="AX621"/>
    </row>
    <row r="622" spans="18:50" ht="18.600000000000001" customHeight="1" x14ac:dyDescent="0.25">
      <c r="R622" s="9"/>
      <c r="S622" s="9"/>
      <c r="T622" s="9"/>
      <c r="U622" s="9"/>
      <c r="V622" s="9"/>
      <c r="W622" s="9"/>
      <c r="X622" s="9"/>
      <c r="Y622" s="9"/>
      <c r="Z622" s="9"/>
      <c r="AA622" s="9"/>
      <c r="AB622" s="9"/>
      <c r="AC622" s="9"/>
      <c r="AD622" s="9"/>
      <c r="AP622"/>
      <c r="AQ622"/>
      <c r="AX622"/>
    </row>
    <row r="623" spans="18:50" ht="18.600000000000001" customHeight="1" x14ac:dyDescent="0.25">
      <c r="R623" s="9"/>
      <c r="S623" s="9"/>
      <c r="T623" s="9"/>
      <c r="U623" s="9"/>
      <c r="V623" s="9"/>
      <c r="W623" s="9"/>
      <c r="X623" s="9"/>
      <c r="Y623" s="9"/>
      <c r="Z623" s="9"/>
      <c r="AA623" s="9"/>
      <c r="AB623" s="9"/>
      <c r="AC623" s="9"/>
      <c r="AD623" s="9"/>
      <c r="AP623"/>
      <c r="AQ623"/>
      <c r="AX623"/>
    </row>
    <row r="624" spans="18:50" ht="18.600000000000001" customHeight="1" x14ac:dyDescent="0.25">
      <c r="R624" s="9"/>
      <c r="S624" s="9"/>
      <c r="T624" s="9"/>
      <c r="U624" s="9"/>
      <c r="V624" s="9"/>
      <c r="W624" s="9"/>
      <c r="X624" s="9"/>
      <c r="Y624" s="9"/>
      <c r="Z624" s="9"/>
      <c r="AA624" s="9"/>
      <c r="AB624" s="9"/>
      <c r="AC624" s="9"/>
      <c r="AD624" s="9"/>
      <c r="AP624"/>
      <c r="AQ624"/>
      <c r="AX624"/>
    </row>
    <row r="625" spans="18:50" ht="18.600000000000001" customHeight="1" x14ac:dyDescent="0.25">
      <c r="R625" s="9"/>
      <c r="S625" s="9"/>
      <c r="T625" s="9"/>
      <c r="U625" s="9"/>
      <c r="V625" s="9"/>
      <c r="W625" s="9"/>
      <c r="X625" s="9"/>
      <c r="Y625" s="9"/>
      <c r="Z625" s="9"/>
      <c r="AA625" s="9"/>
      <c r="AB625" s="9"/>
      <c r="AC625" s="9"/>
      <c r="AD625" s="9"/>
      <c r="AP625"/>
      <c r="AQ625"/>
      <c r="AX625"/>
    </row>
    <row r="626" spans="18:50" ht="18.600000000000001" customHeight="1" x14ac:dyDescent="0.25">
      <c r="R626" s="9"/>
      <c r="S626" s="9"/>
      <c r="T626" s="9"/>
      <c r="U626" s="9"/>
      <c r="V626" s="9"/>
      <c r="W626" s="9"/>
      <c r="X626" s="9"/>
      <c r="Y626" s="9"/>
      <c r="Z626" s="9"/>
      <c r="AA626" s="9"/>
      <c r="AB626" s="9"/>
      <c r="AC626" s="9"/>
      <c r="AD626" s="9"/>
      <c r="AP626"/>
      <c r="AQ626"/>
      <c r="AX626"/>
    </row>
    <row r="627" spans="18:50" ht="18.600000000000001" customHeight="1" x14ac:dyDescent="0.25">
      <c r="R627" s="9"/>
      <c r="S627" s="9"/>
      <c r="T627" s="9"/>
      <c r="U627" s="9"/>
      <c r="V627" s="9"/>
      <c r="W627" s="9"/>
      <c r="X627" s="9"/>
      <c r="Y627" s="9"/>
      <c r="Z627" s="9"/>
      <c r="AA627" s="9"/>
      <c r="AB627" s="9"/>
      <c r="AC627" s="9"/>
      <c r="AD627" s="9"/>
      <c r="AP627"/>
      <c r="AQ627"/>
      <c r="AX627"/>
    </row>
    <row r="628" spans="18:50" ht="18.600000000000001" customHeight="1" x14ac:dyDescent="0.25">
      <c r="R628" s="9"/>
      <c r="S628" s="9"/>
      <c r="T628" s="9"/>
      <c r="U628" s="9"/>
      <c r="V628" s="9"/>
      <c r="W628" s="9"/>
      <c r="X628" s="9"/>
      <c r="Y628" s="9"/>
      <c r="Z628" s="9"/>
      <c r="AA628" s="9"/>
      <c r="AB628" s="9"/>
      <c r="AC628" s="9"/>
      <c r="AD628" s="9"/>
      <c r="AP628"/>
      <c r="AQ628"/>
      <c r="AX628"/>
    </row>
    <row r="629" spans="18:50" ht="18.600000000000001" customHeight="1" x14ac:dyDescent="0.25">
      <c r="R629" s="9"/>
      <c r="S629" s="9"/>
      <c r="T629" s="9"/>
      <c r="U629" s="9"/>
      <c r="V629" s="9"/>
      <c r="W629" s="9"/>
      <c r="X629" s="9"/>
      <c r="Y629" s="9"/>
      <c r="Z629" s="9"/>
      <c r="AA629" s="9"/>
      <c r="AB629" s="9"/>
      <c r="AC629" s="9"/>
      <c r="AD629" s="9"/>
      <c r="AP629"/>
      <c r="AQ629"/>
      <c r="AX629"/>
    </row>
    <row r="630" spans="18:50" ht="18.600000000000001" customHeight="1" x14ac:dyDescent="0.25">
      <c r="R630" s="9"/>
      <c r="S630" s="9"/>
      <c r="T630" s="9"/>
      <c r="U630" s="9"/>
      <c r="V630" s="9"/>
      <c r="W630" s="9"/>
      <c r="X630" s="9"/>
      <c r="Y630" s="9"/>
      <c r="Z630" s="9"/>
      <c r="AA630" s="9"/>
      <c r="AB630" s="9"/>
      <c r="AC630" s="9"/>
      <c r="AD630" s="9"/>
      <c r="AP630"/>
      <c r="AQ630"/>
      <c r="AX630"/>
    </row>
    <row r="631" spans="18:50" ht="18.600000000000001" customHeight="1" x14ac:dyDescent="0.25">
      <c r="R631" s="9"/>
      <c r="S631" s="9"/>
      <c r="T631" s="9"/>
      <c r="U631" s="9"/>
      <c r="V631" s="9"/>
      <c r="W631" s="9"/>
      <c r="X631" s="9"/>
      <c r="Y631" s="9"/>
      <c r="Z631" s="9"/>
      <c r="AA631" s="9"/>
      <c r="AB631" s="9"/>
      <c r="AC631" s="9"/>
      <c r="AD631" s="9"/>
      <c r="AP631"/>
      <c r="AQ631"/>
      <c r="AX631"/>
    </row>
    <row r="632" spans="18:50" ht="18.600000000000001" customHeight="1" x14ac:dyDescent="0.25">
      <c r="R632" s="9"/>
      <c r="S632" s="9"/>
      <c r="T632" s="9"/>
      <c r="U632" s="9"/>
      <c r="V632" s="9"/>
      <c r="W632" s="9"/>
      <c r="X632" s="9"/>
      <c r="Y632" s="9"/>
      <c r="Z632" s="9"/>
      <c r="AA632" s="9"/>
      <c r="AB632" s="9"/>
      <c r="AC632" s="9"/>
      <c r="AD632" s="9"/>
      <c r="AP632"/>
      <c r="AQ632"/>
      <c r="AX632"/>
    </row>
    <row r="633" spans="18:50" ht="18.600000000000001" customHeight="1" x14ac:dyDescent="0.25">
      <c r="R633" s="9"/>
      <c r="S633" s="9"/>
      <c r="T633" s="9"/>
      <c r="U633" s="9"/>
      <c r="V633" s="9"/>
      <c r="W633" s="9"/>
      <c r="X633" s="9"/>
      <c r="Y633" s="9"/>
      <c r="Z633" s="9"/>
      <c r="AA633" s="9"/>
      <c r="AB633" s="9"/>
      <c r="AC633" s="9"/>
      <c r="AD633" s="9"/>
      <c r="AP633"/>
      <c r="AQ633"/>
      <c r="AX633"/>
    </row>
    <row r="634" spans="18:50" ht="18.600000000000001" customHeight="1" x14ac:dyDescent="0.25">
      <c r="R634" s="9"/>
      <c r="S634" s="9"/>
      <c r="T634" s="9"/>
      <c r="U634" s="9"/>
      <c r="V634" s="9"/>
      <c r="W634" s="9"/>
      <c r="X634" s="9"/>
      <c r="Y634" s="9"/>
      <c r="Z634" s="9"/>
      <c r="AA634" s="9"/>
      <c r="AB634" s="9"/>
      <c r="AC634" s="9"/>
      <c r="AD634" s="9"/>
      <c r="AP634"/>
      <c r="AQ634"/>
      <c r="AX634"/>
    </row>
    <row r="635" spans="18:50" ht="18.600000000000001" customHeight="1" x14ac:dyDescent="0.25">
      <c r="R635" s="9"/>
      <c r="S635" s="9"/>
      <c r="T635" s="9"/>
      <c r="U635" s="9"/>
      <c r="V635" s="9"/>
      <c r="W635" s="9"/>
      <c r="X635" s="9"/>
      <c r="Y635" s="9"/>
      <c r="Z635" s="9"/>
      <c r="AA635" s="9"/>
      <c r="AB635" s="9"/>
      <c r="AC635" s="9"/>
      <c r="AD635" s="9"/>
      <c r="AP635"/>
      <c r="AQ635"/>
      <c r="AX635"/>
    </row>
    <row r="636" spans="18:50" ht="18.600000000000001" customHeight="1" x14ac:dyDescent="0.25">
      <c r="R636" s="9"/>
      <c r="S636" s="9"/>
      <c r="T636" s="9"/>
      <c r="U636" s="9"/>
      <c r="V636" s="9"/>
      <c r="W636" s="9"/>
      <c r="X636" s="9"/>
      <c r="Y636" s="9"/>
      <c r="Z636" s="9"/>
      <c r="AA636" s="9"/>
      <c r="AB636" s="9"/>
      <c r="AC636" s="9"/>
      <c r="AD636" s="9"/>
      <c r="AP636"/>
      <c r="AQ636"/>
      <c r="AX636"/>
    </row>
    <row r="637" spans="18:50" ht="18.600000000000001" customHeight="1" x14ac:dyDescent="0.25">
      <c r="R637" s="9"/>
      <c r="S637" s="9"/>
      <c r="T637" s="9"/>
      <c r="U637" s="9"/>
      <c r="V637" s="9"/>
      <c r="W637" s="9"/>
      <c r="X637" s="9"/>
      <c r="Y637" s="9"/>
      <c r="Z637" s="9"/>
      <c r="AA637" s="9"/>
      <c r="AB637" s="9"/>
      <c r="AC637" s="9"/>
      <c r="AD637" s="9"/>
      <c r="AP637"/>
      <c r="AQ637"/>
      <c r="AX637"/>
    </row>
    <row r="638" spans="18:50" ht="18.600000000000001" customHeight="1" x14ac:dyDescent="0.25">
      <c r="R638" s="9"/>
      <c r="S638" s="9"/>
      <c r="T638" s="9"/>
      <c r="U638" s="9"/>
      <c r="V638" s="9"/>
      <c r="W638" s="9"/>
      <c r="X638" s="9"/>
      <c r="Y638" s="9"/>
      <c r="Z638" s="9"/>
      <c r="AA638" s="9"/>
      <c r="AB638" s="9"/>
      <c r="AC638" s="9"/>
      <c r="AD638" s="9"/>
      <c r="AP638"/>
      <c r="AQ638"/>
      <c r="AX638"/>
    </row>
    <row r="639" spans="18:50" ht="18.600000000000001" customHeight="1" x14ac:dyDescent="0.25">
      <c r="R639" s="9"/>
      <c r="S639" s="9"/>
      <c r="T639" s="9"/>
      <c r="U639" s="9"/>
      <c r="V639" s="9"/>
      <c r="W639" s="9"/>
      <c r="X639" s="9"/>
      <c r="Y639" s="9"/>
      <c r="Z639" s="9"/>
      <c r="AA639" s="9"/>
      <c r="AB639" s="9"/>
      <c r="AC639" s="9"/>
      <c r="AD639" s="9"/>
      <c r="AP639"/>
      <c r="AQ639"/>
      <c r="AX639"/>
    </row>
    <row r="640" spans="18:50" ht="18.600000000000001" customHeight="1" x14ac:dyDescent="0.25">
      <c r="R640" s="9"/>
      <c r="S640" s="9"/>
      <c r="T640" s="9"/>
      <c r="U640" s="9"/>
      <c r="V640" s="9"/>
      <c r="W640" s="9"/>
      <c r="X640" s="9"/>
      <c r="Y640" s="9"/>
      <c r="Z640" s="9"/>
      <c r="AA640" s="9"/>
      <c r="AB640" s="9"/>
      <c r="AC640" s="9"/>
      <c r="AD640" s="9"/>
      <c r="AP640"/>
      <c r="AQ640"/>
      <c r="AX640"/>
    </row>
    <row r="641" spans="18:50" ht="18.600000000000001" customHeight="1" x14ac:dyDescent="0.25">
      <c r="R641" s="9"/>
      <c r="S641" s="9"/>
      <c r="T641" s="9"/>
      <c r="U641" s="9"/>
      <c r="V641" s="9"/>
      <c r="W641" s="9"/>
      <c r="X641" s="9"/>
      <c r="Y641" s="9"/>
      <c r="Z641" s="9"/>
      <c r="AA641" s="9"/>
      <c r="AB641" s="9"/>
      <c r="AC641" s="9"/>
      <c r="AD641" s="9"/>
      <c r="AP641"/>
      <c r="AQ641"/>
      <c r="AX641"/>
    </row>
    <row r="642" spans="18:50" ht="18.600000000000001" customHeight="1" x14ac:dyDescent="0.25">
      <c r="R642" s="9"/>
      <c r="S642" s="9"/>
      <c r="T642" s="9"/>
      <c r="U642" s="9"/>
      <c r="V642" s="9"/>
      <c r="W642" s="9"/>
      <c r="X642" s="9"/>
      <c r="Y642" s="9"/>
      <c r="Z642" s="9"/>
      <c r="AA642" s="9"/>
      <c r="AB642" s="9"/>
      <c r="AC642" s="9"/>
      <c r="AD642" s="9"/>
      <c r="AP642"/>
      <c r="AQ642"/>
      <c r="AX642"/>
    </row>
    <row r="643" spans="18:50" ht="18.600000000000001" customHeight="1" x14ac:dyDescent="0.25">
      <c r="R643" s="9"/>
      <c r="S643" s="9"/>
      <c r="T643" s="9"/>
      <c r="U643" s="9"/>
      <c r="V643" s="9"/>
      <c r="W643" s="9"/>
      <c r="X643" s="9"/>
      <c r="Y643" s="9"/>
      <c r="Z643" s="9"/>
      <c r="AA643" s="9"/>
      <c r="AB643" s="9"/>
      <c r="AC643" s="9"/>
      <c r="AD643" s="9"/>
      <c r="AP643"/>
      <c r="AQ643"/>
      <c r="AX643"/>
    </row>
    <row r="644" spans="18:50" ht="18.600000000000001" customHeight="1" x14ac:dyDescent="0.25">
      <c r="R644" s="9"/>
      <c r="S644" s="9"/>
      <c r="T644" s="9"/>
      <c r="U644" s="9"/>
      <c r="V644" s="9"/>
      <c r="W644" s="9"/>
      <c r="X644" s="9"/>
      <c r="Y644" s="9"/>
      <c r="Z644" s="9"/>
      <c r="AA644" s="9"/>
      <c r="AB644" s="9"/>
      <c r="AC644" s="9"/>
      <c r="AD644" s="9"/>
      <c r="AP644"/>
      <c r="AQ644"/>
      <c r="AX644"/>
    </row>
    <row r="645" spans="18:50" ht="18.600000000000001" customHeight="1" x14ac:dyDescent="0.25">
      <c r="R645" s="9"/>
      <c r="S645" s="9"/>
      <c r="T645" s="9"/>
      <c r="U645" s="9"/>
      <c r="V645" s="9"/>
      <c r="W645" s="9"/>
      <c r="X645" s="9"/>
      <c r="Y645" s="9"/>
      <c r="Z645" s="9"/>
      <c r="AA645" s="9"/>
      <c r="AB645" s="9"/>
      <c r="AC645" s="9"/>
      <c r="AD645" s="9"/>
      <c r="AP645"/>
      <c r="AQ645"/>
      <c r="AX645"/>
    </row>
    <row r="646" spans="18:50" ht="18.600000000000001" customHeight="1" x14ac:dyDescent="0.25">
      <c r="R646" s="9"/>
      <c r="S646" s="9"/>
      <c r="T646" s="9"/>
      <c r="U646" s="9"/>
      <c r="V646" s="9"/>
      <c r="W646" s="9"/>
      <c r="X646" s="9"/>
      <c r="Y646" s="9"/>
      <c r="Z646" s="9"/>
      <c r="AA646" s="9"/>
      <c r="AB646" s="9"/>
      <c r="AC646" s="9"/>
      <c r="AD646" s="9"/>
      <c r="AP646"/>
      <c r="AQ646"/>
      <c r="AX646"/>
    </row>
    <row r="647" spans="18:50" ht="18.600000000000001" customHeight="1" x14ac:dyDescent="0.25">
      <c r="R647" s="9"/>
      <c r="S647" s="9"/>
      <c r="T647" s="9"/>
      <c r="U647" s="9"/>
      <c r="V647" s="9"/>
      <c r="W647" s="9"/>
      <c r="X647" s="9"/>
      <c r="Y647" s="9"/>
      <c r="Z647" s="9"/>
      <c r="AA647" s="9"/>
      <c r="AB647" s="9"/>
      <c r="AC647" s="9"/>
      <c r="AD647" s="9"/>
      <c r="AP647"/>
      <c r="AQ647"/>
      <c r="AX647"/>
    </row>
    <row r="648" spans="18:50" ht="18.600000000000001" customHeight="1" x14ac:dyDescent="0.25">
      <c r="R648" s="9"/>
      <c r="S648" s="9"/>
      <c r="T648" s="9"/>
      <c r="U648" s="9"/>
      <c r="V648" s="9"/>
      <c r="W648" s="9"/>
      <c r="X648" s="9"/>
      <c r="Y648" s="9"/>
      <c r="Z648" s="9"/>
      <c r="AA648" s="9"/>
      <c r="AB648" s="9"/>
      <c r="AC648" s="9"/>
      <c r="AD648" s="9"/>
      <c r="AP648"/>
      <c r="AQ648"/>
      <c r="AX648"/>
    </row>
    <row r="649" spans="18:50" ht="18.600000000000001" customHeight="1" x14ac:dyDescent="0.25">
      <c r="R649" s="9"/>
      <c r="S649" s="9"/>
      <c r="T649" s="9"/>
      <c r="U649" s="9"/>
      <c r="V649" s="9"/>
      <c r="W649" s="9"/>
      <c r="X649" s="9"/>
      <c r="Y649" s="9"/>
      <c r="Z649" s="9"/>
      <c r="AA649" s="9"/>
      <c r="AB649" s="9"/>
      <c r="AC649" s="9"/>
      <c r="AD649" s="9"/>
      <c r="AP649"/>
      <c r="AQ649"/>
      <c r="AX649"/>
    </row>
    <row r="650" spans="18:50" ht="18.600000000000001" customHeight="1" x14ac:dyDescent="0.25">
      <c r="R650" s="9"/>
      <c r="S650" s="9"/>
      <c r="T650" s="9"/>
      <c r="U650" s="9"/>
      <c r="V650" s="9"/>
      <c r="W650" s="9"/>
      <c r="X650" s="9"/>
      <c r="Y650" s="9"/>
      <c r="Z650" s="9"/>
      <c r="AA650" s="9"/>
      <c r="AB650" s="9"/>
      <c r="AC650" s="9"/>
      <c r="AD650" s="9"/>
      <c r="AP650"/>
      <c r="AQ650"/>
      <c r="AX650"/>
    </row>
    <row r="651" spans="18:50" ht="18.600000000000001" customHeight="1" x14ac:dyDescent="0.25">
      <c r="R651" s="9"/>
      <c r="S651" s="9"/>
      <c r="T651" s="9"/>
      <c r="U651" s="9"/>
      <c r="V651" s="9"/>
      <c r="W651" s="9"/>
      <c r="X651" s="9"/>
      <c r="Y651" s="9"/>
      <c r="Z651" s="9"/>
      <c r="AA651" s="9"/>
      <c r="AB651" s="9"/>
      <c r="AC651" s="9"/>
      <c r="AD651" s="9"/>
      <c r="AP651"/>
      <c r="AQ651"/>
      <c r="AX651"/>
    </row>
    <row r="652" spans="18:50" ht="18.600000000000001" customHeight="1" x14ac:dyDescent="0.25">
      <c r="R652" s="9"/>
      <c r="S652" s="9"/>
      <c r="T652" s="9"/>
      <c r="U652" s="9"/>
      <c r="V652" s="9"/>
      <c r="W652" s="9"/>
      <c r="X652" s="9"/>
      <c r="Y652" s="9"/>
      <c r="Z652" s="9"/>
      <c r="AA652" s="9"/>
      <c r="AB652" s="9"/>
      <c r="AC652" s="9"/>
      <c r="AD652" s="9"/>
      <c r="AP652"/>
      <c r="AQ652"/>
      <c r="AX652"/>
    </row>
    <row r="653" spans="18:50" ht="18.600000000000001" customHeight="1" x14ac:dyDescent="0.25">
      <c r="R653" s="9"/>
      <c r="S653" s="9"/>
      <c r="T653" s="9"/>
      <c r="U653" s="9"/>
      <c r="V653" s="9"/>
      <c r="W653" s="9"/>
      <c r="X653" s="9"/>
      <c r="Y653" s="9"/>
      <c r="Z653" s="9"/>
      <c r="AA653" s="9"/>
      <c r="AB653" s="9"/>
      <c r="AC653" s="9"/>
      <c r="AD653" s="9"/>
      <c r="AP653"/>
      <c r="AQ653"/>
      <c r="AX653"/>
    </row>
    <row r="654" spans="18:50" ht="18.600000000000001" customHeight="1" x14ac:dyDescent="0.25">
      <c r="R654" s="9"/>
      <c r="S654" s="9"/>
      <c r="T654" s="9"/>
      <c r="U654" s="9"/>
      <c r="V654" s="9"/>
      <c r="W654" s="9"/>
      <c r="X654" s="9"/>
      <c r="Y654" s="9"/>
      <c r="Z654" s="9"/>
      <c r="AA654" s="9"/>
      <c r="AB654" s="9"/>
      <c r="AC654" s="9"/>
      <c r="AD654" s="9"/>
      <c r="AP654"/>
      <c r="AQ654"/>
      <c r="AX654"/>
    </row>
    <row r="655" spans="18:50" ht="18.600000000000001" customHeight="1" x14ac:dyDescent="0.25">
      <c r="R655" s="9"/>
      <c r="S655" s="9"/>
      <c r="T655" s="9"/>
      <c r="U655" s="9"/>
      <c r="V655" s="9"/>
      <c r="W655" s="9"/>
      <c r="X655" s="9"/>
      <c r="Y655" s="9"/>
      <c r="Z655" s="9"/>
      <c r="AA655" s="9"/>
      <c r="AB655" s="9"/>
      <c r="AC655" s="9"/>
      <c r="AD655" s="9"/>
      <c r="AP655"/>
      <c r="AQ655"/>
      <c r="AX655"/>
    </row>
    <row r="656" spans="18:50" ht="18.600000000000001" customHeight="1" x14ac:dyDescent="0.25">
      <c r="R656" s="9"/>
      <c r="S656" s="9"/>
      <c r="T656" s="9"/>
      <c r="U656" s="9"/>
      <c r="V656" s="9"/>
      <c r="W656" s="9"/>
      <c r="X656" s="9"/>
      <c r="Y656" s="9"/>
      <c r="Z656" s="9"/>
      <c r="AA656" s="9"/>
      <c r="AB656" s="9"/>
      <c r="AC656" s="9"/>
      <c r="AD656" s="9"/>
      <c r="AP656"/>
      <c r="AQ656"/>
      <c r="AX656"/>
    </row>
    <row r="657" spans="18:50" ht="18.600000000000001" customHeight="1" x14ac:dyDescent="0.25">
      <c r="R657" s="9"/>
      <c r="S657" s="9"/>
      <c r="T657" s="9"/>
      <c r="U657" s="9"/>
      <c r="V657" s="9"/>
      <c r="W657" s="9"/>
      <c r="X657" s="9"/>
      <c r="Y657" s="9"/>
      <c r="Z657" s="9"/>
      <c r="AA657" s="9"/>
      <c r="AB657" s="9"/>
      <c r="AC657" s="9"/>
      <c r="AD657" s="9"/>
      <c r="AP657"/>
      <c r="AQ657"/>
      <c r="AX657"/>
    </row>
    <row r="658" spans="18:50" ht="18.600000000000001" customHeight="1" x14ac:dyDescent="0.25">
      <c r="R658" s="9"/>
      <c r="S658" s="9"/>
      <c r="T658" s="9"/>
      <c r="U658" s="9"/>
      <c r="V658" s="9"/>
      <c r="W658" s="9"/>
      <c r="X658" s="9"/>
      <c r="Y658" s="9"/>
      <c r="Z658" s="9"/>
      <c r="AA658" s="9"/>
      <c r="AB658" s="9"/>
      <c r="AC658" s="9"/>
      <c r="AD658" s="9"/>
      <c r="AP658"/>
      <c r="AQ658"/>
      <c r="AX658"/>
    </row>
    <row r="659" spans="18:50" ht="18.600000000000001" customHeight="1" x14ac:dyDescent="0.25">
      <c r="R659" s="9"/>
      <c r="S659" s="9"/>
      <c r="T659" s="9"/>
      <c r="U659" s="9"/>
      <c r="V659" s="9"/>
      <c r="W659" s="9"/>
      <c r="X659" s="9"/>
      <c r="Y659" s="9"/>
      <c r="Z659" s="9"/>
      <c r="AA659" s="9"/>
      <c r="AB659" s="9"/>
      <c r="AC659" s="9"/>
      <c r="AD659" s="9"/>
      <c r="AP659"/>
      <c r="AQ659"/>
      <c r="AX659"/>
    </row>
    <row r="660" spans="18:50" ht="18.600000000000001" customHeight="1" x14ac:dyDescent="0.25">
      <c r="R660" s="9"/>
      <c r="S660" s="9"/>
      <c r="T660" s="9"/>
      <c r="U660" s="9"/>
      <c r="V660" s="9"/>
      <c r="W660" s="9"/>
      <c r="X660" s="9"/>
      <c r="Y660" s="9"/>
      <c r="Z660" s="9"/>
      <c r="AA660" s="9"/>
      <c r="AB660" s="9"/>
      <c r="AC660" s="9"/>
      <c r="AD660" s="9"/>
      <c r="AP660"/>
      <c r="AQ660"/>
      <c r="AX660"/>
    </row>
    <row r="661" spans="18:50" ht="18.600000000000001" customHeight="1" x14ac:dyDescent="0.25">
      <c r="R661" s="9"/>
      <c r="S661" s="9"/>
      <c r="T661" s="9"/>
      <c r="U661" s="9"/>
      <c r="V661" s="9"/>
      <c r="W661" s="9"/>
      <c r="X661" s="9"/>
      <c r="Y661" s="9"/>
      <c r="Z661" s="9"/>
      <c r="AA661" s="9"/>
      <c r="AB661" s="9"/>
      <c r="AC661" s="9"/>
      <c r="AD661" s="9"/>
      <c r="AP661"/>
      <c r="AQ661"/>
      <c r="AX661"/>
    </row>
    <row r="662" spans="18:50" ht="18.600000000000001" customHeight="1" x14ac:dyDescent="0.25">
      <c r="R662" s="9"/>
      <c r="S662" s="9"/>
      <c r="T662" s="9"/>
      <c r="U662" s="9"/>
      <c r="V662" s="9"/>
      <c r="W662" s="9"/>
      <c r="X662" s="9"/>
      <c r="Y662" s="9"/>
      <c r="Z662" s="9"/>
      <c r="AA662" s="9"/>
      <c r="AB662" s="9"/>
      <c r="AC662" s="9"/>
      <c r="AD662" s="9"/>
      <c r="AP662"/>
      <c r="AQ662"/>
      <c r="AX662"/>
    </row>
    <row r="663" spans="18:50" ht="18.600000000000001" customHeight="1" x14ac:dyDescent="0.25">
      <c r="R663" s="9"/>
      <c r="S663" s="9"/>
      <c r="T663" s="9"/>
      <c r="U663" s="9"/>
      <c r="V663" s="9"/>
      <c r="W663" s="9"/>
      <c r="X663" s="9"/>
      <c r="Y663" s="9"/>
      <c r="Z663" s="9"/>
      <c r="AA663" s="9"/>
      <c r="AB663" s="9"/>
      <c r="AC663" s="9"/>
      <c r="AD663" s="9"/>
      <c r="AP663"/>
      <c r="AQ663"/>
      <c r="AX663"/>
    </row>
    <row r="664" spans="18:50" ht="18.600000000000001" customHeight="1" x14ac:dyDescent="0.25">
      <c r="R664" s="9"/>
      <c r="S664" s="9"/>
      <c r="T664" s="9"/>
      <c r="U664" s="9"/>
      <c r="V664" s="9"/>
      <c r="W664" s="9"/>
      <c r="X664" s="9"/>
      <c r="Y664" s="9"/>
      <c r="Z664" s="9"/>
      <c r="AA664" s="9"/>
      <c r="AB664" s="9"/>
      <c r="AC664" s="9"/>
      <c r="AD664" s="9"/>
      <c r="AP664"/>
      <c r="AQ664"/>
      <c r="AX664"/>
    </row>
    <row r="665" spans="18:50" ht="18.600000000000001" customHeight="1" x14ac:dyDescent="0.25">
      <c r="R665" s="9"/>
      <c r="S665" s="9"/>
      <c r="T665" s="9"/>
      <c r="U665" s="9"/>
      <c r="V665" s="9"/>
      <c r="W665" s="9"/>
      <c r="X665" s="9"/>
      <c r="Y665" s="9"/>
      <c r="Z665" s="9"/>
      <c r="AA665" s="9"/>
      <c r="AB665" s="9"/>
      <c r="AC665" s="9"/>
      <c r="AD665" s="9"/>
      <c r="AP665"/>
      <c r="AQ665"/>
      <c r="AX665"/>
    </row>
    <row r="666" spans="18:50" ht="18.600000000000001" customHeight="1" x14ac:dyDescent="0.25">
      <c r="R666" s="9"/>
      <c r="S666" s="9"/>
      <c r="T666" s="9"/>
      <c r="U666" s="9"/>
      <c r="V666" s="9"/>
      <c r="W666" s="9"/>
      <c r="X666" s="9"/>
      <c r="Y666" s="9"/>
      <c r="Z666" s="9"/>
      <c r="AA666" s="9"/>
      <c r="AB666" s="9"/>
      <c r="AC666" s="9"/>
      <c r="AD666" s="9"/>
      <c r="AP666"/>
      <c r="AQ666"/>
      <c r="AX666"/>
    </row>
    <row r="667" spans="18:50" ht="18.600000000000001" customHeight="1" x14ac:dyDescent="0.25">
      <c r="R667" s="9"/>
      <c r="S667" s="9"/>
      <c r="T667" s="9"/>
      <c r="U667" s="9"/>
      <c r="V667" s="9"/>
      <c r="W667" s="9"/>
      <c r="X667" s="9"/>
      <c r="Y667" s="9"/>
      <c r="Z667" s="9"/>
      <c r="AA667" s="9"/>
      <c r="AB667" s="9"/>
      <c r="AC667" s="9"/>
      <c r="AD667" s="9"/>
      <c r="AP667"/>
      <c r="AQ667"/>
      <c r="AX667"/>
    </row>
    <row r="668" spans="18:50" ht="18.600000000000001" customHeight="1" x14ac:dyDescent="0.25">
      <c r="R668" s="9"/>
      <c r="S668" s="9"/>
      <c r="T668" s="9"/>
      <c r="U668" s="9"/>
      <c r="V668" s="9"/>
      <c r="W668" s="9"/>
      <c r="X668" s="9"/>
      <c r="Y668" s="9"/>
      <c r="Z668" s="9"/>
      <c r="AA668" s="9"/>
      <c r="AB668" s="9"/>
      <c r="AC668" s="9"/>
      <c r="AD668" s="9"/>
      <c r="AP668"/>
      <c r="AQ668"/>
      <c r="AX668"/>
    </row>
    <row r="669" spans="18:50" ht="18.600000000000001" customHeight="1" x14ac:dyDescent="0.25">
      <c r="R669" s="9"/>
      <c r="S669" s="9"/>
      <c r="T669" s="9"/>
      <c r="U669" s="9"/>
      <c r="V669" s="9"/>
      <c r="W669" s="9"/>
      <c r="X669" s="9"/>
      <c r="Y669" s="9"/>
      <c r="Z669" s="9"/>
      <c r="AA669" s="9"/>
      <c r="AB669" s="9"/>
      <c r="AC669" s="9"/>
      <c r="AD669" s="9"/>
      <c r="AP669"/>
      <c r="AQ669"/>
      <c r="AX669"/>
    </row>
    <row r="670" spans="18:50" ht="18.600000000000001" customHeight="1" x14ac:dyDescent="0.25">
      <c r="R670" s="9"/>
      <c r="S670" s="9"/>
      <c r="T670" s="9"/>
      <c r="U670" s="9"/>
      <c r="V670" s="9"/>
      <c r="W670" s="9"/>
      <c r="X670" s="9"/>
      <c r="Y670" s="9"/>
      <c r="Z670" s="9"/>
      <c r="AA670" s="9"/>
      <c r="AB670" s="9"/>
      <c r="AC670" s="9"/>
      <c r="AD670" s="9"/>
      <c r="AP670"/>
      <c r="AQ670"/>
      <c r="AX670"/>
    </row>
    <row r="671" spans="18:50" ht="18.600000000000001" customHeight="1" x14ac:dyDescent="0.25">
      <c r="R671" s="9"/>
      <c r="S671" s="9"/>
      <c r="T671" s="9"/>
      <c r="U671" s="9"/>
      <c r="V671" s="9"/>
      <c r="W671" s="9"/>
      <c r="X671" s="9"/>
      <c r="Y671" s="9"/>
      <c r="Z671" s="9"/>
      <c r="AA671" s="9"/>
      <c r="AB671" s="9"/>
      <c r="AC671" s="9"/>
      <c r="AD671" s="9"/>
      <c r="AP671"/>
      <c r="AQ671"/>
      <c r="AX671"/>
    </row>
    <row r="672" spans="18:50" ht="18.600000000000001" customHeight="1" x14ac:dyDescent="0.25">
      <c r="R672" s="9"/>
      <c r="S672" s="9"/>
      <c r="T672" s="9"/>
      <c r="U672" s="9"/>
      <c r="V672" s="9"/>
      <c r="W672" s="9"/>
      <c r="X672" s="9"/>
      <c r="Y672" s="9"/>
      <c r="Z672" s="9"/>
      <c r="AA672" s="9"/>
      <c r="AB672" s="9"/>
      <c r="AC672" s="9"/>
      <c r="AD672" s="9"/>
      <c r="AP672"/>
      <c r="AQ672"/>
      <c r="AX672"/>
    </row>
    <row r="673" spans="18:50" ht="18.600000000000001" customHeight="1" x14ac:dyDescent="0.25">
      <c r="R673" s="9"/>
      <c r="S673" s="9"/>
      <c r="T673" s="9"/>
      <c r="U673" s="9"/>
      <c r="V673" s="9"/>
      <c r="W673" s="9"/>
      <c r="X673" s="9"/>
      <c r="Y673" s="9"/>
      <c r="Z673" s="9"/>
      <c r="AA673" s="9"/>
      <c r="AB673" s="9"/>
      <c r="AC673" s="9"/>
      <c r="AD673" s="9"/>
      <c r="AP673"/>
      <c r="AQ673"/>
      <c r="AX673"/>
    </row>
    <row r="674" spans="18:50" ht="18.600000000000001" customHeight="1" x14ac:dyDescent="0.25">
      <c r="R674" s="9"/>
      <c r="S674" s="9"/>
      <c r="T674" s="9"/>
      <c r="U674" s="9"/>
      <c r="V674" s="9"/>
      <c r="W674" s="9"/>
      <c r="X674" s="9"/>
      <c r="Y674" s="9"/>
      <c r="Z674" s="9"/>
      <c r="AA674" s="9"/>
      <c r="AB674" s="9"/>
      <c r="AC674" s="9"/>
      <c r="AD674" s="9"/>
      <c r="AP674"/>
      <c r="AQ674"/>
      <c r="AX674"/>
    </row>
    <row r="675" spans="18:50" ht="18.600000000000001" customHeight="1" x14ac:dyDescent="0.25">
      <c r="R675" s="9"/>
      <c r="S675" s="9"/>
      <c r="T675" s="9"/>
      <c r="U675" s="9"/>
      <c r="V675" s="9"/>
      <c r="W675" s="9"/>
      <c r="X675" s="9"/>
      <c r="Y675" s="9"/>
      <c r="Z675" s="9"/>
      <c r="AA675" s="9"/>
      <c r="AB675" s="9"/>
      <c r="AC675" s="9"/>
      <c r="AD675" s="9"/>
      <c r="AP675"/>
      <c r="AQ675"/>
      <c r="AX675"/>
    </row>
    <row r="676" spans="18:50" ht="18.600000000000001" customHeight="1" x14ac:dyDescent="0.25">
      <c r="R676" s="9"/>
      <c r="S676" s="9"/>
      <c r="T676" s="9"/>
      <c r="U676" s="9"/>
      <c r="V676" s="9"/>
      <c r="W676" s="9"/>
      <c r="X676" s="9"/>
      <c r="Y676" s="9"/>
      <c r="Z676" s="9"/>
      <c r="AA676" s="9"/>
      <c r="AB676" s="9"/>
      <c r="AC676" s="9"/>
      <c r="AD676" s="9"/>
      <c r="AP676"/>
      <c r="AQ676"/>
      <c r="AX676"/>
    </row>
    <row r="677" spans="18:50" ht="18.600000000000001" customHeight="1" x14ac:dyDescent="0.25">
      <c r="R677" s="9"/>
      <c r="S677" s="9"/>
      <c r="T677" s="9"/>
      <c r="U677" s="9"/>
      <c r="V677" s="9"/>
      <c r="W677" s="9"/>
      <c r="X677" s="9"/>
      <c r="Y677" s="9"/>
      <c r="Z677" s="9"/>
      <c r="AA677" s="9"/>
      <c r="AB677" s="9"/>
      <c r="AC677" s="9"/>
      <c r="AD677" s="9"/>
      <c r="AP677"/>
      <c r="AQ677"/>
      <c r="AX677"/>
    </row>
    <row r="678" spans="18:50" ht="18.600000000000001" customHeight="1" x14ac:dyDescent="0.25">
      <c r="R678" s="9"/>
      <c r="S678" s="9"/>
      <c r="T678" s="9"/>
      <c r="U678" s="9"/>
      <c r="V678" s="9"/>
      <c r="W678" s="9"/>
      <c r="X678" s="9"/>
      <c r="Y678" s="9"/>
      <c r="Z678" s="9"/>
      <c r="AA678" s="9"/>
      <c r="AB678" s="9"/>
      <c r="AC678" s="9"/>
      <c r="AD678" s="9"/>
      <c r="AP678"/>
      <c r="AQ678"/>
      <c r="AX678"/>
    </row>
    <row r="679" spans="18:50" ht="18.600000000000001" customHeight="1" x14ac:dyDescent="0.25">
      <c r="R679" s="9"/>
      <c r="S679" s="9"/>
      <c r="T679" s="9"/>
      <c r="U679" s="9"/>
      <c r="V679" s="9"/>
      <c r="W679" s="9"/>
      <c r="X679" s="9"/>
      <c r="Y679" s="9"/>
      <c r="Z679" s="9"/>
      <c r="AA679" s="9"/>
      <c r="AB679" s="9"/>
      <c r="AC679" s="9"/>
      <c r="AD679" s="9"/>
      <c r="AP679"/>
      <c r="AQ679"/>
      <c r="AX679"/>
    </row>
    <row r="680" spans="18:50" ht="18.600000000000001" customHeight="1" x14ac:dyDescent="0.25">
      <c r="R680" s="9"/>
      <c r="S680" s="9"/>
      <c r="T680" s="9"/>
      <c r="U680" s="9"/>
      <c r="V680" s="9"/>
      <c r="W680" s="9"/>
      <c r="X680" s="9"/>
      <c r="Y680" s="9"/>
      <c r="Z680" s="9"/>
      <c r="AA680" s="9"/>
      <c r="AB680" s="9"/>
      <c r="AC680" s="9"/>
      <c r="AD680" s="9"/>
      <c r="AP680"/>
      <c r="AQ680"/>
      <c r="AX680"/>
    </row>
    <row r="681" spans="18:50" ht="18.600000000000001" customHeight="1" x14ac:dyDescent="0.25">
      <c r="R681" s="9"/>
      <c r="S681" s="9"/>
      <c r="T681" s="9"/>
      <c r="U681" s="9"/>
      <c r="V681" s="9"/>
      <c r="W681" s="9"/>
      <c r="X681" s="9"/>
      <c r="Y681" s="9"/>
      <c r="Z681" s="9"/>
      <c r="AA681" s="9"/>
      <c r="AB681" s="9"/>
      <c r="AC681" s="9"/>
      <c r="AD681" s="9"/>
      <c r="AP681"/>
      <c r="AQ681"/>
      <c r="AX681"/>
    </row>
    <row r="682" spans="18:50" ht="18.600000000000001" customHeight="1" x14ac:dyDescent="0.25">
      <c r="R682" s="9"/>
      <c r="S682" s="9"/>
      <c r="T682" s="9"/>
      <c r="U682" s="9"/>
      <c r="V682" s="9"/>
      <c r="W682" s="9"/>
      <c r="X682" s="9"/>
      <c r="Y682" s="9"/>
      <c r="Z682" s="9"/>
      <c r="AA682" s="9"/>
      <c r="AB682" s="9"/>
      <c r="AC682" s="9"/>
      <c r="AD682" s="9"/>
      <c r="AP682"/>
      <c r="AQ682"/>
      <c r="AX682"/>
    </row>
    <row r="683" spans="18:50" ht="18.600000000000001" customHeight="1" x14ac:dyDescent="0.25">
      <c r="R683" s="9"/>
      <c r="S683" s="9"/>
      <c r="T683" s="9"/>
      <c r="U683" s="9"/>
      <c r="V683" s="9"/>
      <c r="W683" s="9"/>
      <c r="X683" s="9"/>
      <c r="Y683" s="9"/>
      <c r="Z683" s="9"/>
      <c r="AA683" s="9"/>
      <c r="AB683" s="9"/>
      <c r="AC683" s="9"/>
      <c r="AD683" s="9"/>
      <c r="AP683"/>
      <c r="AQ683"/>
      <c r="AX683"/>
    </row>
    <row r="684" spans="18:50" ht="18.600000000000001" customHeight="1" x14ac:dyDescent="0.25">
      <c r="R684" s="9"/>
      <c r="S684" s="9"/>
      <c r="T684" s="9"/>
      <c r="U684" s="9"/>
      <c r="V684" s="9"/>
      <c r="W684" s="9"/>
      <c r="X684" s="9"/>
      <c r="Y684" s="9"/>
      <c r="Z684" s="9"/>
      <c r="AA684" s="9"/>
      <c r="AB684" s="9"/>
      <c r="AC684" s="9"/>
      <c r="AD684" s="9"/>
      <c r="AP684"/>
      <c r="AQ684"/>
      <c r="AX684"/>
    </row>
    <row r="685" spans="18:50" ht="18.600000000000001" customHeight="1" x14ac:dyDescent="0.25">
      <c r="R685" s="9"/>
      <c r="S685" s="9"/>
      <c r="T685" s="9"/>
      <c r="U685" s="9"/>
      <c r="V685" s="9"/>
      <c r="W685" s="9"/>
      <c r="X685" s="9"/>
      <c r="Y685" s="9"/>
      <c r="Z685" s="9"/>
      <c r="AA685" s="9"/>
      <c r="AB685" s="9"/>
      <c r="AC685" s="9"/>
      <c r="AD685" s="9"/>
      <c r="AP685"/>
      <c r="AQ685"/>
      <c r="AX685"/>
    </row>
    <row r="686" spans="18:50" ht="18.600000000000001" customHeight="1" x14ac:dyDescent="0.25">
      <c r="R686" s="9"/>
      <c r="S686" s="9"/>
      <c r="T686" s="9"/>
      <c r="U686" s="9"/>
      <c r="V686" s="9"/>
      <c r="W686" s="9"/>
      <c r="X686" s="9"/>
      <c r="Y686" s="9"/>
      <c r="Z686" s="9"/>
      <c r="AA686" s="9"/>
      <c r="AB686" s="9"/>
      <c r="AC686" s="9"/>
      <c r="AD686" s="9"/>
      <c r="AP686"/>
      <c r="AQ686"/>
      <c r="AX686"/>
    </row>
    <row r="687" spans="18:50" ht="18.600000000000001" customHeight="1" x14ac:dyDescent="0.25">
      <c r="R687" s="9"/>
      <c r="S687" s="9"/>
      <c r="T687" s="9"/>
      <c r="U687" s="9"/>
      <c r="V687" s="9"/>
      <c r="W687" s="9"/>
      <c r="X687" s="9"/>
      <c r="Y687" s="9"/>
      <c r="Z687" s="9"/>
      <c r="AA687" s="9"/>
      <c r="AB687" s="9"/>
      <c r="AC687" s="9"/>
      <c r="AD687" s="9"/>
      <c r="AP687"/>
      <c r="AQ687"/>
      <c r="AX687"/>
    </row>
    <row r="688" spans="18:50" ht="18.600000000000001" customHeight="1" x14ac:dyDescent="0.25">
      <c r="R688" s="9"/>
      <c r="S688" s="9"/>
      <c r="T688" s="9"/>
      <c r="U688" s="9"/>
      <c r="V688" s="9"/>
      <c r="W688" s="9"/>
      <c r="X688" s="9"/>
      <c r="Y688" s="9"/>
      <c r="Z688" s="9"/>
      <c r="AA688" s="9"/>
      <c r="AB688" s="9"/>
      <c r="AC688" s="9"/>
      <c r="AD688" s="9"/>
      <c r="AP688"/>
      <c r="AQ688"/>
      <c r="AX688"/>
    </row>
    <row r="689" spans="18:50" ht="18.600000000000001" customHeight="1" x14ac:dyDescent="0.25">
      <c r="R689" s="9"/>
      <c r="S689" s="9"/>
      <c r="T689" s="9"/>
      <c r="U689" s="9"/>
      <c r="V689" s="9"/>
      <c r="W689" s="9"/>
      <c r="X689" s="9"/>
      <c r="Y689" s="9"/>
      <c r="Z689" s="9"/>
      <c r="AA689" s="9"/>
      <c r="AB689" s="9"/>
      <c r="AC689" s="9"/>
      <c r="AD689" s="9"/>
      <c r="AP689"/>
      <c r="AQ689"/>
      <c r="AX689"/>
    </row>
    <row r="690" spans="18:50" ht="18.600000000000001" customHeight="1" x14ac:dyDescent="0.25">
      <c r="R690" s="9"/>
      <c r="S690" s="9"/>
      <c r="T690" s="9"/>
      <c r="U690" s="9"/>
      <c r="V690" s="9"/>
      <c r="W690" s="9"/>
      <c r="X690" s="9"/>
      <c r="Y690" s="9"/>
      <c r="Z690" s="9"/>
      <c r="AA690" s="9"/>
      <c r="AB690" s="9"/>
      <c r="AC690" s="9"/>
      <c r="AD690" s="9"/>
      <c r="AP690"/>
      <c r="AQ690"/>
      <c r="AX690"/>
    </row>
    <row r="691" spans="18:50" ht="18.600000000000001" customHeight="1" x14ac:dyDescent="0.25">
      <c r="R691" s="9"/>
      <c r="S691" s="9"/>
      <c r="T691" s="9"/>
      <c r="U691" s="9"/>
      <c r="V691" s="9"/>
      <c r="W691" s="9"/>
      <c r="X691" s="9"/>
      <c r="Y691" s="9"/>
      <c r="Z691" s="9"/>
      <c r="AA691" s="9"/>
      <c r="AB691" s="9"/>
      <c r="AC691" s="9"/>
      <c r="AD691" s="9"/>
      <c r="AP691"/>
      <c r="AQ691"/>
      <c r="AX691"/>
    </row>
    <row r="692" spans="18:50" ht="18.600000000000001" customHeight="1" x14ac:dyDescent="0.25">
      <c r="R692" s="9"/>
      <c r="S692" s="9"/>
      <c r="T692" s="9"/>
      <c r="U692" s="9"/>
      <c r="V692" s="9"/>
      <c r="W692" s="9"/>
      <c r="X692" s="9"/>
      <c r="Y692" s="9"/>
      <c r="Z692" s="9"/>
      <c r="AA692" s="9"/>
      <c r="AB692" s="9"/>
      <c r="AC692" s="9"/>
      <c r="AD692" s="9"/>
      <c r="AP692"/>
      <c r="AQ692"/>
      <c r="AX692"/>
    </row>
    <row r="693" spans="18:50" ht="18.600000000000001" customHeight="1" x14ac:dyDescent="0.25">
      <c r="R693" s="9"/>
      <c r="S693" s="9"/>
      <c r="T693" s="9"/>
      <c r="U693" s="9"/>
      <c r="V693" s="9"/>
      <c r="W693" s="9"/>
      <c r="X693" s="9"/>
      <c r="Y693" s="9"/>
      <c r="Z693" s="9"/>
      <c r="AA693" s="9"/>
      <c r="AB693" s="9"/>
      <c r="AC693" s="9"/>
      <c r="AD693" s="9"/>
      <c r="AP693"/>
      <c r="AQ693"/>
      <c r="AX693"/>
    </row>
    <row r="694" spans="18:50" ht="18.600000000000001" customHeight="1" x14ac:dyDescent="0.25">
      <c r="R694" s="9"/>
      <c r="S694" s="9"/>
      <c r="T694" s="9"/>
      <c r="U694" s="9"/>
      <c r="V694" s="9"/>
      <c r="W694" s="9"/>
      <c r="X694" s="9"/>
      <c r="Y694" s="9"/>
      <c r="Z694" s="9"/>
      <c r="AA694" s="9"/>
      <c r="AB694" s="9"/>
      <c r="AC694" s="9"/>
      <c r="AD694" s="9"/>
      <c r="AP694"/>
      <c r="AQ694"/>
      <c r="AX694"/>
    </row>
    <row r="695" spans="18:50" ht="18.600000000000001" customHeight="1" x14ac:dyDescent="0.25">
      <c r="R695" s="9"/>
      <c r="S695" s="9"/>
      <c r="T695" s="9"/>
      <c r="U695" s="9"/>
      <c r="V695" s="9"/>
      <c r="W695" s="9"/>
      <c r="X695" s="9"/>
      <c r="Y695" s="9"/>
      <c r="Z695" s="9"/>
      <c r="AA695" s="9"/>
      <c r="AB695" s="9"/>
      <c r="AC695" s="9"/>
      <c r="AD695" s="9"/>
      <c r="AP695"/>
      <c r="AQ695"/>
      <c r="AX695"/>
    </row>
    <row r="696" spans="18:50" ht="18.600000000000001" customHeight="1" x14ac:dyDescent="0.25">
      <c r="R696" s="9"/>
      <c r="S696" s="9"/>
      <c r="T696" s="9"/>
      <c r="U696" s="9"/>
      <c r="V696" s="9"/>
      <c r="W696" s="9"/>
      <c r="X696" s="9"/>
      <c r="Y696" s="9"/>
      <c r="Z696" s="9"/>
      <c r="AA696" s="9"/>
      <c r="AB696" s="9"/>
      <c r="AC696" s="9"/>
      <c r="AD696" s="9"/>
      <c r="AP696"/>
      <c r="AQ696"/>
      <c r="AX696"/>
    </row>
    <row r="697" spans="18:50" ht="18.600000000000001" customHeight="1" x14ac:dyDescent="0.25">
      <c r="R697" s="9"/>
      <c r="S697" s="9"/>
      <c r="T697" s="9"/>
      <c r="U697" s="9"/>
      <c r="V697" s="9"/>
      <c r="W697" s="9"/>
      <c r="X697" s="9"/>
      <c r="Y697" s="9"/>
      <c r="Z697" s="9"/>
      <c r="AA697" s="9"/>
      <c r="AB697" s="9"/>
      <c r="AC697" s="9"/>
      <c r="AD697" s="9"/>
      <c r="AP697"/>
      <c r="AQ697"/>
      <c r="AX697"/>
    </row>
    <row r="698" spans="18:50" ht="18.600000000000001" customHeight="1" x14ac:dyDescent="0.25">
      <c r="R698" s="9"/>
      <c r="S698" s="9"/>
      <c r="T698" s="9"/>
      <c r="U698" s="9"/>
      <c r="V698" s="9"/>
      <c r="W698" s="9"/>
      <c r="X698" s="9"/>
      <c r="Y698" s="9"/>
      <c r="Z698" s="9"/>
      <c r="AA698" s="9"/>
      <c r="AB698" s="9"/>
      <c r="AC698" s="9"/>
      <c r="AD698" s="9"/>
      <c r="AP698"/>
      <c r="AQ698"/>
      <c r="AX698"/>
    </row>
    <row r="699" spans="18:50" ht="18.600000000000001" customHeight="1" x14ac:dyDescent="0.25">
      <c r="R699" s="9"/>
      <c r="S699" s="9"/>
      <c r="T699" s="9"/>
      <c r="U699" s="9"/>
      <c r="V699" s="9"/>
      <c r="W699" s="9"/>
      <c r="X699" s="9"/>
      <c r="Y699" s="9"/>
      <c r="Z699" s="9"/>
      <c r="AA699" s="9"/>
      <c r="AB699" s="9"/>
      <c r="AC699" s="9"/>
      <c r="AD699" s="9"/>
      <c r="AP699"/>
      <c r="AQ699"/>
      <c r="AX699"/>
    </row>
    <row r="700" spans="18:50" ht="18.600000000000001" customHeight="1" x14ac:dyDescent="0.25">
      <c r="R700" s="9"/>
      <c r="S700" s="9"/>
      <c r="T700" s="9"/>
      <c r="U700" s="9"/>
      <c r="V700" s="9"/>
      <c r="W700" s="9"/>
      <c r="X700" s="9"/>
      <c r="Y700" s="9"/>
      <c r="Z700" s="9"/>
      <c r="AA700" s="9"/>
      <c r="AB700" s="9"/>
      <c r="AC700" s="9"/>
      <c r="AD700" s="9"/>
      <c r="AP700"/>
      <c r="AQ700"/>
      <c r="AX700"/>
    </row>
    <row r="701" spans="18:50" ht="18.600000000000001" customHeight="1" x14ac:dyDescent="0.25">
      <c r="R701" s="9"/>
      <c r="S701" s="9"/>
      <c r="T701" s="9"/>
      <c r="U701" s="9"/>
      <c r="V701" s="9"/>
      <c r="W701" s="9"/>
      <c r="X701" s="9"/>
      <c r="Y701" s="9"/>
      <c r="Z701" s="9"/>
      <c r="AA701" s="9"/>
      <c r="AB701" s="9"/>
      <c r="AC701" s="9"/>
      <c r="AD701" s="9"/>
      <c r="AP701"/>
      <c r="AQ701"/>
      <c r="AX701"/>
    </row>
    <row r="702" spans="18:50" ht="18.600000000000001" customHeight="1" x14ac:dyDescent="0.25">
      <c r="R702" s="9"/>
      <c r="S702" s="9"/>
      <c r="T702" s="9"/>
      <c r="U702" s="9"/>
      <c r="V702" s="9"/>
      <c r="W702" s="9"/>
      <c r="X702" s="9"/>
      <c r="Y702" s="9"/>
      <c r="Z702" s="9"/>
      <c r="AA702" s="9"/>
      <c r="AB702" s="9"/>
      <c r="AC702" s="9"/>
      <c r="AD702" s="9"/>
      <c r="AP702"/>
      <c r="AQ702"/>
      <c r="AX702"/>
    </row>
    <row r="703" spans="18:50" ht="18.600000000000001" customHeight="1" x14ac:dyDescent="0.25">
      <c r="R703" s="9"/>
      <c r="S703" s="9"/>
      <c r="T703" s="9"/>
      <c r="U703" s="9"/>
      <c r="V703" s="9"/>
      <c r="W703" s="9"/>
      <c r="X703" s="9"/>
      <c r="Y703" s="9"/>
      <c r="Z703" s="9"/>
      <c r="AA703" s="9"/>
      <c r="AB703" s="9"/>
      <c r="AC703" s="9"/>
      <c r="AD703" s="9"/>
      <c r="AP703"/>
      <c r="AQ703"/>
      <c r="AX703"/>
    </row>
    <row r="704" spans="18:50" ht="18.600000000000001" customHeight="1" x14ac:dyDescent="0.25">
      <c r="R704" s="9"/>
      <c r="S704" s="9"/>
      <c r="T704" s="9"/>
      <c r="U704" s="9"/>
      <c r="V704" s="9"/>
      <c r="W704" s="9"/>
      <c r="X704" s="9"/>
      <c r="Y704" s="9"/>
      <c r="Z704" s="9"/>
      <c r="AA704" s="9"/>
      <c r="AB704" s="9"/>
      <c r="AC704" s="9"/>
      <c r="AD704" s="9"/>
      <c r="AP704"/>
      <c r="AQ704"/>
      <c r="AX704"/>
    </row>
    <row r="705" spans="18:50" ht="18.600000000000001" customHeight="1" x14ac:dyDescent="0.25">
      <c r="R705" s="9"/>
      <c r="S705" s="9"/>
      <c r="T705" s="9"/>
      <c r="U705" s="9"/>
      <c r="V705" s="9"/>
      <c r="W705" s="9"/>
      <c r="X705" s="9"/>
      <c r="Y705" s="9"/>
      <c r="Z705" s="9"/>
      <c r="AA705" s="9"/>
      <c r="AB705" s="9"/>
      <c r="AC705" s="9"/>
      <c r="AD705" s="9"/>
      <c r="AP705"/>
      <c r="AQ705"/>
      <c r="AX705"/>
    </row>
    <row r="706" spans="18:50" ht="18.600000000000001" customHeight="1" x14ac:dyDescent="0.25">
      <c r="R706" s="9"/>
      <c r="S706" s="9"/>
      <c r="T706" s="9"/>
      <c r="U706" s="9"/>
      <c r="V706" s="9"/>
      <c r="W706" s="9"/>
      <c r="X706" s="9"/>
      <c r="Y706" s="9"/>
      <c r="Z706" s="9"/>
      <c r="AA706" s="9"/>
      <c r="AB706" s="9"/>
      <c r="AC706" s="9"/>
      <c r="AD706" s="9"/>
      <c r="AP706"/>
      <c r="AQ706"/>
      <c r="AX706"/>
    </row>
    <row r="707" spans="18:50" ht="18.600000000000001" customHeight="1" x14ac:dyDescent="0.25">
      <c r="R707" s="9"/>
      <c r="S707" s="9"/>
      <c r="T707" s="9"/>
      <c r="U707" s="9"/>
      <c r="V707" s="9"/>
      <c r="W707" s="9"/>
      <c r="X707" s="9"/>
      <c r="Y707" s="9"/>
      <c r="Z707" s="9"/>
      <c r="AA707" s="9"/>
      <c r="AB707" s="9"/>
      <c r="AC707" s="9"/>
      <c r="AD707" s="9"/>
      <c r="AP707"/>
      <c r="AQ707"/>
      <c r="AX707"/>
    </row>
    <row r="708" spans="18:50" ht="18.600000000000001" customHeight="1" x14ac:dyDescent="0.25">
      <c r="R708" s="9"/>
      <c r="S708" s="9"/>
      <c r="T708" s="9"/>
      <c r="U708" s="9"/>
      <c r="V708" s="9"/>
      <c r="W708" s="9"/>
      <c r="X708" s="9"/>
      <c r="Y708" s="9"/>
      <c r="Z708" s="9"/>
      <c r="AA708" s="9"/>
      <c r="AB708" s="9"/>
      <c r="AC708" s="9"/>
      <c r="AD708" s="9"/>
      <c r="AP708"/>
      <c r="AQ708"/>
      <c r="AX708"/>
    </row>
    <row r="709" spans="18:50" ht="18.600000000000001" customHeight="1" x14ac:dyDescent="0.25">
      <c r="R709" s="9"/>
      <c r="S709" s="9"/>
      <c r="T709" s="9"/>
      <c r="U709" s="9"/>
      <c r="V709" s="9"/>
      <c r="W709" s="9"/>
      <c r="X709" s="9"/>
      <c r="Y709" s="9"/>
      <c r="Z709" s="9"/>
      <c r="AA709" s="9"/>
      <c r="AB709" s="9"/>
      <c r="AC709" s="9"/>
      <c r="AD709" s="9"/>
      <c r="AP709"/>
      <c r="AQ709"/>
      <c r="AX709"/>
    </row>
    <row r="710" spans="18:50" ht="18.600000000000001" customHeight="1" x14ac:dyDescent="0.25">
      <c r="R710" s="9"/>
      <c r="S710" s="9"/>
      <c r="T710" s="9"/>
      <c r="U710" s="9"/>
      <c r="V710" s="9"/>
      <c r="W710" s="9"/>
      <c r="X710" s="9"/>
      <c r="Y710" s="9"/>
      <c r="Z710" s="9"/>
      <c r="AA710" s="9"/>
      <c r="AB710" s="9"/>
      <c r="AC710" s="9"/>
      <c r="AD710" s="9"/>
      <c r="AP710"/>
      <c r="AQ710"/>
      <c r="AX710"/>
    </row>
    <row r="711" spans="18:50" ht="18.600000000000001" customHeight="1" x14ac:dyDescent="0.25">
      <c r="R711" s="9"/>
      <c r="S711" s="9"/>
      <c r="T711" s="9"/>
      <c r="U711" s="9"/>
      <c r="V711" s="9"/>
      <c r="W711" s="9"/>
      <c r="X711" s="9"/>
      <c r="Y711" s="9"/>
      <c r="Z711" s="9"/>
      <c r="AA711" s="9"/>
      <c r="AB711" s="9"/>
      <c r="AC711" s="9"/>
      <c r="AD711" s="9"/>
      <c r="AP711"/>
      <c r="AQ711"/>
      <c r="AX711"/>
    </row>
    <row r="712" spans="18:50" ht="18.600000000000001" customHeight="1" x14ac:dyDescent="0.25">
      <c r="R712" s="9"/>
      <c r="S712" s="9"/>
      <c r="T712" s="9"/>
      <c r="U712" s="9"/>
      <c r="V712" s="9"/>
      <c r="W712" s="9"/>
      <c r="X712" s="9"/>
      <c r="Y712" s="9"/>
      <c r="Z712" s="9"/>
      <c r="AA712" s="9"/>
      <c r="AB712" s="9"/>
      <c r="AC712" s="9"/>
      <c r="AD712" s="9"/>
      <c r="AP712"/>
      <c r="AQ712"/>
      <c r="AX712"/>
    </row>
    <row r="713" spans="18:50" ht="18.600000000000001" customHeight="1" x14ac:dyDescent="0.25">
      <c r="R713" s="9"/>
      <c r="S713" s="9"/>
      <c r="T713" s="9"/>
      <c r="U713" s="9"/>
      <c r="V713" s="9"/>
      <c r="W713" s="9"/>
      <c r="X713" s="9"/>
      <c r="Y713" s="9"/>
      <c r="Z713" s="9"/>
      <c r="AA713" s="9"/>
      <c r="AB713" s="9"/>
      <c r="AC713" s="9"/>
      <c r="AD713" s="9"/>
      <c r="AP713"/>
      <c r="AQ713"/>
      <c r="AX713"/>
    </row>
    <row r="714" spans="18:50" ht="18.600000000000001" customHeight="1" x14ac:dyDescent="0.25">
      <c r="R714" s="9"/>
      <c r="S714" s="9"/>
      <c r="T714" s="9"/>
      <c r="U714" s="9"/>
      <c r="V714" s="9"/>
      <c r="W714" s="9"/>
      <c r="X714" s="9"/>
      <c r="Y714" s="9"/>
      <c r="Z714" s="9"/>
      <c r="AA714" s="9"/>
      <c r="AB714" s="9"/>
      <c r="AC714" s="9"/>
      <c r="AD714" s="9"/>
      <c r="AP714"/>
      <c r="AQ714"/>
      <c r="AX714"/>
    </row>
    <row r="715" spans="18:50" ht="18.600000000000001" customHeight="1" x14ac:dyDescent="0.25">
      <c r="R715" s="9"/>
      <c r="S715" s="9"/>
      <c r="T715" s="9"/>
      <c r="U715" s="9"/>
      <c r="V715" s="9"/>
      <c r="W715" s="9"/>
      <c r="X715" s="9"/>
      <c r="Y715" s="9"/>
      <c r="Z715" s="9"/>
      <c r="AA715" s="9"/>
      <c r="AB715" s="9"/>
      <c r="AC715" s="9"/>
      <c r="AD715" s="9"/>
      <c r="AP715"/>
      <c r="AQ715"/>
      <c r="AX715"/>
    </row>
    <row r="716" spans="18:50" ht="18.600000000000001" customHeight="1" x14ac:dyDescent="0.25">
      <c r="R716" s="9"/>
      <c r="S716" s="9"/>
      <c r="T716" s="9"/>
      <c r="U716" s="9"/>
      <c r="V716" s="9"/>
      <c r="W716" s="9"/>
      <c r="X716" s="9"/>
      <c r="Y716" s="9"/>
      <c r="Z716" s="9"/>
      <c r="AA716" s="9"/>
      <c r="AB716" s="9"/>
      <c r="AC716" s="9"/>
      <c r="AD716" s="9"/>
      <c r="AP716"/>
      <c r="AQ716"/>
      <c r="AX716"/>
    </row>
    <row r="717" spans="18:50" ht="18.600000000000001" customHeight="1" x14ac:dyDescent="0.25">
      <c r="R717" s="9"/>
      <c r="S717" s="9"/>
      <c r="T717" s="9"/>
      <c r="U717" s="9"/>
      <c r="V717" s="9"/>
      <c r="W717" s="9"/>
      <c r="X717" s="9"/>
      <c r="Y717" s="9"/>
      <c r="Z717" s="9"/>
      <c r="AA717" s="9"/>
      <c r="AB717" s="9"/>
      <c r="AC717" s="9"/>
      <c r="AD717" s="9"/>
      <c r="AP717"/>
      <c r="AQ717"/>
      <c r="AX717"/>
    </row>
    <row r="718" spans="18:50" ht="18.600000000000001" customHeight="1" x14ac:dyDescent="0.25">
      <c r="R718" s="9"/>
      <c r="S718" s="9"/>
      <c r="T718" s="9"/>
      <c r="U718" s="9"/>
      <c r="V718" s="9"/>
      <c r="W718" s="9"/>
      <c r="X718" s="9"/>
      <c r="Y718" s="9"/>
      <c r="Z718" s="9"/>
      <c r="AA718" s="9"/>
      <c r="AB718" s="9"/>
      <c r="AC718" s="9"/>
      <c r="AD718" s="9"/>
      <c r="AP718"/>
      <c r="AQ718"/>
      <c r="AX718"/>
    </row>
    <row r="719" spans="18:50" ht="18.600000000000001" customHeight="1" x14ac:dyDescent="0.25">
      <c r="R719" s="9"/>
      <c r="S719" s="9"/>
      <c r="T719" s="9"/>
      <c r="U719" s="9"/>
      <c r="V719" s="9"/>
      <c r="W719" s="9"/>
      <c r="X719" s="9"/>
      <c r="Y719" s="9"/>
      <c r="Z719" s="9"/>
      <c r="AA719" s="9"/>
      <c r="AB719" s="9"/>
      <c r="AC719" s="9"/>
      <c r="AD719" s="9"/>
      <c r="AP719"/>
      <c r="AQ719"/>
      <c r="AX719"/>
    </row>
    <row r="720" spans="18:50" ht="18.600000000000001" customHeight="1" x14ac:dyDescent="0.25">
      <c r="R720" s="9"/>
      <c r="S720" s="9"/>
      <c r="T720" s="9"/>
      <c r="U720" s="9"/>
      <c r="V720" s="9"/>
      <c r="W720" s="9"/>
      <c r="X720" s="9"/>
      <c r="Y720" s="9"/>
      <c r="Z720" s="9"/>
      <c r="AA720" s="9"/>
      <c r="AB720" s="9"/>
      <c r="AC720" s="9"/>
      <c r="AD720" s="9"/>
      <c r="AP720"/>
      <c r="AQ720"/>
      <c r="AX720"/>
    </row>
    <row r="721" spans="18:50" ht="18.600000000000001" customHeight="1" x14ac:dyDescent="0.25">
      <c r="R721" s="9"/>
      <c r="S721" s="9"/>
      <c r="T721" s="9"/>
      <c r="U721" s="9"/>
      <c r="V721" s="9"/>
      <c r="W721" s="9"/>
      <c r="X721" s="9"/>
      <c r="Y721" s="9"/>
      <c r="Z721" s="9"/>
      <c r="AA721" s="9"/>
      <c r="AB721" s="9"/>
      <c r="AC721" s="9"/>
      <c r="AD721" s="9"/>
      <c r="AP721"/>
      <c r="AQ721"/>
      <c r="AX721"/>
    </row>
    <row r="722" spans="18:50" ht="18.600000000000001" customHeight="1" x14ac:dyDescent="0.25">
      <c r="R722" s="9"/>
      <c r="S722" s="9"/>
      <c r="T722" s="9"/>
      <c r="U722" s="9"/>
      <c r="V722" s="9"/>
      <c r="W722" s="9"/>
      <c r="X722" s="9"/>
      <c r="Y722" s="9"/>
      <c r="Z722" s="9"/>
      <c r="AA722" s="9"/>
      <c r="AB722" s="9"/>
      <c r="AC722" s="9"/>
      <c r="AD722" s="9"/>
      <c r="AP722"/>
      <c r="AQ722"/>
      <c r="AX722"/>
    </row>
    <row r="723" spans="18:50" ht="18.600000000000001" customHeight="1" x14ac:dyDescent="0.25">
      <c r="R723" s="9"/>
      <c r="S723" s="9"/>
      <c r="T723" s="9"/>
      <c r="U723" s="9"/>
      <c r="V723" s="9"/>
      <c r="W723" s="9"/>
      <c r="X723" s="9"/>
      <c r="Y723" s="9"/>
      <c r="Z723" s="9"/>
      <c r="AA723" s="9"/>
      <c r="AB723" s="9"/>
      <c r="AC723" s="9"/>
      <c r="AD723" s="9"/>
      <c r="AP723"/>
      <c r="AQ723"/>
      <c r="AX723"/>
    </row>
    <row r="724" spans="18:50" ht="18.600000000000001" customHeight="1" x14ac:dyDescent="0.25">
      <c r="R724" s="9"/>
      <c r="S724" s="9"/>
      <c r="T724" s="9"/>
      <c r="U724" s="9"/>
      <c r="V724" s="9"/>
      <c r="W724" s="9"/>
      <c r="X724" s="9"/>
      <c r="Y724" s="9"/>
      <c r="Z724" s="9"/>
      <c r="AA724" s="9"/>
      <c r="AB724" s="9"/>
      <c r="AC724" s="9"/>
      <c r="AD724" s="9"/>
      <c r="AP724"/>
      <c r="AQ724"/>
      <c r="AX724"/>
    </row>
    <row r="725" spans="18:50" ht="18.600000000000001" customHeight="1" x14ac:dyDescent="0.25">
      <c r="R725" s="9"/>
      <c r="S725" s="9"/>
      <c r="T725" s="9"/>
      <c r="U725" s="9"/>
      <c r="V725" s="9"/>
      <c r="W725" s="9"/>
      <c r="X725" s="9"/>
      <c r="Y725" s="9"/>
      <c r="Z725" s="9"/>
      <c r="AA725" s="9"/>
      <c r="AB725" s="9"/>
      <c r="AC725" s="9"/>
      <c r="AD725" s="9"/>
      <c r="AP725"/>
      <c r="AQ725"/>
      <c r="AX725"/>
    </row>
    <row r="726" spans="18:50" ht="18.600000000000001" customHeight="1" x14ac:dyDescent="0.25">
      <c r="R726" s="9"/>
      <c r="S726" s="9"/>
      <c r="T726" s="9"/>
      <c r="U726" s="9"/>
      <c r="V726" s="9"/>
      <c r="W726" s="9"/>
      <c r="X726" s="9"/>
      <c r="Y726" s="9"/>
      <c r="Z726" s="9"/>
      <c r="AA726" s="9"/>
      <c r="AB726" s="9"/>
      <c r="AC726" s="9"/>
      <c r="AD726" s="9"/>
      <c r="AP726"/>
      <c r="AQ726"/>
      <c r="AX726"/>
    </row>
    <row r="727" spans="18:50" ht="18.600000000000001" customHeight="1" x14ac:dyDescent="0.25">
      <c r="R727" s="9"/>
      <c r="S727" s="9"/>
      <c r="T727" s="9"/>
      <c r="U727" s="9"/>
      <c r="V727" s="9"/>
      <c r="W727" s="9"/>
      <c r="X727" s="9"/>
      <c r="Y727" s="9"/>
      <c r="Z727" s="9"/>
      <c r="AA727" s="9"/>
      <c r="AB727" s="9"/>
      <c r="AC727" s="9"/>
      <c r="AD727" s="9"/>
      <c r="AP727"/>
      <c r="AQ727"/>
      <c r="AX727"/>
    </row>
    <row r="728" spans="18:50" ht="18.600000000000001" customHeight="1" x14ac:dyDescent="0.25">
      <c r="R728" s="9"/>
      <c r="S728" s="9"/>
      <c r="T728" s="9"/>
      <c r="U728" s="9"/>
      <c r="V728" s="9"/>
      <c r="W728" s="9"/>
      <c r="X728" s="9"/>
      <c r="Y728" s="9"/>
      <c r="Z728" s="9"/>
      <c r="AA728" s="9"/>
      <c r="AB728" s="9"/>
      <c r="AC728" s="9"/>
      <c r="AD728" s="9"/>
      <c r="AP728"/>
      <c r="AQ728"/>
      <c r="AX728"/>
    </row>
    <row r="729" spans="18:50" ht="18.600000000000001" customHeight="1" x14ac:dyDescent="0.25">
      <c r="R729" s="9"/>
      <c r="S729" s="9"/>
      <c r="T729" s="9"/>
      <c r="U729" s="9"/>
      <c r="V729" s="9"/>
      <c r="W729" s="9"/>
      <c r="X729" s="9"/>
      <c r="Y729" s="9"/>
      <c r="Z729" s="9"/>
      <c r="AA729" s="9"/>
      <c r="AB729" s="9"/>
      <c r="AC729" s="9"/>
      <c r="AD729" s="9"/>
      <c r="AP729"/>
      <c r="AQ729"/>
      <c r="AX729"/>
    </row>
    <row r="730" spans="18:50" ht="18.600000000000001" customHeight="1" x14ac:dyDescent="0.25">
      <c r="R730" s="9"/>
      <c r="S730" s="9"/>
      <c r="T730" s="9"/>
      <c r="U730" s="9"/>
      <c r="V730" s="9"/>
      <c r="W730" s="9"/>
      <c r="X730" s="9"/>
      <c r="Y730" s="9"/>
      <c r="Z730" s="9"/>
      <c r="AA730" s="9"/>
      <c r="AB730" s="9"/>
      <c r="AC730" s="9"/>
      <c r="AD730" s="9"/>
      <c r="AP730"/>
      <c r="AQ730"/>
      <c r="AX730"/>
    </row>
    <row r="731" spans="18:50" ht="18.600000000000001" customHeight="1" x14ac:dyDescent="0.25">
      <c r="R731" s="9"/>
      <c r="S731" s="9"/>
      <c r="T731" s="9"/>
      <c r="U731" s="9"/>
      <c r="V731" s="9"/>
      <c r="W731" s="9"/>
      <c r="X731" s="9"/>
      <c r="Y731" s="9"/>
      <c r="Z731" s="9"/>
      <c r="AA731" s="9"/>
      <c r="AB731" s="9"/>
      <c r="AC731" s="9"/>
      <c r="AD731" s="9"/>
      <c r="AP731"/>
      <c r="AQ731"/>
      <c r="AX731"/>
    </row>
    <row r="732" spans="18:50" ht="18.600000000000001" customHeight="1" x14ac:dyDescent="0.25">
      <c r="R732" s="9"/>
      <c r="S732" s="9"/>
      <c r="T732" s="9"/>
      <c r="U732" s="9"/>
      <c r="V732" s="9"/>
      <c r="W732" s="9"/>
      <c r="X732" s="9"/>
      <c r="Y732" s="9"/>
      <c r="Z732" s="9"/>
      <c r="AA732" s="9"/>
      <c r="AB732" s="9"/>
      <c r="AC732" s="9"/>
      <c r="AD732" s="9"/>
      <c r="AP732"/>
      <c r="AQ732"/>
      <c r="AX732"/>
    </row>
    <row r="733" spans="18:50" ht="18.600000000000001" customHeight="1" x14ac:dyDescent="0.25">
      <c r="R733" s="9"/>
      <c r="S733" s="9"/>
      <c r="T733" s="9"/>
      <c r="U733" s="9"/>
      <c r="V733" s="9"/>
      <c r="W733" s="9"/>
      <c r="X733" s="9"/>
      <c r="Y733" s="9"/>
      <c r="Z733" s="9"/>
      <c r="AA733" s="9"/>
      <c r="AB733" s="9"/>
      <c r="AC733" s="9"/>
      <c r="AD733" s="9"/>
      <c r="AP733"/>
      <c r="AQ733"/>
      <c r="AX733"/>
    </row>
    <row r="734" spans="18:50" ht="18.600000000000001" customHeight="1" x14ac:dyDescent="0.25">
      <c r="R734" s="9"/>
      <c r="S734" s="9"/>
      <c r="T734" s="9"/>
      <c r="U734" s="9"/>
      <c r="V734" s="9"/>
      <c r="W734" s="9"/>
      <c r="X734" s="9"/>
      <c r="Y734" s="9"/>
      <c r="Z734" s="9"/>
      <c r="AA734" s="9"/>
      <c r="AB734" s="9"/>
      <c r="AC734" s="9"/>
      <c r="AD734" s="9"/>
      <c r="AP734"/>
      <c r="AQ734"/>
      <c r="AX734"/>
    </row>
    <row r="735" spans="18:50" ht="18.600000000000001" customHeight="1" x14ac:dyDescent="0.25">
      <c r="R735" s="9"/>
      <c r="S735" s="9"/>
      <c r="T735" s="9"/>
      <c r="U735" s="9"/>
      <c r="V735" s="9"/>
      <c r="W735" s="9"/>
      <c r="X735" s="9"/>
      <c r="Y735" s="9"/>
      <c r="Z735" s="9"/>
      <c r="AA735" s="9"/>
      <c r="AB735" s="9"/>
      <c r="AC735" s="9"/>
      <c r="AD735" s="9"/>
      <c r="AP735"/>
      <c r="AQ735"/>
      <c r="AX735"/>
    </row>
    <row r="736" spans="18:50" ht="18.600000000000001" customHeight="1" x14ac:dyDescent="0.25">
      <c r="R736" s="9"/>
      <c r="S736" s="9"/>
      <c r="T736" s="9"/>
      <c r="U736" s="9"/>
      <c r="V736" s="9"/>
      <c r="W736" s="9"/>
      <c r="X736" s="9"/>
      <c r="Y736" s="9"/>
      <c r="Z736" s="9"/>
      <c r="AA736" s="9"/>
      <c r="AB736" s="9"/>
      <c r="AC736" s="9"/>
      <c r="AD736" s="9"/>
      <c r="AP736"/>
      <c r="AQ736"/>
      <c r="AX736"/>
    </row>
    <row r="737" spans="18:50" ht="18.600000000000001" customHeight="1" x14ac:dyDescent="0.25">
      <c r="R737" s="9"/>
      <c r="S737" s="9"/>
      <c r="T737" s="9"/>
      <c r="U737" s="9"/>
      <c r="V737" s="9"/>
      <c r="W737" s="9"/>
      <c r="X737" s="9"/>
      <c r="Y737" s="9"/>
      <c r="Z737" s="9"/>
      <c r="AA737" s="9"/>
      <c r="AB737" s="9"/>
      <c r="AC737" s="9"/>
      <c r="AD737" s="9"/>
      <c r="AP737"/>
      <c r="AQ737"/>
      <c r="AX737"/>
    </row>
    <row r="738" spans="18:50" ht="18.600000000000001" customHeight="1" x14ac:dyDescent="0.25">
      <c r="R738" s="9"/>
      <c r="S738" s="9"/>
      <c r="T738" s="9"/>
      <c r="U738" s="9"/>
      <c r="V738" s="9"/>
      <c r="W738" s="9"/>
      <c r="X738" s="9"/>
      <c r="Y738" s="9"/>
      <c r="Z738" s="9"/>
      <c r="AA738" s="9"/>
      <c r="AB738" s="9"/>
      <c r="AC738" s="9"/>
      <c r="AD738" s="9"/>
      <c r="AP738"/>
      <c r="AQ738"/>
      <c r="AX738"/>
    </row>
    <row r="739" spans="18:50" ht="18.600000000000001" customHeight="1" x14ac:dyDescent="0.25">
      <c r="R739" s="9"/>
      <c r="S739" s="9"/>
      <c r="T739" s="9"/>
      <c r="U739" s="9"/>
      <c r="V739" s="9"/>
      <c r="W739" s="9"/>
      <c r="X739" s="9"/>
      <c r="Y739" s="9"/>
      <c r="Z739" s="9"/>
      <c r="AA739" s="9"/>
      <c r="AB739" s="9"/>
      <c r="AC739" s="9"/>
      <c r="AD739" s="9"/>
      <c r="AP739"/>
      <c r="AQ739"/>
      <c r="AX739"/>
    </row>
    <row r="740" spans="18:50" ht="18.600000000000001" customHeight="1" x14ac:dyDescent="0.25">
      <c r="R740" s="9"/>
      <c r="S740" s="9"/>
      <c r="T740" s="9"/>
      <c r="U740" s="9"/>
      <c r="V740" s="9"/>
      <c r="W740" s="9"/>
      <c r="X740" s="9"/>
      <c r="Y740" s="9"/>
      <c r="Z740" s="9"/>
      <c r="AA740" s="9"/>
      <c r="AB740" s="9"/>
      <c r="AC740" s="9"/>
      <c r="AD740" s="9"/>
      <c r="AP740"/>
      <c r="AQ740"/>
      <c r="AX740"/>
    </row>
    <row r="741" spans="18:50" ht="18.600000000000001" customHeight="1" x14ac:dyDescent="0.25">
      <c r="R741" s="9"/>
      <c r="S741" s="9"/>
      <c r="T741" s="9"/>
      <c r="U741" s="9"/>
      <c r="V741" s="9"/>
      <c r="W741" s="9"/>
      <c r="X741" s="9"/>
      <c r="Y741" s="9"/>
      <c r="Z741" s="9"/>
      <c r="AA741" s="9"/>
      <c r="AB741" s="9"/>
      <c r="AC741" s="9"/>
      <c r="AD741" s="9"/>
      <c r="AP741"/>
      <c r="AQ741"/>
      <c r="AX741"/>
    </row>
    <row r="742" spans="18:50" ht="18.600000000000001" customHeight="1" x14ac:dyDescent="0.25">
      <c r="R742" s="9"/>
      <c r="S742" s="9"/>
      <c r="T742" s="9"/>
      <c r="U742" s="9"/>
      <c r="V742" s="9"/>
      <c r="W742" s="9"/>
      <c r="X742" s="9"/>
      <c r="Y742" s="9"/>
      <c r="Z742" s="9"/>
      <c r="AA742" s="9"/>
      <c r="AB742" s="9"/>
      <c r="AC742" s="9"/>
      <c r="AD742" s="9"/>
      <c r="AP742"/>
      <c r="AQ742"/>
      <c r="AX742"/>
    </row>
    <row r="743" spans="18:50" ht="18.600000000000001" customHeight="1" x14ac:dyDescent="0.25">
      <c r="R743" s="9"/>
      <c r="S743" s="9"/>
      <c r="T743" s="9"/>
      <c r="U743" s="9"/>
      <c r="V743" s="9"/>
      <c r="W743" s="9"/>
      <c r="X743" s="9"/>
      <c r="Y743" s="9"/>
      <c r="Z743" s="9"/>
      <c r="AA743" s="9"/>
      <c r="AB743" s="9"/>
      <c r="AC743" s="9"/>
      <c r="AD743" s="9"/>
      <c r="AP743"/>
      <c r="AQ743"/>
      <c r="AX743"/>
    </row>
    <row r="744" spans="18:50" ht="18.600000000000001" customHeight="1" x14ac:dyDescent="0.25">
      <c r="R744" s="9"/>
      <c r="S744" s="9"/>
      <c r="T744" s="9"/>
      <c r="U744" s="9"/>
      <c r="V744" s="9"/>
      <c r="W744" s="9"/>
      <c r="X744" s="9"/>
      <c r="Y744" s="9"/>
      <c r="Z744" s="9"/>
      <c r="AA744" s="9"/>
      <c r="AB744" s="9"/>
      <c r="AC744" s="9"/>
      <c r="AD744" s="9"/>
      <c r="AP744"/>
      <c r="AQ744"/>
      <c r="AX744"/>
    </row>
    <row r="745" spans="18:50" ht="18.600000000000001" customHeight="1" x14ac:dyDescent="0.25">
      <c r="R745" s="9"/>
      <c r="S745" s="9"/>
      <c r="T745" s="9"/>
      <c r="U745" s="9"/>
      <c r="V745" s="9"/>
      <c r="W745" s="9"/>
      <c r="X745" s="9"/>
      <c r="Y745" s="9"/>
      <c r="Z745" s="9"/>
      <c r="AA745" s="9"/>
      <c r="AB745" s="9"/>
      <c r="AC745" s="9"/>
      <c r="AD745" s="9"/>
      <c r="AP745"/>
      <c r="AQ745"/>
      <c r="AX745"/>
    </row>
    <row r="746" spans="18:50" ht="18.600000000000001" customHeight="1" x14ac:dyDescent="0.25">
      <c r="R746" s="9"/>
      <c r="S746" s="9"/>
      <c r="T746" s="9"/>
      <c r="U746" s="9"/>
      <c r="V746" s="9"/>
      <c r="W746" s="9"/>
      <c r="X746" s="9"/>
      <c r="Y746" s="9"/>
      <c r="Z746" s="9"/>
      <c r="AA746" s="9"/>
      <c r="AB746" s="9"/>
      <c r="AC746" s="9"/>
      <c r="AD746" s="9"/>
      <c r="AP746"/>
      <c r="AQ746"/>
      <c r="AX746"/>
    </row>
    <row r="747" spans="18:50" ht="18.600000000000001" customHeight="1" x14ac:dyDescent="0.25">
      <c r="R747" s="9"/>
      <c r="S747" s="9"/>
      <c r="T747" s="9"/>
      <c r="U747" s="9"/>
      <c r="V747" s="9"/>
      <c r="W747" s="9"/>
      <c r="X747" s="9"/>
      <c r="Y747" s="9"/>
      <c r="Z747" s="9"/>
      <c r="AA747" s="9"/>
      <c r="AB747" s="9"/>
      <c r="AC747" s="9"/>
      <c r="AD747" s="9"/>
      <c r="AP747"/>
      <c r="AQ747"/>
      <c r="AX747"/>
    </row>
    <row r="748" spans="18:50" ht="18.600000000000001" customHeight="1" x14ac:dyDescent="0.25">
      <c r="R748" s="9"/>
      <c r="S748" s="9"/>
      <c r="T748" s="9"/>
      <c r="U748" s="9"/>
      <c r="V748" s="9"/>
      <c r="W748" s="9"/>
      <c r="X748" s="9"/>
      <c r="Y748" s="9"/>
      <c r="Z748" s="9"/>
      <c r="AA748" s="9"/>
      <c r="AB748" s="9"/>
      <c r="AC748" s="9"/>
      <c r="AD748" s="9"/>
      <c r="AP748"/>
      <c r="AQ748"/>
      <c r="AX748"/>
    </row>
    <row r="749" spans="18:50" ht="18.600000000000001" customHeight="1" x14ac:dyDescent="0.25">
      <c r="R749" s="9"/>
      <c r="S749" s="9"/>
      <c r="T749" s="9"/>
      <c r="U749" s="9"/>
      <c r="V749" s="9"/>
      <c r="W749" s="9"/>
      <c r="X749" s="9"/>
      <c r="Y749" s="9"/>
      <c r="Z749" s="9"/>
      <c r="AA749" s="9"/>
      <c r="AB749" s="9"/>
      <c r="AC749" s="9"/>
      <c r="AD749" s="9"/>
      <c r="AP749"/>
      <c r="AQ749"/>
      <c r="AX749"/>
    </row>
    <row r="750" spans="18:50" ht="18.600000000000001" customHeight="1" x14ac:dyDescent="0.25">
      <c r="R750" s="9"/>
      <c r="S750" s="9"/>
      <c r="T750" s="9"/>
      <c r="U750" s="9"/>
      <c r="V750" s="9"/>
      <c r="W750" s="9"/>
      <c r="X750" s="9"/>
      <c r="Y750" s="9"/>
      <c r="Z750" s="9"/>
      <c r="AA750" s="9"/>
      <c r="AB750" s="9"/>
      <c r="AC750" s="9"/>
      <c r="AD750" s="9"/>
      <c r="AP750"/>
      <c r="AQ750"/>
      <c r="AX750"/>
    </row>
    <row r="751" spans="18:50" ht="18.600000000000001" customHeight="1" x14ac:dyDescent="0.25">
      <c r="R751" s="9"/>
      <c r="S751" s="9"/>
      <c r="T751" s="9"/>
      <c r="U751" s="9"/>
      <c r="V751" s="9"/>
      <c r="W751" s="9"/>
      <c r="X751" s="9"/>
      <c r="Y751" s="9"/>
      <c r="Z751" s="9"/>
      <c r="AA751" s="9"/>
      <c r="AB751" s="9"/>
      <c r="AC751" s="9"/>
      <c r="AD751" s="9"/>
      <c r="AP751"/>
      <c r="AQ751"/>
      <c r="AX751"/>
    </row>
    <row r="752" spans="18:50" ht="18.600000000000001" customHeight="1" x14ac:dyDescent="0.25">
      <c r="R752" s="9"/>
      <c r="S752" s="9"/>
      <c r="T752" s="9"/>
      <c r="U752" s="9"/>
      <c r="V752" s="9"/>
      <c r="W752" s="9"/>
      <c r="X752" s="9"/>
      <c r="Y752" s="9"/>
      <c r="Z752" s="9"/>
      <c r="AA752" s="9"/>
      <c r="AB752" s="9"/>
      <c r="AC752" s="9"/>
      <c r="AD752" s="9"/>
      <c r="AP752"/>
      <c r="AQ752"/>
      <c r="AX752"/>
    </row>
    <row r="753" spans="18:50" ht="18.600000000000001" customHeight="1" x14ac:dyDescent="0.25">
      <c r="R753" s="9"/>
      <c r="S753" s="9"/>
      <c r="T753" s="9"/>
      <c r="U753" s="9"/>
      <c r="V753" s="9"/>
      <c r="W753" s="9"/>
      <c r="X753" s="9"/>
      <c r="Y753" s="9"/>
      <c r="Z753" s="9"/>
      <c r="AA753" s="9"/>
      <c r="AB753" s="9"/>
      <c r="AC753" s="9"/>
      <c r="AD753" s="9"/>
      <c r="AP753"/>
      <c r="AQ753"/>
      <c r="AX753"/>
    </row>
    <row r="754" spans="18:50" ht="18.600000000000001" customHeight="1" x14ac:dyDescent="0.25">
      <c r="R754" s="9"/>
      <c r="S754" s="9"/>
      <c r="T754" s="9"/>
      <c r="U754" s="9"/>
      <c r="V754" s="9"/>
      <c r="W754" s="9"/>
      <c r="X754" s="9"/>
      <c r="Y754" s="9"/>
      <c r="Z754" s="9"/>
      <c r="AA754" s="9"/>
      <c r="AB754" s="9"/>
      <c r="AC754" s="9"/>
      <c r="AD754" s="9"/>
      <c r="AP754"/>
      <c r="AQ754"/>
      <c r="AX754"/>
    </row>
    <row r="755" spans="18:50" ht="18.600000000000001" customHeight="1" x14ac:dyDescent="0.25">
      <c r="R755" s="9"/>
      <c r="S755" s="9"/>
      <c r="T755" s="9"/>
      <c r="U755" s="9"/>
      <c r="V755" s="9"/>
      <c r="W755" s="9"/>
      <c r="X755" s="9"/>
      <c r="Y755" s="9"/>
      <c r="Z755" s="9"/>
      <c r="AA755" s="9"/>
      <c r="AB755" s="9"/>
      <c r="AC755" s="9"/>
      <c r="AD755" s="9"/>
      <c r="AP755"/>
      <c r="AQ755"/>
      <c r="AX755"/>
    </row>
    <row r="756" spans="18:50" ht="18.600000000000001" customHeight="1" x14ac:dyDescent="0.25">
      <c r="R756" s="9"/>
      <c r="S756" s="9"/>
      <c r="T756" s="9"/>
      <c r="U756" s="9"/>
      <c r="V756" s="9"/>
      <c r="W756" s="9"/>
      <c r="X756" s="9"/>
      <c r="Y756" s="9"/>
      <c r="Z756" s="9"/>
      <c r="AA756" s="9"/>
      <c r="AB756" s="9"/>
      <c r="AC756" s="9"/>
      <c r="AD756" s="9"/>
      <c r="AP756"/>
      <c r="AQ756"/>
      <c r="AX756"/>
    </row>
    <row r="757" spans="18:50" ht="18.600000000000001" customHeight="1" x14ac:dyDescent="0.25">
      <c r="R757" s="9"/>
      <c r="S757" s="9"/>
      <c r="T757" s="9"/>
      <c r="U757" s="9"/>
      <c r="V757" s="9"/>
      <c r="W757" s="9"/>
      <c r="X757" s="9"/>
      <c r="Y757" s="9"/>
      <c r="Z757" s="9"/>
      <c r="AA757" s="9"/>
      <c r="AB757" s="9"/>
      <c r="AC757" s="9"/>
      <c r="AD757" s="9"/>
      <c r="AP757"/>
      <c r="AQ757"/>
      <c r="AX757"/>
    </row>
    <row r="758" spans="18:50" ht="18.600000000000001" customHeight="1" x14ac:dyDescent="0.25">
      <c r="R758" s="9"/>
      <c r="S758" s="9"/>
      <c r="T758" s="9"/>
      <c r="U758" s="9"/>
      <c r="V758" s="9"/>
      <c r="W758" s="9"/>
      <c r="X758" s="9"/>
      <c r="Y758" s="9"/>
      <c r="Z758" s="9"/>
      <c r="AA758" s="9"/>
      <c r="AB758" s="9"/>
      <c r="AC758" s="9"/>
      <c r="AD758" s="9"/>
      <c r="AP758"/>
      <c r="AQ758"/>
      <c r="AX758"/>
    </row>
    <row r="759" spans="18:50" ht="18.600000000000001" customHeight="1" x14ac:dyDescent="0.25">
      <c r="R759" s="9"/>
      <c r="S759" s="9"/>
      <c r="T759" s="9"/>
      <c r="U759" s="9"/>
      <c r="V759" s="9"/>
      <c r="W759" s="9"/>
      <c r="X759" s="9"/>
      <c r="Y759" s="9"/>
      <c r="Z759" s="9"/>
      <c r="AA759" s="9"/>
      <c r="AB759" s="9"/>
      <c r="AC759" s="9"/>
      <c r="AD759" s="9"/>
      <c r="AP759"/>
      <c r="AQ759"/>
      <c r="AX759"/>
    </row>
    <row r="760" spans="18:50" ht="18.600000000000001" customHeight="1" x14ac:dyDescent="0.25">
      <c r="R760" s="9"/>
      <c r="S760" s="9"/>
      <c r="T760" s="9"/>
      <c r="U760" s="9"/>
      <c r="V760" s="9"/>
      <c r="W760" s="9"/>
      <c r="X760" s="9"/>
      <c r="Y760" s="9"/>
      <c r="Z760" s="9"/>
      <c r="AA760" s="9"/>
      <c r="AB760" s="9"/>
      <c r="AC760" s="9"/>
      <c r="AD760" s="9"/>
      <c r="AP760"/>
      <c r="AQ760"/>
      <c r="AX760"/>
    </row>
    <row r="761" spans="18:50" ht="18.600000000000001" customHeight="1" x14ac:dyDescent="0.25">
      <c r="R761" s="9"/>
      <c r="S761" s="9"/>
      <c r="T761" s="9"/>
      <c r="U761" s="9"/>
      <c r="V761" s="9"/>
      <c r="W761" s="9"/>
      <c r="X761" s="9"/>
      <c r="Y761" s="9"/>
      <c r="Z761" s="9"/>
      <c r="AA761" s="9"/>
      <c r="AB761" s="9"/>
      <c r="AC761" s="9"/>
      <c r="AD761" s="9"/>
      <c r="AP761"/>
      <c r="AQ761"/>
      <c r="AX761"/>
    </row>
    <row r="762" spans="18:50" ht="18.600000000000001" customHeight="1" x14ac:dyDescent="0.25">
      <c r="R762" s="9"/>
      <c r="S762" s="9"/>
      <c r="T762" s="9"/>
      <c r="U762" s="9"/>
      <c r="V762" s="9"/>
      <c r="W762" s="9"/>
      <c r="X762" s="9"/>
      <c r="Y762" s="9"/>
      <c r="Z762" s="9"/>
      <c r="AA762" s="9"/>
      <c r="AB762" s="9"/>
      <c r="AC762" s="9"/>
      <c r="AD762" s="9"/>
      <c r="AP762"/>
      <c r="AQ762"/>
      <c r="AX762"/>
    </row>
    <row r="763" spans="18:50" ht="18.600000000000001" customHeight="1" x14ac:dyDescent="0.25">
      <c r="R763" s="9"/>
      <c r="S763" s="9"/>
      <c r="T763" s="9"/>
      <c r="U763" s="9"/>
      <c r="V763" s="9"/>
      <c r="W763" s="9"/>
      <c r="X763" s="9"/>
      <c r="Y763" s="9"/>
      <c r="Z763" s="9"/>
      <c r="AA763" s="9"/>
      <c r="AB763" s="9"/>
      <c r="AC763" s="9"/>
      <c r="AD763" s="9"/>
      <c r="AP763"/>
      <c r="AQ763"/>
      <c r="AX763"/>
    </row>
    <row r="764" spans="18:50" ht="18.600000000000001" customHeight="1" x14ac:dyDescent="0.25">
      <c r="R764" s="9"/>
      <c r="S764" s="9"/>
      <c r="T764" s="9"/>
      <c r="U764" s="9"/>
      <c r="V764" s="9"/>
      <c r="W764" s="9"/>
      <c r="X764" s="9"/>
      <c r="Y764" s="9"/>
      <c r="Z764" s="9"/>
      <c r="AA764" s="9"/>
      <c r="AB764" s="9"/>
      <c r="AC764" s="9"/>
      <c r="AD764" s="9"/>
      <c r="AP764"/>
      <c r="AQ764"/>
      <c r="AX764"/>
    </row>
    <row r="765" spans="18:50" ht="18.600000000000001" customHeight="1" x14ac:dyDescent="0.25">
      <c r="R765" s="9"/>
      <c r="S765" s="9"/>
      <c r="T765" s="9"/>
      <c r="U765" s="9"/>
      <c r="V765" s="9"/>
      <c r="W765" s="9"/>
      <c r="X765" s="9"/>
      <c r="Y765" s="9"/>
      <c r="Z765" s="9"/>
      <c r="AA765" s="9"/>
      <c r="AB765" s="9"/>
      <c r="AC765" s="9"/>
      <c r="AD765" s="9"/>
      <c r="AP765"/>
      <c r="AQ765"/>
      <c r="AX765"/>
    </row>
    <row r="766" spans="18:50" ht="18.600000000000001" customHeight="1" x14ac:dyDescent="0.25">
      <c r="R766" s="9"/>
      <c r="S766" s="9"/>
      <c r="T766" s="9"/>
      <c r="U766" s="9"/>
      <c r="V766" s="9"/>
      <c r="W766" s="9"/>
      <c r="X766" s="9"/>
      <c r="Y766" s="9"/>
      <c r="Z766" s="9"/>
      <c r="AA766" s="9"/>
      <c r="AB766" s="9"/>
      <c r="AC766" s="9"/>
      <c r="AD766" s="9"/>
      <c r="AP766"/>
      <c r="AQ766"/>
      <c r="AX766"/>
    </row>
    <row r="767" spans="18:50" ht="18.600000000000001" customHeight="1" x14ac:dyDescent="0.25">
      <c r="R767" s="9"/>
      <c r="S767" s="9"/>
      <c r="T767" s="9"/>
      <c r="U767" s="9"/>
      <c r="V767" s="9"/>
      <c r="W767" s="9"/>
      <c r="X767" s="9"/>
      <c r="Y767" s="9"/>
      <c r="Z767" s="9"/>
      <c r="AA767" s="9"/>
      <c r="AB767" s="9"/>
      <c r="AC767" s="9"/>
      <c r="AD767" s="9"/>
      <c r="AP767"/>
      <c r="AQ767"/>
      <c r="AX767"/>
    </row>
    <row r="768" spans="18:50" ht="18.600000000000001" customHeight="1" x14ac:dyDescent="0.25">
      <c r="R768" s="9"/>
      <c r="S768" s="9"/>
      <c r="T768" s="9"/>
      <c r="U768" s="9"/>
      <c r="V768" s="9"/>
      <c r="W768" s="9"/>
      <c r="X768" s="9"/>
      <c r="Y768" s="9"/>
      <c r="Z768" s="9"/>
      <c r="AA768" s="9"/>
      <c r="AB768" s="9"/>
      <c r="AC768" s="9"/>
      <c r="AD768" s="9"/>
      <c r="AP768"/>
      <c r="AQ768"/>
      <c r="AX768"/>
    </row>
    <row r="769" spans="18:50" ht="18.600000000000001" customHeight="1" x14ac:dyDescent="0.25">
      <c r="R769" s="9"/>
      <c r="S769" s="9"/>
      <c r="T769" s="9"/>
      <c r="U769" s="9"/>
      <c r="V769" s="9"/>
      <c r="W769" s="9"/>
      <c r="X769" s="9"/>
      <c r="Y769" s="9"/>
      <c r="Z769" s="9"/>
      <c r="AA769" s="9"/>
      <c r="AB769" s="9"/>
      <c r="AC769" s="9"/>
      <c r="AD769" s="9"/>
      <c r="AP769"/>
      <c r="AQ769"/>
      <c r="AX769"/>
    </row>
    <row r="770" spans="18:50" ht="18.600000000000001" customHeight="1" x14ac:dyDescent="0.25">
      <c r="R770" s="9"/>
      <c r="S770" s="9"/>
      <c r="T770" s="9"/>
      <c r="U770" s="9"/>
      <c r="V770" s="9"/>
      <c r="W770" s="9"/>
      <c r="X770" s="9"/>
      <c r="Y770" s="9"/>
      <c r="Z770" s="9"/>
      <c r="AA770" s="9"/>
      <c r="AB770" s="9"/>
      <c r="AC770" s="9"/>
      <c r="AD770" s="9"/>
      <c r="AP770"/>
      <c r="AQ770"/>
      <c r="AX770"/>
    </row>
    <row r="771" spans="18:50" ht="18.600000000000001" customHeight="1" x14ac:dyDescent="0.25">
      <c r="R771" s="9"/>
      <c r="S771" s="9"/>
      <c r="T771" s="9"/>
      <c r="U771" s="9"/>
      <c r="V771" s="9"/>
      <c r="W771" s="9"/>
      <c r="X771" s="9"/>
      <c r="Y771" s="9"/>
      <c r="Z771" s="9"/>
      <c r="AA771" s="9"/>
      <c r="AB771" s="9"/>
      <c r="AC771" s="9"/>
      <c r="AD771" s="9"/>
      <c r="AP771"/>
      <c r="AQ771"/>
      <c r="AX771"/>
    </row>
    <row r="772" spans="18:50" ht="18.600000000000001" customHeight="1" x14ac:dyDescent="0.25">
      <c r="R772" s="9"/>
      <c r="S772" s="9"/>
      <c r="T772" s="9"/>
      <c r="U772" s="9"/>
      <c r="V772" s="9"/>
      <c r="W772" s="9"/>
      <c r="X772" s="9"/>
      <c r="Y772" s="9"/>
      <c r="Z772" s="9"/>
      <c r="AA772" s="9"/>
      <c r="AB772" s="9"/>
      <c r="AC772" s="9"/>
      <c r="AD772" s="9"/>
      <c r="AP772"/>
      <c r="AQ772"/>
      <c r="AX772"/>
    </row>
    <row r="773" spans="18:50" ht="18.600000000000001" customHeight="1" x14ac:dyDescent="0.25">
      <c r="R773" s="9"/>
      <c r="S773" s="9"/>
      <c r="T773" s="9"/>
      <c r="U773" s="9"/>
      <c r="V773" s="9"/>
      <c r="W773" s="9"/>
      <c r="X773" s="9"/>
      <c r="Y773" s="9"/>
      <c r="Z773" s="9"/>
      <c r="AA773" s="9"/>
      <c r="AB773" s="9"/>
      <c r="AC773" s="9"/>
      <c r="AD773" s="9"/>
      <c r="AP773"/>
      <c r="AQ773"/>
      <c r="AX773"/>
    </row>
    <row r="774" spans="18:50" ht="18.600000000000001" customHeight="1" x14ac:dyDescent="0.25">
      <c r="R774" s="9"/>
      <c r="S774" s="9"/>
      <c r="T774" s="9"/>
      <c r="U774" s="9"/>
      <c r="V774" s="9"/>
      <c r="W774" s="9"/>
      <c r="X774" s="9"/>
      <c r="Y774" s="9"/>
      <c r="Z774" s="9"/>
      <c r="AA774" s="9"/>
      <c r="AB774" s="9"/>
      <c r="AC774" s="9"/>
      <c r="AD774" s="9"/>
      <c r="AP774"/>
      <c r="AQ774"/>
      <c r="AX774"/>
    </row>
    <row r="775" spans="18:50" ht="18.600000000000001" customHeight="1" x14ac:dyDescent="0.25">
      <c r="R775" s="9"/>
      <c r="S775" s="9"/>
      <c r="T775" s="9"/>
      <c r="U775" s="9"/>
      <c r="V775" s="9"/>
      <c r="W775" s="9"/>
      <c r="X775" s="9"/>
      <c r="Y775" s="9"/>
      <c r="Z775" s="9"/>
      <c r="AA775" s="9"/>
      <c r="AB775" s="9"/>
      <c r="AC775" s="9"/>
      <c r="AD775" s="9"/>
      <c r="AP775"/>
      <c r="AQ775"/>
      <c r="AX775"/>
    </row>
    <row r="776" spans="18:50" ht="18.600000000000001" customHeight="1" x14ac:dyDescent="0.25">
      <c r="R776" s="9"/>
      <c r="S776" s="9"/>
      <c r="T776" s="9"/>
      <c r="U776" s="9"/>
      <c r="V776" s="9"/>
      <c r="W776" s="9"/>
      <c r="X776" s="9"/>
      <c r="Y776" s="9"/>
      <c r="Z776" s="9"/>
      <c r="AA776" s="9"/>
      <c r="AB776" s="9"/>
      <c r="AC776" s="9"/>
      <c r="AD776" s="9"/>
      <c r="AP776"/>
      <c r="AQ776"/>
      <c r="AX776"/>
    </row>
    <row r="777" spans="18:50" ht="18.600000000000001" customHeight="1" x14ac:dyDescent="0.25">
      <c r="R777" s="9"/>
      <c r="S777" s="9"/>
      <c r="T777" s="9"/>
      <c r="U777" s="9"/>
      <c r="V777" s="9"/>
      <c r="W777" s="9"/>
      <c r="X777" s="9"/>
      <c r="Y777" s="9"/>
      <c r="Z777" s="9"/>
      <c r="AA777" s="9"/>
      <c r="AB777" s="9"/>
      <c r="AC777" s="9"/>
      <c r="AD777" s="9"/>
      <c r="AP777"/>
      <c r="AQ777"/>
      <c r="AX777"/>
    </row>
    <row r="778" spans="18:50" ht="18.600000000000001" customHeight="1" x14ac:dyDescent="0.25">
      <c r="R778" s="9"/>
      <c r="S778" s="9"/>
      <c r="T778" s="9"/>
      <c r="U778" s="9"/>
      <c r="V778" s="9"/>
      <c r="W778" s="9"/>
      <c r="X778" s="9"/>
      <c r="Y778" s="9"/>
      <c r="Z778" s="9"/>
      <c r="AA778" s="9"/>
      <c r="AB778" s="9"/>
      <c r="AC778" s="9"/>
      <c r="AD778" s="9"/>
      <c r="AP778"/>
      <c r="AQ778"/>
      <c r="AX778"/>
    </row>
    <row r="779" spans="18:50" ht="18.600000000000001" customHeight="1" x14ac:dyDescent="0.25">
      <c r="R779" s="9"/>
      <c r="S779" s="9"/>
      <c r="T779" s="9"/>
      <c r="U779" s="9"/>
      <c r="V779" s="9"/>
      <c r="W779" s="9"/>
      <c r="X779" s="9"/>
      <c r="Y779" s="9"/>
      <c r="Z779" s="9"/>
      <c r="AA779" s="9"/>
      <c r="AB779" s="9"/>
      <c r="AC779" s="9"/>
      <c r="AD779" s="9"/>
      <c r="AP779"/>
      <c r="AQ779"/>
      <c r="AX779"/>
    </row>
    <row r="780" spans="18:50" ht="18.600000000000001" customHeight="1" x14ac:dyDescent="0.25">
      <c r="R780" s="9"/>
      <c r="S780" s="9"/>
      <c r="T780" s="9"/>
      <c r="U780" s="9"/>
      <c r="V780" s="9"/>
      <c r="W780" s="9"/>
      <c r="X780" s="9"/>
      <c r="Y780" s="9"/>
      <c r="Z780" s="9"/>
      <c r="AA780" s="9"/>
      <c r="AB780" s="9"/>
      <c r="AC780" s="9"/>
      <c r="AD780" s="9"/>
      <c r="AP780"/>
      <c r="AQ780"/>
      <c r="AX780"/>
    </row>
    <row r="781" spans="18:50" ht="18.600000000000001" customHeight="1" x14ac:dyDescent="0.25">
      <c r="R781" s="9"/>
      <c r="S781" s="9"/>
      <c r="T781" s="9"/>
      <c r="U781" s="9"/>
      <c r="V781" s="9"/>
      <c r="W781" s="9"/>
      <c r="X781" s="9"/>
      <c r="Y781" s="9"/>
      <c r="Z781" s="9"/>
      <c r="AA781" s="9"/>
      <c r="AB781" s="9"/>
      <c r="AC781" s="9"/>
      <c r="AD781" s="9"/>
      <c r="AP781"/>
      <c r="AQ781"/>
      <c r="AX781"/>
    </row>
    <row r="782" spans="18:50" ht="18.600000000000001" customHeight="1" x14ac:dyDescent="0.25">
      <c r="R782" s="9"/>
      <c r="S782" s="9"/>
      <c r="T782" s="9"/>
      <c r="U782" s="9"/>
      <c r="V782" s="9"/>
      <c r="W782" s="9"/>
      <c r="X782" s="9"/>
      <c r="Y782" s="9"/>
      <c r="Z782" s="9"/>
      <c r="AA782" s="9"/>
      <c r="AB782" s="9"/>
      <c r="AC782" s="9"/>
      <c r="AD782" s="9"/>
      <c r="AP782"/>
      <c r="AQ782"/>
      <c r="AX782"/>
    </row>
    <row r="783" spans="18:50" ht="18.600000000000001" customHeight="1" x14ac:dyDescent="0.25">
      <c r="R783" s="9"/>
      <c r="S783" s="9"/>
      <c r="T783" s="9"/>
      <c r="U783" s="9"/>
      <c r="V783" s="9"/>
      <c r="W783" s="9"/>
      <c r="X783" s="9"/>
      <c r="Y783" s="9"/>
      <c r="Z783" s="9"/>
      <c r="AA783" s="9"/>
      <c r="AB783" s="9"/>
      <c r="AC783" s="9"/>
      <c r="AD783" s="9"/>
      <c r="AP783"/>
      <c r="AQ783"/>
      <c r="AX783"/>
    </row>
    <row r="784" spans="18:50" ht="18.600000000000001" customHeight="1" x14ac:dyDescent="0.25">
      <c r="R784" s="9"/>
      <c r="S784" s="9"/>
      <c r="T784" s="9"/>
      <c r="U784" s="9"/>
      <c r="V784" s="9"/>
      <c r="W784" s="9"/>
      <c r="X784" s="9"/>
      <c r="Y784" s="9"/>
      <c r="Z784" s="9"/>
      <c r="AA784" s="9"/>
      <c r="AB784" s="9"/>
      <c r="AC784" s="9"/>
      <c r="AD784" s="9"/>
      <c r="AP784"/>
      <c r="AQ784"/>
      <c r="AX784"/>
    </row>
    <row r="785" spans="18:50" ht="18.600000000000001" customHeight="1" x14ac:dyDescent="0.25">
      <c r="R785" s="9"/>
      <c r="S785" s="9"/>
      <c r="T785" s="9"/>
      <c r="U785" s="9"/>
      <c r="V785" s="9"/>
      <c r="W785" s="9"/>
      <c r="X785" s="9"/>
      <c r="Y785" s="9"/>
      <c r="Z785" s="9"/>
      <c r="AA785" s="9"/>
      <c r="AB785" s="9"/>
      <c r="AC785" s="9"/>
      <c r="AD785" s="9"/>
      <c r="AP785"/>
      <c r="AQ785"/>
      <c r="AX785"/>
    </row>
    <row r="786" spans="18:50" ht="18.600000000000001" customHeight="1" x14ac:dyDescent="0.25">
      <c r="R786" s="9"/>
      <c r="S786" s="9"/>
      <c r="T786" s="9"/>
      <c r="U786" s="9"/>
      <c r="V786" s="9"/>
      <c r="W786" s="9"/>
      <c r="X786" s="9"/>
      <c r="Y786" s="9"/>
      <c r="Z786" s="9"/>
      <c r="AA786" s="9"/>
      <c r="AB786" s="9"/>
      <c r="AC786" s="9"/>
      <c r="AD786" s="9"/>
      <c r="AP786"/>
      <c r="AQ786"/>
      <c r="AX786"/>
    </row>
    <row r="787" spans="18:50" ht="18.600000000000001" customHeight="1" x14ac:dyDescent="0.25">
      <c r="R787" s="9"/>
      <c r="S787" s="9"/>
      <c r="T787" s="9"/>
      <c r="U787" s="9"/>
      <c r="V787" s="9"/>
      <c r="W787" s="9"/>
      <c r="X787" s="9"/>
      <c r="Y787" s="9"/>
      <c r="Z787" s="9"/>
      <c r="AA787" s="9"/>
      <c r="AB787" s="9"/>
      <c r="AC787" s="9"/>
      <c r="AD787" s="9"/>
      <c r="AP787"/>
      <c r="AQ787"/>
      <c r="AX787"/>
    </row>
    <row r="788" spans="18:50" ht="18.600000000000001" customHeight="1" x14ac:dyDescent="0.25">
      <c r="R788" s="9"/>
      <c r="S788" s="9"/>
      <c r="T788" s="9"/>
      <c r="U788" s="9"/>
      <c r="V788" s="9"/>
      <c r="W788" s="9"/>
      <c r="X788" s="9"/>
      <c r="Y788" s="9"/>
      <c r="Z788" s="9"/>
      <c r="AA788" s="9"/>
      <c r="AB788" s="9"/>
      <c r="AC788" s="9"/>
      <c r="AD788" s="9"/>
      <c r="AP788"/>
      <c r="AQ788"/>
      <c r="AX788"/>
    </row>
    <row r="789" spans="18:50" ht="18.600000000000001" customHeight="1" x14ac:dyDescent="0.25">
      <c r="R789" s="9"/>
      <c r="S789" s="9"/>
      <c r="T789" s="9"/>
      <c r="U789" s="9"/>
      <c r="V789" s="9"/>
      <c r="W789" s="9"/>
      <c r="X789" s="9"/>
      <c r="Y789" s="9"/>
      <c r="Z789" s="9"/>
      <c r="AA789" s="9"/>
      <c r="AB789" s="9"/>
      <c r="AC789" s="9"/>
      <c r="AD789" s="9"/>
      <c r="AP789"/>
      <c r="AQ789"/>
      <c r="AX789"/>
    </row>
    <row r="790" spans="18:50" ht="18.600000000000001" customHeight="1" x14ac:dyDescent="0.25">
      <c r="R790" s="9"/>
      <c r="S790" s="9"/>
      <c r="T790" s="9"/>
      <c r="U790" s="9"/>
      <c r="V790" s="9"/>
      <c r="W790" s="9"/>
      <c r="X790" s="9"/>
      <c r="Y790" s="9"/>
      <c r="Z790" s="9"/>
      <c r="AA790" s="9"/>
      <c r="AB790" s="9"/>
      <c r="AC790" s="9"/>
      <c r="AD790" s="9"/>
      <c r="AP790"/>
      <c r="AQ790"/>
      <c r="AX790"/>
    </row>
    <row r="791" spans="18:50" ht="18.600000000000001" customHeight="1" x14ac:dyDescent="0.25">
      <c r="R791" s="9"/>
      <c r="S791" s="9"/>
      <c r="T791" s="9"/>
      <c r="U791" s="9"/>
      <c r="V791" s="9"/>
      <c r="W791" s="9"/>
      <c r="X791" s="9"/>
      <c r="Y791" s="9"/>
      <c r="Z791" s="9"/>
      <c r="AA791" s="9"/>
      <c r="AB791" s="9"/>
      <c r="AC791" s="9"/>
      <c r="AD791" s="9"/>
      <c r="AP791"/>
      <c r="AQ791"/>
      <c r="AX791"/>
    </row>
    <row r="792" spans="18:50" ht="18.600000000000001" customHeight="1" x14ac:dyDescent="0.25">
      <c r="R792" s="9"/>
      <c r="S792" s="9"/>
      <c r="T792" s="9"/>
      <c r="U792" s="9"/>
      <c r="V792" s="9"/>
      <c r="W792" s="9"/>
      <c r="X792" s="9"/>
      <c r="Y792" s="9"/>
      <c r="Z792" s="9"/>
      <c r="AA792" s="9"/>
      <c r="AB792" s="9"/>
      <c r="AC792" s="9"/>
      <c r="AD792" s="9"/>
      <c r="AP792"/>
      <c r="AQ792"/>
      <c r="AX792"/>
    </row>
    <row r="793" spans="18:50" ht="18.600000000000001" customHeight="1" x14ac:dyDescent="0.25">
      <c r="R793" s="9"/>
      <c r="S793" s="9"/>
      <c r="T793" s="9"/>
      <c r="U793" s="9"/>
      <c r="V793" s="9"/>
      <c r="W793" s="9"/>
      <c r="X793" s="9"/>
      <c r="Y793" s="9"/>
      <c r="Z793" s="9"/>
      <c r="AA793" s="9"/>
      <c r="AB793" s="9"/>
      <c r="AC793" s="9"/>
      <c r="AD793" s="9"/>
      <c r="AP793"/>
      <c r="AQ793"/>
      <c r="AX793"/>
    </row>
    <row r="794" spans="18:50" ht="18.600000000000001" customHeight="1" x14ac:dyDescent="0.25">
      <c r="R794" s="9"/>
      <c r="S794" s="9"/>
      <c r="T794" s="9"/>
      <c r="U794" s="9"/>
      <c r="V794" s="9"/>
      <c r="W794" s="9"/>
      <c r="X794" s="9"/>
      <c r="Y794" s="9"/>
      <c r="Z794" s="9"/>
      <c r="AA794" s="9"/>
      <c r="AB794" s="9"/>
      <c r="AC794" s="9"/>
      <c r="AD794" s="9"/>
      <c r="AP794"/>
      <c r="AQ794"/>
      <c r="AX794"/>
    </row>
    <row r="795" spans="18:50" ht="18.600000000000001" customHeight="1" x14ac:dyDescent="0.25">
      <c r="R795" s="9"/>
      <c r="S795" s="9"/>
      <c r="T795" s="9"/>
      <c r="U795" s="9"/>
      <c r="V795" s="9"/>
      <c r="W795" s="9"/>
      <c r="X795" s="9"/>
      <c r="Y795" s="9"/>
      <c r="Z795" s="9"/>
      <c r="AA795" s="9"/>
      <c r="AB795" s="9"/>
      <c r="AC795" s="9"/>
      <c r="AD795" s="9"/>
      <c r="AP795"/>
      <c r="AQ795"/>
      <c r="AX795"/>
    </row>
    <row r="796" spans="18:50" ht="18.600000000000001" customHeight="1" x14ac:dyDescent="0.25">
      <c r="R796" s="9"/>
      <c r="S796" s="9"/>
      <c r="T796" s="9"/>
      <c r="U796" s="9"/>
      <c r="V796" s="9"/>
      <c r="W796" s="9"/>
      <c r="X796" s="9"/>
      <c r="Y796" s="9"/>
      <c r="Z796" s="9"/>
      <c r="AA796" s="9"/>
      <c r="AB796" s="9"/>
      <c r="AC796" s="9"/>
      <c r="AD796" s="9"/>
      <c r="AP796"/>
      <c r="AQ796"/>
      <c r="AX796"/>
    </row>
    <row r="797" spans="18:50" ht="18.600000000000001" customHeight="1" x14ac:dyDescent="0.25">
      <c r="R797" s="9"/>
      <c r="S797" s="9"/>
      <c r="T797" s="9"/>
      <c r="U797" s="9"/>
      <c r="V797" s="9"/>
      <c r="W797" s="9"/>
      <c r="X797" s="9"/>
      <c r="Y797" s="9"/>
      <c r="Z797" s="9"/>
      <c r="AA797" s="9"/>
      <c r="AB797" s="9"/>
      <c r="AC797" s="9"/>
      <c r="AD797" s="9"/>
      <c r="AP797"/>
      <c r="AQ797"/>
      <c r="AX797"/>
    </row>
    <row r="798" spans="18:50" ht="18.600000000000001" customHeight="1" x14ac:dyDescent="0.25">
      <c r="R798" s="9"/>
      <c r="S798" s="9"/>
      <c r="T798" s="9"/>
      <c r="U798" s="9"/>
      <c r="V798" s="9"/>
      <c r="W798" s="9"/>
      <c r="X798" s="9"/>
      <c r="Y798" s="9"/>
      <c r="Z798" s="9"/>
      <c r="AA798" s="9"/>
      <c r="AB798" s="9"/>
      <c r="AC798" s="9"/>
      <c r="AD798" s="9"/>
      <c r="AP798"/>
      <c r="AQ798"/>
      <c r="AX798"/>
    </row>
    <row r="799" spans="18:50" ht="18.600000000000001" customHeight="1" x14ac:dyDescent="0.25">
      <c r="R799" s="9"/>
      <c r="S799" s="9"/>
      <c r="T799" s="9"/>
      <c r="U799" s="9"/>
      <c r="V799" s="9"/>
      <c r="W799" s="9"/>
      <c r="X799" s="9"/>
      <c r="Y799" s="9"/>
      <c r="Z799" s="9"/>
      <c r="AA799" s="9"/>
      <c r="AB799" s="9"/>
      <c r="AC799" s="9"/>
      <c r="AD799" s="9"/>
      <c r="AP799"/>
      <c r="AQ799"/>
      <c r="AX799"/>
    </row>
    <row r="800" spans="18:50" ht="18.600000000000001" customHeight="1" x14ac:dyDescent="0.25">
      <c r="R800" s="9"/>
      <c r="S800" s="9"/>
      <c r="T800" s="9"/>
      <c r="U800" s="9"/>
      <c r="V800" s="9"/>
      <c r="W800" s="9"/>
      <c r="X800" s="9"/>
      <c r="Y800" s="9"/>
      <c r="Z800" s="9"/>
      <c r="AA800" s="9"/>
      <c r="AB800" s="9"/>
      <c r="AC800" s="9"/>
      <c r="AD800" s="9"/>
      <c r="AP800"/>
      <c r="AQ800"/>
      <c r="AX800"/>
    </row>
    <row r="801" spans="18:50" ht="18.600000000000001" customHeight="1" x14ac:dyDescent="0.25">
      <c r="R801" s="9"/>
      <c r="S801" s="9"/>
      <c r="T801" s="9"/>
      <c r="U801" s="9"/>
      <c r="V801" s="9"/>
      <c r="W801" s="9"/>
      <c r="X801" s="9"/>
      <c r="Y801" s="9"/>
      <c r="Z801" s="9"/>
      <c r="AA801" s="9"/>
      <c r="AB801" s="9"/>
      <c r="AC801" s="9"/>
      <c r="AD801" s="9"/>
      <c r="AP801"/>
      <c r="AQ801"/>
      <c r="AX801"/>
    </row>
    <row r="802" spans="18:50" ht="18.600000000000001" customHeight="1" x14ac:dyDescent="0.25">
      <c r="R802" s="9"/>
      <c r="S802" s="9"/>
      <c r="T802" s="9"/>
      <c r="U802" s="9"/>
      <c r="V802" s="9"/>
      <c r="W802" s="9"/>
      <c r="X802" s="9"/>
      <c r="Y802" s="9"/>
      <c r="Z802" s="9"/>
      <c r="AA802" s="9"/>
      <c r="AB802" s="9"/>
      <c r="AC802" s="9"/>
      <c r="AD802" s="9"/>
      <c r="AP802"/>
      <c r="AQ802"/>
      <c r="AX802"/>
    </row>
    <row r="803" spans="18:50" ht="18.600000000000001" customHeight="1" x14ac:dyDescent="0.25">
      <c r="R803" s="9"/>
      <c r="S803" s="9"/>
      <c r="T803" s="9"/>
      <c r="U803" s="9"/>
      <c r="V803" s="9"/>
      <c r="W803" s="9"/>
      <c r="X803" s="9"/>
      <c r="Y803" s="9"/>
      <c r="Z803" s="9"/>
      <c r="AA803" s="9"/>
      <c r="AB803" s="9"/>
      <c r="AC803" s="9"/>
      <c r="AD803" s="9"/>
      <c r="AP803"/>
      <c r="AQ803"/>
      <c r="AX803"/>
    </row>
    <row r="804" spans="18:50" ht="18.600000000000001" customHeight="1" x14ac:dyDescent="0.25">
      <c r="R804" s="9"/>
      <c r="S804" s="9"/>
      <c r="T804" s="9"/>
      <c r="U804" s="9"/>
      <c r="V804" s="9"/>
      <c r="W804" s="9"/>
      <c r="X804" s="9"/>
      <c r="Y804" s="9"/>
      <c r="Z804" s="9"/>
      <c r="AA804" s="9"/>
      <c r="AB804" s="9"/>
      <c r="AC804" s="9"/>
      <c r="AD804" s="9"/>
      <c r="AP804"/>
      <c r="AQ804"/>
      <c r="AX804"/>
    </row>
    <row r="805" spans="18:50" ht="18.600000000000001" customHeight="1" x14ac:dyDescent="0.25">
      <c r="R805" s="9"/>
      <c r="S805" s="9"/>
      <c r="T805" s="9"/>
      <c r="U805" s="9"/>
      <c r="V805" s="9"/>
      <c r="W805" s="9"/>
      <c r="X805" s="9"/>
      <c r="Y805" s="9"/>
      <c r="Z805" s="9"/>
      <c r="AA805" s="9"/>
      <c r="AB805" s="9"/>
      <c r="AC805" s="9"/>
      <c r="AD805" s="9"/>
      <c r="AP805"/>
      <c r="AQ805"/>
      <c r="AX805"/>
    </row>
    <row r="806" spans="18:50" ht="18.600000000000001" customHeight="1" x14ac:dyDescent="0.25">
      <c r="R806" s="9"/>
      <c r="S806" s="9"/>
      <c r="T806" s="9"/>
      <c r="U806" s="9"/>
      <c r="V806" s="9"/>
      <c r="W806" s="9"/>
      <c r="X806" s="9"/>
      <c r="Y806" s="9"/>
      <c r="Z806" s="9"/>
      <c r="AA806" s="9"/>
      <c r="AB806" s="9"/>
      <c r="AC806" s="9"/>
      <c r="AD806" s="9"/>
      <c r="AP806"/>
      <c r="AQ806"/>
      <c r="AX806"/>
    </row>
    <row r="807" spans="18:50" ht="18.600000000000001" customHeight="1" x14ac:dyDescent="0.25">
      <c r="R807" s="9"/>
      <c r="S807" s="9"/>
      <c r="T807" s="9"/>
      <c r="U807" s="9"/>
      <c r="V807" s="9"/>
      <c r="W807" s="9"/>
      <c r="X807" s="9"/>
      <c r="Y807" s="9"/>
      <c r="Z807" s="9"/>
      <c r="AA807" s="9"/>
      <c r="AB807" s="9"/>
      <c r="AC807" s="9"/>
      <c r="AD807" s="9"/>
      <c r="AP807"/>
      <c r="AQ807"/>
      <c r="AX807"/>
    </row>
    <row r="808" spans="18:50" ht="18.600000000000001" customHeight="1" x14ac:dyDescent="0.25">
      <c r="R808" s="9"/>
      <c r="S808" s="9"/>
      <c r="T808" s="9"/>
      <c r="U808" s="9"/>
      <c r="V808" s="9"/>
      <c r="W808" s="9"/>
      <c r="X808" s="9"/>
      <c r="Y808" s="9"/>
      <c r="Z808" s="9"/>
      <c r="AA808" s="9"/>
      <c r="AB808" s="9"/>
      <c r="AC808" s="9"/>
      <c r="AD808" s="9"/>
      <c r="AP808"/>
      <c r="AQ808"/>
      <c r="AX808"/>
    </row>
    <row r="809" spans="18:50" ht="18.600000000000001" customHeight="1" x14ac:dyDescent="0.25">
      <c r="R809" s="9"/>
      <c r="S809" s="9"/>
      <c r="T809" s="9"/>
      <c r="U809" s="9"/>
      <c r="V809" s="9"/>
      <c r="W809" s="9"/>
      <c r="X809" s="9"/>
      <c r="Y809" s="9"/>
      <c r="Z809" s="9"/>
      <c r="AA809" s="9"/>
      <c r="AB809" s="9"/>
      <c r="AC809" s="9"/>
      <c r="AD809" s="9"/>
      <c r="AP809"/>
      <c r="AQ809"/>
      <c r="AX809"/>
    </row>
    <row r="810" spans="18:50" ht="18.600000000000001" customHeight="1" x14ac:dyDescent="0.25">
      <c r="R810" s="9"/>
      <c r="S810" s="9"/>
      <c r="T810" s="9"/>
      <c r="U810" s="9"/>
      <c r="V810" s="9"/>
      <c r="W810" s="9"/>
      <c r="X810" s="9"/>
      <c r="Y810" s="9"/>
      <c r="Z810" s="9"/>
      <c r="AA810" s="9"/>
      <c r="AB810" s="9"/>
      <c r="AC810" s="9"/>
      <c r="AD810" s="9"/>
      <c r="AP810"/>
      <c r="AQ810"/>
      <c r="AX810"/>
    </row>
    <row r="811" spans="18:50" ht="18.600000000000001" customHeight="1" x14ac:dyDescent="0.25">
      <c r="R811" s="9"/>
      <c r="S811" s="9"/>
      <c r="T811" s="9"/>
      <c r="U811" s="9"/>
      <c r="V811" s="9"/>
      <c r="W811" s="9"/>
      <c r="X811" s="9"/>
      <c r="Y811" s="9"/>
      <c r="Z811" s="9"/>
      <c r="AA811" s="9"/>
      <c r="AB811" s="9"/>
      <c r="AC811" s="9"/>
      <c r="AD811" s="9"/>
      <c r="AP811"/>
      <c r="AQ811"/>
      <c r="AX811"/>
    </row>
    <row r="812" spans="18:50" ht="18.600000000000001" customHeight="1" x14ac:dyDescent="0.25">
      <c r="R812" s="9"/>
      <c r="S812" s="9"/>
      <c r="T812" s="9"/>
      <c r="U812" s="9"/>
      <c r="V812" s="9"/>
      <c r="W812" s="9"/>
      <c r="X812" s="9"/>
      <c r="Y812" s="9"/>
      <c r="Z812" s="9"/>
      <c r="AA812" s="9"/>
      <c r="AB812" s="9"/>
      <c r="AC812" s="9"/>
      <c r="AD812" s="9"/>
      <c r="AP812"/>
      <c r="AQ812"/>
      <c r="AX812"/>
    </row>
    <row r="813" spans="18:50" ht="18.600000000000001" customHeight="1" x14ac:dyDescent="0.25">
      <c r="R813" s="9"/>
      <c r="S813" s="9"/>
      <c r="T813" s="9"/>
      <c r="U813" s="9"/>
      <c r="V813" s="9"/>
      <c r="W813" s="9"/>
      <c r="X813" s="9"/>
      <c r="Y813" s="9"/>
      <c r="Z813" s="9"/>
      <c r="AA813" s="9"/>
      <c r="AB813" s="9"/>
      <c r="AC813" s="9"/>
      <c r="AD813" s="9"/>
      <c r="AP813"/>
      <c r="AQ813"/>
      <c r="AX813"/>
    </row>
    <row r="814" spans="18:50" ht="18.600000000000001" customHeight="1" x14ac:dyDescent="0.25">
      <c r="R814" s="9"/>
      <c r="S814" s="9"/>
      <c r="T814" s="9"/>
      <c r="U814" s="9"/>
      <c r="V814" s="9"/>
      <c r="W814" s="9"/>
      <c r="X814" s="9"/>
      <c r="Y814" s="9"/>
      <c r="Z814" s="9"/>
      <c r="AA814" s="9"/>
      <c r="AB814" s="9"/>
      <c r="AC814" s="9"/>
      <c r="AD814" s="9"/>
      <c r="AP814"/>
      <c r="AQ814"/>
      <c r="AX814"/>
    </row>
    <row r="815" spans="18:50" ht="18.600000000000001" customHeight="1" x14ac:dyDescent="0.25">
      <c r="R815" s="9"/>
      <c r="S815" s="9"/>
      <c r="T815" s="9"/>
      <c r="U815" s="9"/>
      <c r="V815" s="9"/>
      <c r="W815" s="9"/>
      <c r="X815" s="9"/>
      <c r="Y815" s="9"/>
      <c r="Z815" s="9"/>
      <c r="AA815" s="9"/>
      <c r="AB815" s="9"/>
      <c r="AC815" s="9"/>
      <c r="AD815" s="9"/>
      <c r="AP815"/>
      <c r="AQ815"/>
      <c r="AX815"/>
    </row>
    <row r="816" spans="18:50" ht="18.600000000000001" customHeight="1" x14ac:dyDescent="0.25">
      <c r="R816" s="9"/>
      <c r="S816" s="9"/>
      <c r="T816" s="9"/>
      <c r="U816" s="9"/>
      <c r="V816" s="9"/>
      <c r="W816" s="9"/>
      <c r="X816" s="9"/>
      <c r="Y816" s="9"/>
      <c r="Z816" s="9"/>
      <c r="AA816" s="9"/>
      <c r="AB816" s="9"/>
      <c r="AC816" s="9"/>
      <c r="AD816" s="9"/>
      <c r="AP816"/>
      <c r="AQ816"/>
      <c r="AX816"/>
    </row>
    <row r="817" spans="18:50" ht="18.600000000000001" customHeight="1" x14ac:dyDescent="0.25">
      <c r="R817" s="9"/>
      <c r="S817" s="9"/>
      <c r="T817" s="9"/>
      <c r="U817" s="9"/>
      <c r="V817" s="9"/>
      <c r="W817" s="9"/>
      <c r="X817" s="9"/>
      <c r="Y817" s="9"/>
      <c r="Z817" s="9"/>
      <c r="AA817" s="9"/>
      <c r="AB817" s="9"/>
      <c r="AC817" s="9"/>
      <c r="AD817" s="9"/>
      <c r="AP817"/>
      <c r="AQ817"/>
      <c r="AX817"/>
    </row>
    <row r="818" spans="18:50" ht="18.600000000000001" customHeight="1" x14ac:dyDescent="0.25">
      <c r="R818" s="9"/>
      <c r="S818" s="9"/>
      <c r="T818" s="9"/>
      <c r="U818" s="9"/>
      <c r="V818" s="9"/>
      <c r="W818" s="9"/>
      <c r="X818" s="9"/>
      <c r="Y818" s="9"/>
      <c r="Z818" s="9"/>
      <c r="AA818" s="9"/>
      <c r="AB818" s="9"/>
      <c r="AC818" s="9"/>
      <c r="AD818" s="9"/>
      <c r="AP818"/>
      <c r="AQ818"/>
      <c r="AX818"/>
    </row>
    <row r="819" spans="18:50" ht="18.600000000000001" customHeight="1" x14ac:dyDescent="0.25">
      <c r="R819" s="9"/>
      <c r="S819" s="9"/>
      <c r="T819" s="9"/>
      <c r="U819" s="9"/>
      <c r="V819" s="9"/>
      <c r="W819" s="9"/>
      <c r="X819" s="9"/>
      <c r="Y819" s="9"/>
      <c r="Z819" s="9"/>
      <c r="AA819" s="9"/>
      <c r="AB819" s="9"/>
      <c r="AC819" s="9"/>
      <c r="AD819" s="9"/>
      <c r="AP819"/>
      <c r="AQ819"/>
      <c r="AX819"/>
    </row>
    <row r="820" spans="18:50" ht="18.600000000000001" customHeight="1" x14ac:dyDescent="0.25">
      <c r="R820" s="9"/>
      <c r="S820" s="9"/>
      <c r="T820" s="9"/>
      <c r="U820" s="9"/>
      <c r="V820" s="9"/>
      <c r="W820" s="9"/>
      <c r="X820" s="9"/>
      <c r="Y820" s="9"/>
      <c r="Z820" s="9"/>
      <c r="AA820" s="9"/>
      <c r="AB820" s="9"/>
      <c r="AC820" s="9"/>
      <c r="AD820" s="9"/>
      <c r="AP820"/>
      <c r="AQ820"/>
      <c r="AX820"/>
    </row>
    <row r="821" spans="18:50" ht="18.600000000000001" customHeight="1" x14ac:dyDescent="0.25">
      <c r="R821" s="9"/>
      <c r="S821" s="9"/>
      <c r="T821" s="9"/>
      <c r="U821" s="9"/>
      <c r="V821" s="9"/>
      <c r="W821" s="9"/>
      <c r="X821" s="9"/>
      <c r="Y821" s="9"/>
      <c r="Z821" s="9"/>
      <c r="AA821" s="9"/>
      <c r="AB821" s="9"/>
      <c r="AC821" s="9"/>
      <c r="AD821" s="9"/>
      <c r="AP821"/>
      <c r="AQ821"/>
      <c r="AX821"/>
    </row>
    <row r="822" spans="18:50" ht="18.600000000000001" customHeight="1" x14ac:dyDescent="0.25">
      <c r="R822" s="9"/>
      <c r="S822" s="9"/>
      <c r="T822" s="9"/>
      <c r="U822" s="9"/>
      <c r="V822" s="9"/>
      <c r="W822" s="9"/>
      <c r="X822" s="9"/>
      <c r="Y822" s="9"/>
      <c r="Z822" s="9"/>
      <c r="AA822" s="9"/>
      <c r="AB822" s="9"/>
      <c r="AC822" s="9"/>
      <c r="AD822" s="9"/>
      <c r="AP822"/>
      <c r="AQ822"/>
      <c r="AX822"/>
    </row>
    <row r="823" spans="18:50" ht="18.600000000000001" customHeight="1" x14ac:dyDescent="0.25">
      <c r="R823" s="9"/>
      <c r="S823" s="9"/>
      <c r="T823" s="9"/>
      <c r="U823" s="9"/>
      <c r="V823" s="9"/>
      <c r="W823" s="9"/>
      <c r="X823" s="9"/>
      <c r="Y823" s="9"/>
      <c r="Z823" s="9"/>
      <c r="AA823" s="9"/>
      <c r="AB823" s="9"/>
      <c r="AC823" s="9"/>
      <c r="AD823" s="9"/>
      <c r="AP823"/>
      <c r="AQ823"/>
      <c r="AX823"/>
    </row>
    <row r="824" spans="18:50" ht="18.600000000000001" customHeight="1" x14ac:dyDescent="0.25">
      <c r="R824" s="9"/>
      <c r="S824" s="9"/>
      <c r="T824" s="9"/>
      <c r="U824" s="9"/>
      <c r="V824" s="9"/>
      <c r="W824" s="9"/>
      <c r="X824" s="9"/>
      <c r="Y824" s="9"/>
      <c r="Z824" s="9"/>
      <c r="AA824" s="9"/>
      <c r="AB824" s="9"/>
      <c r="AC824" s="9"/>
      <c r="AD824" s="9"/>
      <c r="AP824"/>
      <c r="AQ824"/>
      <c r="AX824"/>
    </row>
    <row r="825" spans="18:50" ht="18.600000000000001" customHeight="1" x14ac:dyDescent="0.25">
      <c r="R825" s="9"/>
      <c r="S825" s="9"/>
      <c r="T825" s="9"/>
      <c r="U825" s="9"/>
      <c r="V825" s="9"/>
      <c r="W825" s="9"/>
      <c r="X825" s="9"/>
      <c r="Y825" s="9"/>
      <c r="Z825" s="9"/>
      <c r="AA825" s="9"/>
      <c r="AB825" s="9"/>
      <c r="AC825" s="9"/>
      <c r="AD825" s="9"/>
      <c r="AP825"/>
      <c r="AQ825"/>
      <c r="AX825"/>
    </row>
    <row r="826" spans="18:50" ht="18.600000000000001" customHeight="1" x14ac:dyDescent="0.25">
      <c r="R826" s="9"/>
      <c r="S826" s="9"/>
      <c r="T826" s="9"/>
      <c r="U826" s="9"/>
      <c r="V826" s="9"/>
      <c r="W826" s="9"/>
      <c r="X826" s="9"/>
      <c r="Y826" s="9"/>
      <c r="Z826" s="9"/>
      <c r="AA826" s="9"/>
      <c r="AB826" s="9"/>
      <c r="AC826" s="9"/>
      <c r="AD826" s="9"/>
      <c r="AP826"/>
      <c r="AQ826"/>
      <c r="AX826"/>
    </row>
    <row r="827" spans="18:50" ht="18.600000000000001" customHeight="1" x14ac:dyDescent="0.25">
      <c r="R827" s="9"/>
      <c r="S827" s="9"/>
      <c r="T827" s="9"/>
      <c r="U827" s="9"/>
      <c r="V827" s="9"/>
      <c r="W827" s="9"/>
      <c r="X827" s="9"/>
      <c r="Y827" s="9"/>
      <c r="Z827" s="9"/>
      <c r="AA827" s="9"/>
      <c r="AB827" s="9"/>
      <c r="AC827" s="9"/>
      <c r="AD827" s="9"/>
      <c r="AP827"/>
      <c r="AQ827"/>
      <c r="AX827"/>
    </row>
    <row r="828" spans="18:50" ht="18.600000000000001" customHeight="1" x14ac:dyDescent="0.25">
      <c r="R828" s="9"/>
      <c r="S828" s="9"/>
      <c r="T828" s="9"/>
      <c r="U828" s="9"/>
      <c r="V828" s="9"/>
      <c r="W828" s="9"/>
      <c r="X828" s="9"/>
      <c r="Y828" s="9"/>
      <c r="Z828" s="9"/>
      <c r="AA828" s="9"/>
      <c r="AB828" s="9"/>
      <c r="AC828" s="9"/>
      <c r="AD828" s="9"/>
      <c r="AP828"/>
      <c r="AQ828"/>
      <c r="AX828"/>
    </row>
    <row r="829" spans="18:50" ht="18.600000000000001" customHeight="1" x14ac:dyDescent="0.25">
      <c r="R829" s="9"/>
      <c r="S829" s="9"/>
      <c r="T829" s="9"/>
      <c r="U829" s="9"/>
      <c r="V829" s="9"/>
      <c r="W829" s="9"/>
      <c r="X829" s="9"/>
      <c r="Y829" s="9"/>
      <c r="Z829" s="9"/>
      <c r="AA829" s="9"/>
      <c r="AB829" s="9"/>
      <c r="AC829" s="9"/>
      <c r="AD829" s="9"/>
      <c r="AP829"/>
      <c r="AQ829"/>
      <c r="AX829"/>
    </row>
    <row r="830" spans="18:50" ht="18.600000000000001" customHeight="1" x14ac:dyDescent="0.25">
      <c r="R830" s="9"/>
      <c r="S830" s="9"/>
      <c r="T830" s="9"/>
      <c r="U830" s="9"/>
      <c r="V830" s="9"/>
      <c r="W830" s="9"/>
      <c r="X830" s="9"/>
      <c r="Y830" s="9"/>
      <c r="Z830" s="9"/>
      <c r="AA830" s="9"/>
      <c r="AB830" s="9"/>
      <c r="AC830" s="9"/>
      <c r="AD830" s="9"/>
      <c r="AP830"/>
      <c r="AQ830"/>
      <c r="AX830"/>
    </row>
    <row r="831" spans="18:50" ht="18.600000000000001" customHeight="1" x14ac:dyDescent="0.25">
      <c r="R831" s="9"/>
      <c r="S831" s="9"/>
      <c r="T831" s="9"/>
      <c r="U831" s="9"/>
      <c r="V831" s="9"/>
      <c r="W831" s="9"/>
      <c r="X831" s="9"/>
      <c r="Y831" s="9"/>
      <c r="Z831" s="9"/>
      <c r="AA831" s="9"/>
      <c r="AB831" s="9"/>
      <c r="AC831" s="9"/>
      <c r="AD831" s="9"/>
      <c r="AP831"/>
      <c r="AQ831"/>
      <c r="AX831"/>
    </row>
    <row r="832" spans="18:50" ht="18.600000000000001" customHeight="1" x14ac:dyDescent="0.25">
      <c r="R832" s="9"/>
      <c r="S832" s="9"/>
      <c r="T832" s="9"/>
      <c r="U832" s="9"/>
      <c r="V832" s="9"/>
      <c r="W832" s="9"/>
      <c r="X832" s="9"/>
      <c r="Y832" s="9"/>
      <c r="Z832" s="9"/>
      <c r="AA832" s="9"/>
      <c r="AB832" s="9"/>
      <c r="AC832" s="9"/>
      <c r="AD832" s="9"/>
      <c r="AP832"/>
      <c r="AQ832"/>
      <c r="AX832"/>
    </row>
    <row r="833" spans="18:50" ht="18.600000000000001" customHeight="1" x14ac:dyDescent="0.25">
      <c r="R833" s="9"/>
      <c r="S833" s="9"/>
      <c r="T833" s="9"/>
      <c r="U833" s="9"/>
      <c r="V833" s="9"/>
      <c r="W833" s="9"/>
      <c r="X833" s="9"/>
      <c r="Y833" s="9"/>
      <c r="Z833" s="9"/>
      <c r="AA833" s="9"/>
      <c r="AB833" s="9"/>
      <c r="AC833" s="9"/>
      <c r="AD833" s="9"/>
      <c r="AP833"/>
      <c r="AQ833"/>
      <c r="AX833"/>
    </row>
    <row r="834" spans="18:50" ht="18.600000000000001" customHeight="1" x14ac:dyDescent="0.25">
      <c r="R834" s="9"/>
      <c r="S834" s="9"/>
      <c r="T834" s="9"/>
      <c r="U834" s="9"/>
      <c r="V834" s="9"/>
      <c r="W834" s="9"/>
      <c r="X834" s="9"/>
      <c r="Y834" s="9"/>
      <c r="Z834" s="9"/>
      <c r="AA834" s="9"/>
      <c r="AB834" s="9"/>
      <c r="AC834" s="9"/>
      <c r="AD834" s="9"/>
      <c r="AP834"/>
      <c r="AQ834"/>
      <c r="AX834"/>
    </row>
    <row r="835" spans="18:50" ht="18.600000000000001" customHeight="1" x14ac:dyDescent="0.25">
      <c r="R835" s="9"/>
      <c r="S835" s="9"/>
      <c r="T835" s="9"/>
      <c r="U835" s="9"/>
      <c r="V835" s="9"/>
      <c r="W835" s="9"/>
      <c r="X835" s="9"/>
      <c r="Y835" s="9"/>
      <c r="Z835" s="9"/>
      <c r="AA835" s="9"/>
      <c r="AB835" s="9"/>
      <c r="AC835" s="9"/>
      <c r="AD835" s="9"/>
      <c r="AP835"/>
      <c r="AQ835"/>
      <c r="AX835"/>
    </row>
    <row r="836" spans="18:50" ht="18.600000000000001" customHeight="1" x14ac:dyDescent="0.25">
      <c r="R836" s="9"/>
      <c r="S836" s="9"/>
      <c r="T836" s="9"/>
      <c r="U836" s="9"/>
      <c r="V836" s="9"/>
      <c r="W836" s="9"/>
      <c r="X836" s="9"/>
      <c r="Y836" s="9"/>
      <c r="Z836" s="9"/>
      <c r="AA836" s="9"/>
      <c r="AB836" s="9"/>
      <c r="AC836" s="9"/>
      <c r="AD836" s="9"/>
      <c r="AP836"/>
      <c r="AQ836"/>
      <c r="AX836"/>
    </row>
    <row r="837" spans="18:50" ht="18.600000000000001" customHeight="1" x14ac:dyDescent="0.25">
      <c r="R837" s="9"/>
      <c r="S837" s="9"/>
      <c r="T837" s="9"/>
      <c r="U837" s="9"/>
      <c r="V837" s="9"/>
      <c r="W837" s="9"/>
      <c r="X837" s="9"/>
      <c r="Y837" s="9"/>
      <c r="Z837" s="9"/>
      <c r="AA837" s="9"/>
      <c r="AB837" s="9"/>
      <c r="AC837" s="9"/>
      <c r="AD837" s="9"/>
      <c r="AP837"/>
      <c r="AQ837"/>
      <c r="AX837"/>
    </row>
    <row r="838" spans="18:50" ht="18.600000000000001" customHeight="1" x14ac:dyDescent="0.25">
      <c r="R838" s="9"/>
      <c r="S838" s="9"/>
      <c r="T838" s="9"/>
      <c r="U838" s="9"/>
      <c r="V838" s="9"/>
      <c r="W838" s="9"/>
      <c r="X838" s="9"/>
      <c r="Y838" s="9"/>
      <c r="Z838" s="9"/>
      <c r="AA838" s="9"/>
      <c r="AB838" s="9"/>
      <c r="AC838" s="9"/>
      <c r="AD838" s="9"/>
      <c r="AP838"/>
      <c r="AQ838"/>
      <c r="AX838"/>
    </row>
    <row r="839" spans="18:50" ht="18.600000000000001" customHeight="1" x14ac:dyDescent="0.25">
      <c r="R839" s="9"/>
      <c r="S839" s="9"/>
      <c r="T839" s="9"/>
      <c r="U839" s="9"/>
      <c r="V839" s="9"/>
      <c r="W839" s="9"/>
      <c r="X839" s="9"/>
      <c r="Y839" s="9"/>
      <c r="Z839" s="9"/>
      <c r="AA839" s="9"/>
      <c r="AB839" s="9"/>
      <c r="AC839" s="9"/>
      <c r="AD839" s="9"/>
      <c r="AP839"/>
      <c r="AQ839"/>
      <c r="AX839"/>
    </row>
    <row r="840" spans="18:50" ht="18.600000000000001" customHeight="1" x14ac:dyDescent="0.25">
      <c r="R840" s="9"/>
      <c r="S840" s="9"/>
      <c r="T840" s="9"/>
      <c r="U840" s="9"/>
      <c r="V840" s="9"/>
      <c r="W840" s="9"/>
      <c r="X840" s="9"/>
      <c r="Y840" s="9"/>
      <c r="Z840" s="9"/>
      <c r="AA840" s="9"/>
      <c r="AB840" s="9"/>
      <c r="AC840" s="9"/>
      <c r="AD840" s="9"/>
      <c r="AP840"/>
      <c r="AQ840"/>
      <c r="AX840"/>
    </row>
    <row r="841" spans="18:50" ht="18.600000000000001" customHeight="1" x14ac:dyDescent="0.25">
      <c r="R841" s="9"/>
      <c r="S841" s="9"/>
      <c r="T841" s="9"/>
      <c r="U841" s="9"/>
      <c r="V841" s="9"/>
      <c r="W841" s="9"/>
      <c r="X841" s="9"/>
      <c r="Y841" s="9"/>
      <c r="Z841" s="9"/>
      <c r="AA841" s="9"/>
      <c r="AB841" s="9"/>
      <c r="AC841" s="9"/>
      <c r="AD841" s="9"/>
      <c r="AP841"/>
      <c r="AQ841"/>
      <c r="AX841"/>
    </row>
    <row r="842" spans="18:50" ht="18.600000000000001" customHeight="1" x14ac:dyDescent="0.25">
      <c r="R842" s="9"/>
      <c r="S842" s="9"/>
      <c r="T842" s="9"/>
      <c r="U842" s="9"/>
      <c r="V842" s="9"/>
      <c r="W842" s="9"/>
      <c r="X842" s="9"/>
      <c r="Y842" s="9"/>
      <c r="Z842" s="9"/>
      <c r="AA842" s="9"/>
      <c r="AB842" s="9"/>
      <c r="AC842" s="9"/>
      <c r="AD842" s="9"/>
      <c r="AP842"/>
      <c r="AQ842"/>
      <c r="AX842"/>
    </row>
    <row r="843" spans="18:50" ht="18.600000000000001" customHeight="1" x14ac:dyDescent="0.25">
      <c r="R843" s="9"/>
      <c r="S843" s="9"/>
      <c r="T843" s="9"/>
      <c r="U843" s="9"/>
      <c r="V843" s="9"/>
      <c r="W843" s="9"/>
      <c r="X843" s="9"/>
      <c r="Y843" s="9"/>
      <c r="Z843" s="9"/>
      <c r="AA843" s="9"/>
      <c r="AB843" s="9"/>
      <c r="AC843" s="9"/>
      <c r="AD843" s="9"/>
      <c r="AP843"/>
      <c r="AQ843"/>
      <c r="AX843"/>
    </row>
    <row r="844" spans="18:50" ht="18.600000000000001" customHeight="1" x14ac:dyDescent="0.25">
      <c r="R844" s="9"/>
      <c r="S844" s="9"/>
      <c r="T844" s="9"/>
      <c r="U844" s="9"/>
      <c r="V844" s="9"/>
      <c r="W844" s="9"/>
      <c r="X844" s="9"/>
      <c r="Y844" s="9"/>
      <c r="Z844" s="9"/>
      <c r="AA844" s="9"/>
      <c r="AB844" s="9"/>
      <c r="AC844" s="9"/>
      <c r="AD844" s="9"/>
      <c r="AP844"/>
      <c r="AQ844"/>
      <c r="AX844"/>
    </row>
    <row r="845" spans="18:50" ht="18.600000000000001" customHeight="1" x14ac:dyDescent="0.25">
      <c r="R845" s="9"/>
      <c r="S845" s="9"/>
      <c r="T845" s="9"/>
      <c r="U845" s="9"/>
      <c r="V845" s="9"/>
      <c r="W845" s="9"/>
      <c r="X845" s="9"/>
      <c r="Y845" s="9"/>
      <c r="Z845" s="9"/>
      <c r="AA845" s="9"/>
      <c r="AB845" s="9"/>
      <c r="AC845" s="9"/>
      <c r="AD845" s="9"/>
      <c r="AP845"/>
      <c r="AQ845"/>
      <c r="AX845"/>
    </row>
    <row r="846" spans="18:50" ht="18.600000000000001" customHeight="1" x14ac:dyDescent="0.25">
      <c r="R846" s="9"/>
      <c r="S846" s="9"/>
      <c r="T846" s="9"/>
      <c r="U846" s="9"/>
      <c r="V846" s="9"/>
      <c r="W846" s="9"/>
      <c r="X846" s="9"/>
      <c r="Y846" s="9"/>
      <c r="Z846" s="9"/>
      <c r="AA846" s="9"/>
      <c r="AB846" s="9"/>
      <c r="AC846" s="9"/>
      <c r="AD846" s="9"/>
      <c r="AP846"/>
      <c r="AQ846"/>
      <c r="AX846"/>
    </row>
    <row r="847" spans="18:50" ht="18.600000000000001" customHeight="1" x14ac:dyDescent="0.25">
      <c r="R847" s="9"/>
      <c r="S847" s="9"/>
      <c r="T847" s="9"/>
      <c r="U847" s="9"/>
      <c r="V847" s="9"/>
      <c r="W847" s="9"/>
      <c r="X847" s="9"/>
      <c r="Y847" s="9"/>
      <c r="Z847" s="9"/>
      <c r="AA847" s="9"/>
      <c r="AB847" s="9"/>
      <c r="AC847" s="9"/>
      <c r="AD847" s="9"/>
      <c r="AP847"/>
      <c r="AQ847"/>
      <c r="AX847"/>
    </row>
    <row r="848" spans="18:50" ht="18.600000000000001" customHeight="1" x14ac:dyDescent="0.25">
      <c r="R848" s="9"/>
      <c r="S848" s="9"/>
      <c r="T848" s="9"/>
      <c r="U848" s="9"/>
      <c r="V848" s="9"/>
      <c r="W848" s="9"/>
      <c r="X848" s="9"/>
      <c r="Y848" s="9"/>
      <c r="Z848" s="9"/>
      <c r="AA848" s="9"/>
      <c r="AB848" s="9"/>
      <c r="AC848" s="9"/>
      <c r="AD848" s="9"/>
      <c r="AP848"/>
      <c r="AQ848"/>
      <c r="AX848"/>
    </row>
    <row r="849" spans="18:50" ht="18.600000000000001" customHeight="1" x14ac:dyDescent="0.25">
      <c r="R849" s="9"/>
      <c r="S849" s="9"/>
      <c r="T849" s="9"/>
      <c r="U849" s="9"/>
      <c r="V849" s="9"/>
      <c r="W849" s="9"/>
      <c r="X849" s="9"/>
      <c r="Y849" s="9"/>
      <c r="Z849" s="9"/>
      <c r="AA849" s="9"/>
      <c r="AB849" s="9"/>
      <c r="AC849" s="9"/>
      <c r="AD849" s="9"/>
      <c r="AP849"/>
      <c r="AQ849"/>
      <c r="AX849"/>
    </row>
    <row r="850" spans="18:50" ht="18.600000000000001" customHeight="1" x14ac:dyDescent="0.25">
      <c r="R850" s="9"/>
      <c r="S850" s="9"/>
      <c r="T850" s="9"/>
      <c r="U850" s="9"/>
      <c r="V850" s="9"/>
      <c r="W850" s="9"/>
      <c r="X850" s="9"/>
      <c r="Y850" s="9"/>
      <c r="Z850" s="9"/>
      <c r="AA850" s="9"/>
      <c r="AB850" s="9"/>
      <c r="AC850" s="9"/>
      <c r="AD850" s="9"/>
      <c r="AP850"/>
      <c r="AQ850"/>
      <c r="AX850"/>
    </row>
    <row r="851" spans="18:50" ht="18.600000000000001" customHeight="1" x14ac:dyDescent="0.25">
      <c r="R851" s="9"/>
      <c r="S851" s="9"/>
      <c r="T851" s="9"/>
      <c r="U851" s="9"/>
      <c r="V851" s="9"/>
      <c r="W851" s="9"/>
      <c r="X851" s="9"/>
      <c r="Y851" s="9"/>
      <c r="Z851" s="9"/>
      <c r="AA851" s="9"/>
      <c r="AB851" s="9"/>
      <c r="AC851" s="9"/>
      <c r="AD851" s="9"/>
      <c r="AP851"/>
      <c r="AQ851"/>
      <c r="AX851"/>
    </row>
    <row r="852" spans="18:50" ht="18.600000000000001" customHeight="1" x14ac:dyDescent="0.25">
      <c r="R852" s="9"/>
      <c r="S852" s="9"/>
      <c r="T852" s="9"/>
      <c r="U852" s="9"/>
      <c r="V852" s="9"/>
      <c r="W852" s="9"/>
      <c r="X852" s="9"/>
      <c r="Y852" s="9"/>
      <c r="Z852" s="9"/>
      <c r="AA852" s="9"/>
      <c r="AB852" s="9"/>
      <c r="AC852" s="9"/>
      <c r="AD852" s="9"/>
      <c r="AP852"/>
      <c r="AQ852"/>
      <c r="AX852"/>
    </row>
    <row r="853" spans="18:50" ht="18.600000000000001" customHeight="1" x14ac:dyDescent="0.25">
      <c r="R853" s="9"/>
      <c r="S853" s="9"/>
      <c r="T853" s="9"/>
      <c r="U853" s="9"/>
      <c r="V853" s="9"/>
      <c r="W853" s="9"/>
      <c r="X853" s="9"/>
      <c r="Y853" s="9"/>
      <c r="Z853" s="9"/>
      <c r="AA853" s="9"/>
      <c r="AB853" s="9"/>
      <c r="AC853" s="9"/>
      <c r="AD853" s="9"/>
      <c r="AP853"/>
      <c r="AQ853"/>
      <c r="AX853"/>
    </row>
    <row r="854" spans="18:50" ht="18.600000000000001" customHeight="1" x14ac:dyDescent="0.25">
      <c r="R854" s="9"/>
      <c r="S854" s="9"/>
      <c r="T854" s="9"/>
      <c r="U854" s="9"/>
      <c r="V854" s="9"/>
      <c r="W854" s="9"/>
      <c r="X854" s="9"/>
      <c r="Y854" s="9"/>
      <c r="Z854" s="9"/>
      <c r="AA854" s="9"/>
      <c r="AB854" s="9"/>
      <c r="AC854" s="9"/>
      <c r="AD854" s="9"/>
      <c r="AP854"/>
      <c r="AQ854"/>
      <c r="AX854"/>
    </row>
    <row r="855" spans="18:50" ht="18.600000000000001" customHeight="1" x14ac:dyDescent="0.25">
      <c r="R855" s="9"/>
      <c r="S855" s="9"/>
      <c r="T855" s="9"/>
      <c r="U855" s="9"/>
      <c r="V855" s="9"/>
      <c r="W855" s="9"/>
      <c r="X855" s="9"/>
      <c r="Y855" s="9"/>
      <c r="Z855" s="9"/>
      <c r="AA855" s="9"/>
      <c r="AB855" s="9"/>
      <c r="AC855" s="9"/>
      <c r="AD855" s="9"/>
      <c r="AP855"/>
      <c r="AQ855"/>
      <c r="AX855"/>
    </row>
    <row r="856" spans="18:50" ht="18.600000000000001" customHeight="1" x14ac:dyDescent="0.25">
      <c r="R856" s="9"/>
      <c r="S856" s="9"/>
      <c r="T856" s="9"/>
      <c r="U856" s="9"/>
      <c r="V856" s="9"/>
      <c r="W856" s="9"/>
      <c r="X856" s="9"/>
      <c r="Y856" s="9"/>
      <c r="Z856" s="9"/>
      <c r="AA856" s="9"/>
      <c r="AB856" s="9"/>
      <c r="AC856" s="9"/>
      <c r="AD856" s="9"/>
      <c r="AP856"/>
      <c r="AQ856"/>
      <c r="AX856"/>
    </row>
    <row r="857" spans="18:50" ht="18.600000000000001" customHeight="1" x14ac:dyDescent="0.25">
      <c r="R857" s="9"/>
      <c r="S857" s="9"/>
      <c r="T857" s="9"/>
      <c r="U857" s="9"/>
      <c r="V857" s="9"/>
      <c r="W857" s="9"/>
      <c r="X857" s="9"/>
      <c r="Y857" s="9"/>
      <c r="Z857" s="9"/>
      <c r="AA857" s="9"/>
      <c r="AB857" s="9"/>
      <c r="AC857" s="9"/>
      <c r="AD857" s="9"/>
      <c r="AP857"/>
      <c r="AQ857"/>
      <c r="AX857"/>
    </row>
    <row r="858" spans="18:50" ht="18.600000000000001" customHeight="1" x14ac:dyDescent="0.25">
      <c r="R858" s="9"/>
      <c r="S858" s="9"/>
      <c r="T858" s="9"/>
      <c r="U858" s="9"/>
      <c r="V858" s="9"/>
      <c r="W858" s="9"/>
      <c r="X858" s="9"/>
      <c r="Y858" s="9"/>
      <c r="Z858" s="9"/>
      <c r="AA858" s="9"/>
      <c r="AB858" s="9"/>
      <c r="AC858" s="9"/>
      <c r="AD858" s="9"/>
      <c r="AP858"/>
      <c r="AQ858"/>
      <c r="AX858"/>
    </row>
    <row r="859" spans="18:50" ht="18.600000000000001" customHeight="1" x14ac:dyDescent="0.25">
      <c r="R859" s="9"/>
      <c r="S859" s="9"/>
      <c r="T859" s="9"/>
      <c r="U859" s="9"/>
      <c r="V859" s="9"/>
      <c r="W859" s="9"/>
      <c r="X859" s="9"/>
      <c r="Y859" s="9"/>
      <c r="Z859" s="9"/>
      <c r="AA859" s="9"/>
      <c r="AB859" s="9"/>
      <c r="AC859" s="9"/>
      <c r="AD859" s="9"/>
      <c r="AP859"/>
      <c r="AQ859"/>
      <c r="AX859"/>
    </row>
    <row r="860" spans="18:50" ht="18.600000000000001" customHeight="1" x14ac:dyDescent="0.25">
      <c r="R860" s="9"/>
      <c r="S860" s="9"/>
      <c r="T860" s="9"/>
      <c r="U860" s="9"/>
      <c r="V860" s="9"/>
      <c r="W860" s="9"/>
      <c r="X860" s="9"/>
      <c r="Y860" s="9"/>
      <c r="Z860" s="9"/>
      <c r="AA860" s="9"/>
      <c r="AB860" s="9"/>
      <c r="AC860" s="9"/>
      <c r="AD860" s="9"/>
      <c r="AP860"/>
      <c r="AQ860"/>
      <c r="AX860"/>
    </row>
    <row r="861" spans="18:50" ht="18.600000000000001" customHeight="1" x14ac:dyDescent="0.25">
      <c r="R861" s="9"/>
      <c r="S861" s="9"/>
      <c r="T861" s="9"/>
      <c r="U861" s="9"/>
      <c r="V861" s="9"/>
      <c r="W861" s="9"/>
      <c r="X861" s="9"/>
      <c r="Y861" s="9"/>
      <c r="Z861" s="9"/>
      <c r="AA861" s="9"/>
      <c r="AB861" s="9"/>
      <c r="AC861" s="9"/>
      <c r="AD861" s="9"/>
      <c r="AP861"/>
      <c r="AQ861"/>
      <c r="AX861"/>
    </row>
    <row r="862" spans="18:50" ht="18.600000000000001" customHeight="1" x14ac:dyDescent="0.25">
      <c r="R862" s="9"/>
      <c r="S862" s="9"/>
      <c r="T862" s="9"/>
      <c r="U862" s="9"/>
      <c r="V862" s="9"/>
      <c r="W862" s="9"/>
      <c r="X862" s="9"/>
      <c r="Y862" s="9"/>
      <c r="Z862" s="9"/>
      <c r="AA862" s="9"/>
      <c r="AB862" s="9"/>
      <c r="AC862" s="9"/>
      <c r="AD862" s="9"/>
      <c r="AP862"/>
      <c r="AQ862"/>
      <c r="AX862"/>
    </row>
    <row r="863" spans="18:50" ht="18.600000000000001" customHeight="1" x14ac:dyDescent="0.25">
      <c r="R863" s="9"/>
      <c r="S863" s="9"/>
      <c r="T863" s="9"/>
      <c r="U863" s="9"/>
      <c r="V863" s="9"/>
      <c r="W863" s="9"/>
      <c r="X863" s="9"/>
      <c r="Y863" s="9"/>
      <c r="Z863" s="9"/>
      <c r="AA863" s="9"/>
      <c r="AB863" s="9"/>
      <c r="AC863" s="9"/>
      <c r="AD863" s="9"/>
      <c r="AP863"/>
      <c r="AQ863"/>
      <c r="AX863"/>
    </row>
    <row r="864" spans="18:50" ht="18.600000000000001" customHeight="1" x14ac:dyDescent="0.25">
      <c r="R864" s="9"/>
      <c r="S864" s="9"/>
      <c r="T864" s="9"/>
      <c r="U864" s="9"/>
      <c r="V864" s="9"/>
      <c r="W864" s="9"/>
      <c r="X864" s="9"/>
      <c r="Y864" s="9"/>
      <c r="Z864" s="9"/>
      <c r="AA864" s="9"/>
      <c r="AB864" s="9"/>
      <c r="AC864" s="9"/>
      <c r="AD864" s="9"/>
      <c r="AP864"/>
      <c r="AQ864"/>
      <c r="AX864"/>
    </row>
    <row r="865" spans="18:50" ht="18.600000000000001" customHeight="1" x14ac:dyDescent="0.25">
      <c r="R865" s="9"/>
      <c r="S865" s="9"/>
      <c r="T865" s="9"/>
      <c r="U865" s="9"/>
      <c r="V865" s="9"/>
      <c r="W865" s="9"/>
      <c r="X865" s="9"/>
      <c r="Y865" s="9"/>
      <c r="Z865" s="9"/>
      <c r="AA865" s="9"/>
      <c r="AB865" s="9"/>
      <c r="AC865" s="9"/>
      <c r="AD865" s="9"/>
      <c r="AP865"/>
      <c r="AQ865"/>
      <c r="AX865"/>
    </row>
    <row r="866" spans="18:50" ht="18.600000000000001" customHeight="1" x14ac:dyDescent="0.25">
      <c r="R866" s="9"/>
      <c r="S866" s="9"/>
      <c r="T866" s="9"/>
      <c r="U866" s="9"/>
      <c r="V866" s="9"/>
      <c r="W866" s="9"/>
      <c r="X866" s="9"/>
      <c r="Y866" s="9"/>
      <c r="Z866" s="9"/>
      <c r="AA866" s="9"/>
      <c r="AB866" s="9"/>
      <c r="AC866" s="9"/>
      <c r="AD866" s="9"/>
      <c r="AP866"/>
      <c r="AQ866"/>
      <c r="AX866"/>
    </row>
    <row r="867" spans="18:50" ht="18.600000000000001" customHeight="1" x14ac:dyDescent="0.25">
      <c r="R867" s="9"/>
      <c r="S867" s="9"/>
      <c r="T867" s="9"/>
      <c r="U867" s="9"/>
      <c r="V867" s="9"/>
      <c r="W867" s="9"/>
      <c r="X867" s="9"/>
      <c r="Y867" s="9"/>
      <c r="Z867" s="9"/>
      <c r="AA867" s="9"/>
      <c r="AB867" s="9"/>
      <c r="AC867" s="9"/>
      <c r="AD867" s="9"/>
      <c r="AP867"/>
      <c r="AQ867"/>
      <c r="AX867"/>
    </row>
    <row r="868" spans="18:50" ht="18.600000000000001" customHeight="1" x14ac:dyDescent="0.25">
      <c r="R868" s="9"/>
      <c r="S868" s="9"/>
      <c r="T868" s="9"/>
      <c r="U868" s="9"/>
      <c r="V868" s="9"/>
      <c r="W868" s="9"/>
      <c r="X868" s="9"/>
      <c r="Y868" s="9"/>
      <c r="Z868" s="9"/>
      <c r="AA868" s="9"/>
      <c r="AB868" s="9"/>
      <c r="AC868" s="9"/>
      <c r="AD868" s="9"/>
      <c r="AP868"/>
      <c r="AQ868"/>
      <c r="AX868"/>
    </row>
    <row r="869" spans="18:50" ht="18.600000000000001" customHeight="1" x14ac:dyDescent="0.25">
      <c r="R869" s="9"/>
      <c r="S869" s="9"/>
      <c r="T869" s="9"/>
      <c r="U869" s="9"/>
      <c r="V869" s="9"/>
      <c r="W869" s="9"/>
      <c r="X869" s="9"/>
      <c r="Y869" s="9"/>
      <c r="Z869" s="9"/>
      <c r="AA869" s="9"/>
      <c r="AB869" s="9"/>
      <c r="AC869" s="9"/>
      <c r="AD869" s="9"/>
      <c r="AP869"/>
      <c r="AQ869"/>
      <c r="AX869"/>
    </row>
    <row r="870" spans="18:50" ht="18.600000000000001" customHeight="1" x14ac:dyDescent="0.25">
      <c r="R870" s="9"/>
      <c r="S870" s="9"/>
      <c r="T870" s="9"/>
      <c r="U870" s="9"/>
      <c r="V870" s="9"/>
      <c r="W870" s="9"/>
      <c r="X870" s="9"/>
      <c r="Y870" s="9"/>
      <c r="Z870" s="9"/>
      <c r="AA870" s="9"/>
      <c r="AB870" s="9"/>
      <c r="AC870" s="9"/>
      <c r="AD870" s="9"/>
      <c r="AP870"/>
      <c r="AQ870"/>
      <c r="AX870"/>
    </row>
    <row r="871" spans="18:50" ht="18.600000000000001" customHeight="1" x14ac:dyDescent="0.25">
      <c r="R871" s="9"/>
      <c r="S871" s="9"/>
      <c r="T871" s="9"/>
      <c r="U871" s="9"/>
      <c r="V871" s="9"/>
      <c r="W871" s="9"/>
      <c r="X871" s="9"/>
      <c r="Y871" s="9"/>
      <c r="Z871" s="9"/>
      <c r="AA871" s="9"/>
      <c r="AB871" s="9"/>
      <c r="AC871" s="9"/>
      <c r="AD871" s="9"/>
      <c r="AP871"/>
      <c r="AQ871"/>
      <c r="AX871"/>
    </row>
    <row r="872" spans="18:50" ht="18.600000000000001" customHeight="1" x14ac:dyDescent="0.25">
      <c r="R872" s="9"/>
      <c r="S872" s="9"/>
      <c r="T872" s="9"/>
      <c r="U872" s="9"/>
      <c r="V872" s="9"/>
      <c r="W872" s="9"/>
      <c r="X872" s="9"/>
      <c r="Y872" s="9"/>
      <c r="Z872" s="9"/>
      <c r="AA872" s="9"/>
      <c r="AB872" s="9"/>
      <c r="AC872" s="9"/>
      <c r="AD872" s="9"/>
      <c r="AP872"/>
      <c r="AQ872"/>
      <c r="AX872"/>
    </row>
    <row r="873" spans="18:50" ht="18.600000000000001" customHeight="1" x14ac:dyDescent="0.25">
      <c r="R873" s="9"/>
      <c r="S873" s="9"/>
      <c r="T873" s="9"/>
      <c r="U873" s="9"/>
      <c r="V873" s="9"/>
      <c r="W873" s="9"/>
      <c r="X873" s="9"/>
      <c r="Y873" s="9"/>
      <c r="Z873" s="9"/>
      <c r="AA873" s="9"/>
      <c r="AB873" s="9"/>
      <c r="AC873" s="9"/>
      <c r="AD873" s="9"/>
      <c r="AP873"/>
      <c r="AQ873"/>
      <c r="AX873"/>
    </row>
    <row r="874" spans="18:50" ht="18.600000000000001" customHeight="1" x14ac:dyDescent="0.25">
      <c r="R874" s="9"/>
      <c r="S874" s="9"/>
      <c r="T874" s="9"/>
      <c r="U874" s="9"/>
      <c r="V874" s="9"/>
      <c r="W874" s="9"/>
      <c r="X874" s="9"/>
      <c r="Y874" s="9"/>
      <c r="Z874" s="9"/>
      <c r="AA874" s="9"/>
      <c r="AB874" s="9"/>
      <c r="AC874" s="9"/>
      <c r="AD874" s="9"/>
      <c r="AP874"/>
      <c r="AQ874"/>
      <c r="AX874"/>
    </row>
    <row r="875" spans="18:50" ht="18.600000000000001" customHeight="1" x14ac:dyDescent="0.25">
      <c r="R875" s="9"/>
      <c r="S875" s="9"/>
      <c r="T875" s="9"/>
      <c r="U875" s="9"/>
      <c r="V875" s="9"/>
      <c r="W875" s="9"/>
      <c r="X875" s="9"/>
      <c r="Y875" s="9"/>
      <c r="Z875" s="9"/>
      <c r="AA875" s="9"/>
      <c r="AB875" s="9"/>
      <c r="AC875" s="9"/>
      <c r="AD875" s="9"/>
      <c r="AP875"/>
      <c r="AQ875"/>
      <c r="AX875"/>
    </row>
    <row r="876" spans="18:50" ht="18.600000000000001" customHeight="1" x14ac:dyDescent="0.25">
      <c r="R876" s="9"/>
      <c r="S876" s="9"/>
      <c r="T876" s="9"/>
      <c r="U876" s="9"/>
      <c r="V876" s="9"/>
      <c r="W876" s="9"/>
      <c r="X876" s="9"/>
      <c r="Y876" s="9"/>
      <c r="Z876" s="9"/>
      <c r="AA876" s="9"/>
      <c r="AB876" s="9"/>
      <c r="AC876" s="9"/>
      <c r="AD876" s="9"/>
      <c r="AP876"/>
      <c r="AQ876"/>
      <c r="AX876"/>
    </row>
    <row r="877" spans="18:50" ht="18.600000000000001" customHeight="1" x14ac:dyDescent="0.25">
      <c r="R877" s="9"/>
      <c r="S877" s="9"/>
      <c r="T877" s="9"/>
      <c r="U877" s="9"/>
      <c r="V877" s="9"/>
      <c r="W877" s="9"/>
      <c r="X877" s="9"/>
      <c r="Y877" s="9"/>
      <c r="Z877" s="9"/>
      <c r="AA877" s="9"/>
      <c r="AB877" s="9"/>
      <c r="AC877" s="9"/>
      <c r="AD877" s="9"/>
      <c r="AP877"/>
      <c r="AQ877"/>
      <c r="AX877"/>
    </row>
    <row r="878" spans="18:50" ht="18.600000000000001" customHeight="1" x14ac:dyDescent="0.25">
      <c r="R878" s="9"/>
      <c r="S878" s="9"/>
      <c r="T878" s="9"/>
      <c r="U878" s="9"/>
      <c r="V878" s="9"/>
      <c r="W878" s="9"/>
      <c r="X878" s="9"/>
      <c r="Y878" s="9"/>
      <c r="Z878" s="9"/>
      <c r="AA878" s="9"/>
      <c r="AB878" s="9"/>
      <c r="AC878" s="9"/>
      <c r="AD878" s="9"/>
      <c r="AP878"/>
      <c r="AQ878"/>
      <c r="AX878"/>
    </row>
    <row r="879" spans="18:50" ht="18.600000000000001" customHeight="1" x14ac:dyDescent="0.25">
      <c r="R879" s="9"/>
      <c r="S879" s="9"/>
      <c r="T879" s="9"/>
      <c r="U879" s="9"/>
      <c r="V879" s="9"/>
      <c r="W879" s="9"/>
      <c r="X879" s="9"/>
      <c r="Y879" s="9"/>
      <c r="Z879" s="9"/>
      <c r="AA879" s="9"/>
      <c r="AB879" s="9"/>
      <c r="AC879" s="9"/>
      <c r="AD879" s="9"/>
      <c r="AP879"/>
      <c r="AQ879"/>
      <c r="AX879"/>
    </row>
    <row r="880" spans="18:50" ht="18.600000000000001" customHeight="1" x14ac:dyDescent="0.25">
      <c r="R880" s="9"/>
      <c r="S880" s="9"/>
      <c r="T880" s="9"/>
      <c r="U880" s="9"/>
      <c r="V880" s="9"/>
      <c r="W880" s="9"/>
      <c r="X880" s="9"/>
      <c r="Y880" s="9"/>
      <c r="Z880" s="9"/>
      <c r="AA880" s="9"/>
      <c r="AB880" s="9"/>
      <c r="AC880" s="9"/>
      <c r="AD880" s="9"/>
      <c r="AP880"/>
      <c r="AQ880"/>
      <c r="AX880"/>
    </row>
    <row r="881" spans="18:50" ht="18.600000000000001" customHeight="1" x14ac:dyDescent="0.25">
      <c r="R881" s="9"/>
      <c r="S881" s="9"/>
      <c r="T881" s="9"/>
      <c r="U881" s="9"/>
      <c r="V881" s="9"/>
      <c r="W881" s="9"/>
      <c r="X881" s="9"/>
      <c r="Y881" s="9"/>
      <c r="Z881" s="9"/>
      <c r="AA881" s="9"/>
      <c r="AB881" s="9"/>
      <c r="AC881" s="9"/>
      <c r="AD881" s="9"/>
      <c r="AP881"/>
      <c r="AQ881"/>
      <c r="AX881"/>
    </row>
    <row r="882" spans="18:50" ht="18.600000000000001" customHeight="1" x14ac:dyDescent="0.25">
      <c r="R882" s="9"/>
      <c r="S882" s="9"/>
      <c r="T882" s="9"/>
      <c r="U882" s="9"/>
      <c r="V882" s="9"/>
      <c r="W882" s="9"/>
      <c r="X882" s="9"/>
      <c r="Y882" s="9"/>
      <c r="Z882" s="9"/>
      <c r="AA882" s="9"/>
      <c r="AB882" s="9"/>
      <c r="AC882" s="9"/>
      <c r="AD882" s="9"/>
      <c r="AP882"/>
      <c r="AQ882"/>
      <c r="AX882"/>
    </row>
    <row r="883" spans="18:50" ht="18.600000000000001" customHeight="1" x14ac:dyDescent="0.25">
      <c r="R883" s="9"/>
      <c r="S883" s="9"/>
      <c r="T883" s="9"/>
      <c r="U883" s="9"/>
      <c r="V883" s="9"/>
      <c r="W883" s="9"/>
      <c r="X883" s="9"/>
      <c r="Y883" s="9"/>
      <c r="Z883" s="9"/>
      <c r="AA883" s="9"/>
      <c r="AB883" s="9"/>
      <c r="AC883" s="9"/>
      <c r="AD883" s="9"/>
      <c r="AP883"/>
      <c r="AQ883"/>
      <c r="AX883"/>
    </row>
    <row r="884" spans="18:50" ht="18.600000000000001" customHeight="1" x14ac:dyDescent="0.25">
      <c r="R884" s="9"/>
      <c r="S884" s="9"/>
      <c r="T884" s="9"/>
      <c r="U884" s="9"/>
      <c r="V884" s="9"/>
      <c r="W884" s="9"/>
      <c r="X884" s="9"/>
      <c r="Y884" s="9"/>
      <c r="Z884" s="9"/>
      <c r="AA884" s="9"/>
      <c r="AB884" s="9"/>
      <c r="AC884" s="9"/>
      <c r="AD884" s="9"/>
      <c r="AP884"/>
      <c r="AQ884"/>
      <c r="AX884"/>
    </row>
    <row r="885" spans="18:50" ht="18.600000000000001" customHeight="1" x14ac:dyDescent="0.25">
      <c r="R885" s="9"/>
      <c r="S885" s="9"/>
      <c r="T885" s="9"/>
      <c r="U885" s="9"/>
      <c r="V885" s="9"/>
      <c r="W885" s="9"/>
      <c r="X885" s="9"/>
      <c r="Y885" s="9"/>
      <c r="Z885" s="9"/>
      <c r="AA885" s="9"/>
      <c r="AB885" s="9"/>
      <c r="AC885" s="9"/>
      <c r="AD885" s="9"/>
      <c r="AP885"/>
      <c r="AQ885"/>
      <c r="AX885"/>
    </row>
    <row r="886" spans="18:50" ht="18.600000000000001" customHeight="1" x14ac:dyDescent="0.25">
      <c r="R886" s="9"/>
      <c r="S886" s="9"/>
      <c r="T886" s="9"/>
      <c r="U886" s="9"/>
      <c r="V886" s="9"/>
      <c r="W886" s="9"/>
      <c r="X886" s="9"/>
      <c r="Y886" s="9"/>
      <c r="Z886" s="9"/>
      <c r="AA886" s="9"/>
      <c r="AB886" s="9"/>
      <c r="AC886" s="9"/>
      <c r="AD886" s="9"/>
      <c r="AP886"/>
      <c r="AQ886"/>
      <c r="AX886"/>
    </row>
    <row r="887" spans="18:50" ht="18.600000000000001" customHeight="1" x14ac:dyDescent="0.25">
      <c r="R887" s="9"/>
      <c r="S887" s="9"/>
      <c r="T887" s="9"/>
      <c r="U887" s="9"/>
      <c r="V887" s="9"/>
      <c r="W887" s="9"/>
      <c r="X887" s="9"/>
      <c r="Y887" s="9"/>
      <c r="Z887" s="9"/>
      <c r="AA887" s="9"/>
      <c r="AB887" s="9"/>
      <c r="AC887" s="9"/>
      <c r="AD887" s="9"/>
      <c r="AP887"/>
      <c r="AQ887"/>
      <c r="AX887"/>
    </row>
    <row r="888" spans="18:50" ht="18.600000000000001" customHeight="1" x14ac:dyDescent="0.25">
      <c r="R888" s="9"/>
      <c r="S888" s="9"/>
      <c r="T888" s="9"/>
      <c r="U888" s="9"/>
      <c r="V888" s="9"/>
      <c r="W888" s="9"/>
      <c r="X888" s="9"/>
      <c r="Y888" s="9"/>
      <c r="Z888" s="9"/>
      <c r="AA888" s="9"/>
      <c r="AB888" s="9"/>
      <c r="AC888" s="9"/>
      <c r="AD888" s="9"/>
      <c r="AP888"/>
      <c r="AQ888"/>
      <c r="AX888"/>
    </row>
    <row r="889" spans="18:50" ht="18.600000000000001" customHeight="1" x14ac:dyDescent="0.25">
      <c r="R889" s="9"/>
      <c r="S889" s="9"/>
      <c r="T889" s="9"/>
      <c r="U889" s="9"/>
      <c r="V889" s="9"/>
      <c r="W889" s="9"/>
      <c r="X889" s="9"/>
      <c r="Y889" s="9"/>
      <c r="Z889" s="9"/>
      <c r="AA889" s="9"/>
      <c r="AB889" s="9"/>
      <c r="AC889" s="9"/>
      <c r="AD889" s="9"/>
      <c r="AP889"/>
      <c r="AQ889"/>
      <c r="AX889"/>
    </row>
    <row r="890" spans="18:50" ht="18.600000000000001" customHeight="1" x14ac:dyDescent="0.25">
      <c r="R890" s="9"/>
      <c r="S890" s="9"/>
      <c r="T890" s="9"/>
      <c r="U890" s="9"/>
      <c r="V890" s="9"/>
      <c r="W890" s="9"/>
      <c r="X890" s="9"/>
      <c r="Y890" s="9"/>
      <c r="Z890" s="9"/>
      <c r="AA890" s="9"/>
      <c r="AB890" s="9"/>
      <c r="AC890" s="9"/>
      <c r="AD890" s="9"/>
      <c r="AP890"/>
      <c r="AQ890"/>
      <c r="AX890"/>
    </row>
    <row r="891" spans="18:50" ht="18.600000000000001" customHeight="1" x14ac:dyDescent="0.25">
      <c r="R891" s="9"/>
      <c r="S891" s="9"/>
      <c r="T891" s="9"/>
      <c r="U891" s="9"/>
      <c r="V891" s="9"/>
      <c r="W891" s="9"/>
      <c r="X891" s="9"/>
      <c r="Y891" s="9"/>
      <c r="Z891" s="9"/>
      <c r="AA891" s="9"/>
      <c r="AB891" s="9"/>
      <c r="AC891" s="9"/>
      <c r="AD891" s="9"/>
      <c r="AP891"/>
      <c r="AQ891"/>
      <c r="AX891"/>
    </row>
    <row r="892" spans="18:50" ht="18.600000000000001" customHeight="1" x14ac:dyDescent="0.25">
      <c r="R892" s="9"/>
      <c r="S892" s="9"/>
      <c r="T892" s="9"/>
      <c r="U892" s="9"/>
      <c r="V892" s="9"/>
      <c r="W892" s="9"/>
      <c r="X892" s="9"/>
      <c r="Y892" s="9"/>
      <c r="Z892" s="9"/>
      <c r="AA892" s="9"/>
      <c r="AB892" s="9"/>
      <c r="AC892" s="9"/>
      <c r="AD892" s="9"/>
      <c r="AP892"/>
      <c r="AQ892"/>
      <c r="AX892"/>
    </row>
    <row r="893" spans="18:50" ht="18.600000000000001" customHeight="1" x14ac:dyDescent="0.25">
      <c r="R893" s="9"/>
      <c r="S893" s="9"/>
      <c r="T893" s="9"/>
      <c r="U893" s="9"/>
      <c r="V893" s="9"/>
      <c r="W893" s="9"/>
      <c r="X893" s="9"/>
      <c r="Y893" s="9"/>
      <c r="Z893" s="9"/>
      <c r="AA893" s="9"/>
      <c r="AB893" s="9"/>
      <c r="AC893" s="9"/>
      <c r="AD893" s="9"/>
      <c r="AP893"/>
      <c r="AQ893"/>
      <c r="AX893"/>
    </row>
    <row r="894" spans="18:50" ht="18.600000000000001" customHeight="1" x14ac:dyDescent="0.25">
      <c r="R894" s="9"/>
      <c r="S894" s="9"/>
      <c r="T894" s="9"/>
      <c r="U894" s="9"/>
      <c r="V894" s="9"/>
      <c r="W894" s="9"/>
      <c r="X894" s="9"/>
      <c r="Y894" s="9"/>
      <c r="Z894" s="9"/>
      <c r="AA894" s="9"/>
      <c r="AB894" s="9"/>
      <c r="AC894" s="9"/>
      <c r="AD894" s="9"/>
      <c r="AP894"/>
      <c r="AQ894"/>
      <c r="AX894"/>
    </row>
    <row r="895" spans="18:50" ht="18.600000000000001" customHeight="1" x14ac:dyDescent="0.25">
      <c r="R895" s="9"/>
      <c r="S895" s="9"/>
      <c r="T895" s="9"/>
      <c r="U895" s="9"/>
      <c r="V895" s="9"/>
      <c r="W895" s="9"/>
      <c r="X895" s="9"/>
      <c r="Y895" s="9"/>
      <c r="Z895" s="9"/>
      <c r="AA895" s="9"/>
      <c r="AB895" s="9"/>
      <c r="AC895" s="9"/>
      <c r="AD895" s="9"/>
      <c r="AP895"/>
      <c r="AQ895"/>
      <c r="AX895"/>
    </row>
    <row r="896" spans="18:50" ht="18.600000000000001" customHeight="1" x14ac:dyDescent="0.25">
      <c r="R896" s="9"/>
      <c r="S896" s="9"/>
      <c r="T896" s="9"/>
      <c r="U896" s="9"/>
      <c r="V896" s="9"/>
      <c r="W896" s="9"/>
      <c r="X896" s="9"/>
      <c r="Y896" s="9"/>
      <c r="Z896" s="9"/>
      <c r="AA896" s="9"/>
      <c r="AB896" s="9"/>
      <c r="AC896" s="9"/>
      <c r="AD896" s="9"/>
      <c r="AP896"/>
      <c r="AQ896"/>
      <c r="AX896"/>
    </row>
    <row r="897" spans="18:50" ht="18.600000000000001" customHeight="1" x14ac:dyDescent="0.25">
      <c r="R897" s="9"/>
      <c r="S897" s="9"/>
      <c r="T897" s="9"/>
      <c r="U897" s="9"/>
      <c r="V897" s="9"/>
      <c r="W897" s="9"/>
      <c r="X897" s="9"/>
      <c r="Y897" s="9"/>
      <c r="Z897" s="9"/>
      <c r="AA897" s="9"/>
      <c r="AB897" s="9"/>
      <c r="AC897" s="9"/>
      <c r="AD897" s="9"/>
      <c r="AP897"/>
      <c r="AQ897"/>
      <c r="AX897"/>
    </row>
    <row r="898" spans="18:50" ht="18.600000000000001" customHeight="1" x14ac:dyDescent="0.25">
      <c r="R898" s="9"/>
      <c r="S898" s="9"/>
      <c r="T898" s="9"/>
      <c r="U898" s="9"/>
      <c r="V898" s="9"/>
      <c r="W898" s="9"/>
      <c r="X898" s="9"/>
      <c r="Y898" s="9"/>
      <c r="Z898" s="9"/>
      <c r="AA898" s="9"/>
      <c r="AB898" s="9"/>
      <c r="AC898" s="9"/>
      <c r="AD898" s="9"/>
      <c r="AP898"/>
      <c r="AQ898"/>
      <c r="AX898"/>
    </row>
    <row r="899" spans="18:50" ht="18.600000000000001" customHeight="1" x14ac:dyDescent="0.25">
      <c r="R899" s="9"/>
      <c r="S899" s="9"/>
      <c r="T899" s="9"/>
      <c r="U899" s="9"/>
      <c r="V899" s="9"/>
      <c r="W899" s="9"/>
      <c r="X899" s="9"/>
      <c r="Y899" s="9"/>
      <c r="Z899" s="9"/>
      <c r="AA899" s="9"/>
      <c r="AB899" s="9"/>
      <c r="AC899" s="9"/>
      <c r="AD899" s="9"/>
      <c r="AP899"/>
      <c r="AQ899"/>
      <c r="AX899"/>
    </row>
    <row r="900" spans="18:50" ht="18.600000000000001" customHeight="1" x14ac:dyDescent="0.25">
      <c r="R900" s="9"/>
      <c r="S900" s="9"/>
      <c r="T900" s="9"/>
      <c r="U900" s="9"/>
      <c r="V900" s="9"/>
      <c r="W900" s="9"/>
      <c r="X900" s="9"/>
      <c r="Y900" s="9"/>
      <c r="Z900" s="9"/>
      <c r="AA900" s="9"/>
      <c r="AB900" s="9"/>
      <c r="AC900" s="9"/>
      <c r="AD900" s="9"/>
      <c r="AP900"/>
      <c r="AQ900"/>
      <c r="AX900"/>
    </row>
    <row r="901" spans="18:50" ht="18.600000000000001" customHeight="1" x14ac:dyDescent="0.25">
      <c r="R901" s="9"/>
      <c r="S901" s="9"/>
      <c r="T901" s="9"/>
      <c r="U901" s="9"/>
      <c r="V901" s="9"/>
      <c r="W901" s="9"/>
      <c r="X901" s="9"/>
      <c r="Y901" s="9"/>
      <c r="Z901" s="9"/>
      <c r="AA901" s="9"/>
      <c r="AB901" s="9"/>
      <c r="AC901" s="9"/>
      <c r="AD901" s="9"/>
      <c r="AP901"/>
      <c r="AQ901"/>
      <c r="AX901"/>
    </row>
    <row r="902" spans="18:50" ht="18.600000000000001" customHeight="1" x14ac:dyDescent="0.25">
      <c r="R902" s="9"/>
      <c r="S902" s="9"/>
      <c r="T902" s="9"/>
      <c r="U902" s="9"/>
      <c r="V902" s="9"/>
      <c r="W902" s="9"/>
      <c r="X902" s="9"/>
      <c r="Y902" s="9"/>
      <c r="Z902" s="9"/>
      <c r="AA902" s="9"/>
      <c r="AB902" s="9"/>
      <c r="AC902" s="9"/>
      <c r="AD902" s="9"/>
      <c r="AP902"/>
      <c r="AQ902"/>
      <c r="AX902"/>
    </row>
    <row r="903" spans="18:50" ht="18.600000000000001" customHeight="1" x14ac:dyDescent="0.25">
      <c r="R903" s="9"/>
      <c r="S903" s="9"/>
      <c r="T903" s="9"/>
      <c r="U903" s="9"/>
      <c r="V903" s="9"/>
      <c r="W903" s="9"/>
      <c r="X903" s="9"/>
      <c r="Y903" s="9"/>
      <c r="Z903" s="9"/>
      <c r="AA903" s="9"/>
      <c r="AB903" s="9"/>
      <c r="AC903" s="9"/>
      <c r="AD903" s="9"/>
      <c r="AP903"/>
      <c r="AQ903"/>
      <c r="AX903"/>
    </row>
    <row r="904" spans="18:50" ht="18.600000000000001" customHeight="1" x14ac:dyDescent="0.25">
      <c r="R904" s="9"/>
      <c r="S904" s="9"/>
      <c r="T904" s="9"/>
      <c r="U904" s="9"/>
      <c r="V904" s="9"/>
      <c r="W904" s="9"/>
      <c r="X904" s="9"/>
      <c r="Y904" s="9"/>
      <c r="Z904" s="9"/>
      <c r="AA904" s="9"/>
      <c r="AB904" s="9"/>
      <c r="AC904" s="9"/>
      <c r="AD904" s="9"/>
      <c r="AP904"/>
      <c r="AQ904"/>
      <c r="AX904"/>
    </row>
    <row r="905" spans="18:50" ht="18.600000000000001" customHeight="1" x14ac:dyDescent="0.25">
      <c r="R905" s="9"/>
      <c r="S905" s="9"/>
      <c r="T905" s="9"/>
      <c r="U905" s="9"/>
      <c r="V905" s="9"/>
      <c r="W905" s="9"/>
      <c r="X905" s="9"/>
      <c r="Y905" s="9"/>
      <c r="Z905" s="9"/>
      <c r="AA905" s="9"/>
      <c r="AB905" s="9"/>
      <c r="AC905" s="9"/>
      <c r="AD905" s="9"/>
      <c r="AP905"/>
      <c r="AQ905"/>
      <c r="AX905"/>
    </row>
    <row r="906" spans="18:50" ht="18.600000000000001" customHeight="1" x14ac:dyDescent="0.25">
      <c r="R906" s="9"/>
      <c r="S906" s="9"/>
      <c r="T906" s="9"/>
      <c r="U906" s="9"/>
      <c r="V906" s="9"/>
      <c r="W906" s="9"/>
      <c r="X906" s="9"/>
      <c r="Y906" s="9"/>
      <c r="Z906" s="9"/>
      <c r="AA906" s="9"/>
      <c r="AB906" s="9"/>
      <c r="AC906" s="9"/>
      <c r="AD906" s="9"/>
      <c r="AP906"/>
      <c r="AQ906"/>
      <c r="AX906"/>
    </row>
    <row r="907" spans="18:50" ht="18.600000000000001" customHeight="1" x14ac:dyDescent="0.25">
      <c r="R907" s="9"/>
      <c r="S907" s="9"/>
      <c r="T907" s="9"/>
      <c r="U907" s="9"/>
      <c r="V907" s="9"/>
      <c r="W907" s="9"/>
      <c r="X907" s="9"/>
      <c r="Y907" s="9"/>
      <c r="Z907" s="9"/>
      <c r="AA907" s="9"/>
      <c r="AB907" s="9"/>
      <c r="AC907" s="9"/>
      <c r="AD907" s="9"/>
      <c r="AP907"/>
      <c r="AQ907"/>
      <c r="AX907"/>
    </row>
    <row r="908" spans="18:50" ht="18.600000000000001" customHeight="1" x14ac:dyDescent="0.25">
      <c r="R908" s="9"/>
      <c r="S908" s="9"/>
      <c r="T908" s="9"/>
      <c r="U908" s="9"/>
      <c r="V908" s="9"/>
      <c r="W908" s="9"/>
      <c r="X908" s="9"/>
      <c r="Y908" s="9"/>
      <c r="Z908" s="9"/>
      <c r="AA908" s="9"/>
      <c r="AB908" s="9"/>
      <c r="AC908" s="9"/>
      <c r="AD908" s="9"/>
      <c r="AP908"/>
      <c r="AQ908"/>
      <c r="AX908"/>
    </row>
    <row r="909" spans="18:50" ht="18.600000000000001" customHeight="1" x14ac:dyDescent="0.25">
      <c r="R909" s="9"/>
      <c r="S909" s="9"/>
      <c r="T909" s="9"/>
      <c r="U909" s="9"/>
      <c r="V909" s="9"/>
      <c r="W909" s="9"/>
      <c r="X909" s="9"/>
      <c r="Y909" s="9"/>
      <c r="Z909" s="9"/>
      <c r="AA909" s="9"/>
      <c r="AB909" s="9"/>
      <c r="AC909" s="9"/>
      <c r="AD909" s="9"/>
      <c r="AP909"/>
      <c r="AQ909"/>
      <c r="AX909"/>
    </row>
    <row r="910" spans="18:50" ht="18.600000000000001" customHeight="1" x14ac:dyDescent="0.25">
      <c r="R910" s="9"/>
      <c r="S910" s="9"/>
      <c r="T910" s="9"/>
      <c r="U910" s="9"/>
      <c r="V910" s="9"/>
      <c r="W910" s="9"/>
      <c r="X910" s="9"/>
      <c r="Y910" s="9"/>
      <c r="Z910" s="9"/>
      <c r="AA910" s="9"/>
      <c r="AB910" s="9"/>
      <c r="AC910" s="9"/>
      <c r="AD910" s="9"/>
      <c r="AP910"/>
      <c r="AQ910"/>
      <c r="AX910"/>
    </row>
    <row r="911" spans="18:50" ht="18.600000000000001" customHeight="1" x14ac:dyDescent="0.25">
      <c r="R911" s="9"/>
      <c r="S911" s="9"/>
      <c r="T911" s="9"/>
      <c r="U911" s="9"/>
      <c r="V911" s="9"/>
      <c r="W911" s="9"/>
      <c r="X911" s="9"/>
      <c r="Y911" s="9"/>
      <c r="Z911" s="9"/>
      <c r="AA911" s="9"/>
      <c r="AB911" s="9"/>
      <c r="AC911" s="9"/>
      <c r="AD911" s="9"/>
      <c r="AP911"/>
      <c r="AQ911"/>
      <c r="AX911"/>
    </row>
    <row r="912" spans="18:50" ht="18.600000000000001" customHeight="1" x14ac:dyDescent="0.25">
      <c r="R912" s="9"/>
      <c r="S912" s="9"/>
      <c r="T912" s="9"/>
      <c r="U912" s="9"/>
      <c r="V912" s="9"/>
      <c r="W912" s="9"/>
      <c r="X912" s="9"/>
      <c r="Y912" s="9"/>
      <c r="Z912" s="9"/>
      <c r="AA912" s="9"/>
      <c r="AB912" s="9"/>
      <c r="AC912" s="9"/>
      <c r="AD912" s="9"/>
      <c r="AP912"/>
      <c r="AQ912"/>
      <c r="AX912"/>
    </row>
    <row r="913" spans="18:50" ht="18.600000000000001" customHeight="1" x14ac:dyDescent="0.25">
      <c r="R913" s="9"/>
      <c r="S913" s="9"/>
      <c r="T913" s="9"/>
      <c r="U913" s="9"/>
      <c r="V913" s="9"/>
      <c r="W913" s="9"/>
      <c r="X913" s="9"/>
      <c r="Y913" s="9"/>
      <c r="Z913" s="9"/>
      <c r="AA913" s="9"/>
      <c r="AB913" s="9"/>
      <c r="AC913" s="9"/>
      <c r="AD913" s="9"/>
      <c r="AP913"/>
      <c r="AQ913"/>
      <c r="AX913"/>
    </row>
    <row r="914" spans="18:50" ht="18.600000000000001" customHeight="1" x14ac:dyDescent="0.25">
      <c r="R914" s="9"/>
      <c r="S914" s="9"/>
      <c r="T914" s="9"/>
      <c r="U914" s="9"/>
      <c r="V914" s="9"/>
      <c r="W914" s="9"/>
      <c r="X914" s="9"/>
      <c r="Y914" s="9"/>
      <c r="Z914" s="9"/>
      <c r="AA914" s="9"/>
      <c r="AB914" s="9"/>
      <c r="AC914" s="9"/>
      <c r="AD914" s="9"/>
      <c r="AP914"/>
      <c r="AQ914"/>
      <c r="AX914"/>
    </row>
    <row r="915" spans="18:50" ht="18.600000000000001" customHeight="1" x14ac:dyDescent="0.25">
      <c r="R915" s="9"/>
      <c r="S915" s="9"/>
      <c r="T915" s="9"/>
      <c r="U915" s="9"/>
      <c r="V915" s="9"/>
      <c r="W915" s="9"/>
      <c r="X915" s="9"/>
      <c r="Y915" s="9"/>
      <c r="Z915" s="9"/>
      <c r="AA915" s="9"/>
      <c r="AB915" s="9"/>
      <c r="AC915" s="9"/>
      <c r="AD915" s="9"/>
      <c r="AP915"/>
      <c r="AQ915"/>
      <c r="AX915"/>
    </row>
    <row r="916" spans="18:50" ht="18.600000000000001" customHeight="1" x14ac:dyDescent="0.25">
      <c r="R916" s="9"/>
      <c r="S916" s="9"/>
      <c r="T916" s="9"/>
      <c r="U916" s="9"/>
      <c r="V916" s="9"/>
      <c r="W916" s="9"/>
      <c r="X916" s="9"/>
      <c r="Y916" s="9"/>
      <c r="Z916" s="9"/>
      <c r="AA916" s="9"/>
      <c r="AB916" s="9"/>
      <c r="AC916" s="9"/>
      <c r="AD916" s="9"/>
      <c r="AP916"/>
      <c r="AQ916"/>
      <c r="AX916"/>
    </row>
    <row r="917" spans="18:50" ht="18.600000000000001" customHeight="1" x14ac:dyDescent="0.25">
      <c r="R917" s="9"/>
      <c r="S917" s="9"/>
      <c r="T917" s="9"/>
      <c r="U917" s="9"/>
      <c r="V917" s="9"/>
      <c r="W917" s="9"/>
      <c r="X917" s="9"/>
      <c r="Y917" s="9"/>
      <c r="Z917" s="9"/>
      <c r="AA917" s="9"/>
      <c r="AB917" s="9"/>
      <c r="AC917" s="9"/>
      <c r="AD917" s="9"/>
      <c r="AP917"/>
      <c r="AQ917"/>
      <c r="AX917"/>
    </row>
    <row r="918" spans="18:50" ht="18.600000000000001" customHeight="1" x14ac:dyDescent="0.25">
      <c r="R918" s="9"/>
      <c r="S918" s="9"/>
      <c r="T918" s="9"/>
      <c r="U918" s="9"/>
      <c r="V918" s="9"/>
      <c r="W918" s="9"/>
      <c r="X918" s="9"/>
      <c r="Y918" s="9"/>
      <c r="Z918" s="9"/>
      <c r="AA918" s="9"/>
      <c r="AB918" s="9"/>
      <c r="AC918" s="9"/>
      <c r="AD918" s="9"/>
      <c r="AP918"/>
      <c r="AQ918"/>
      <c r="AX918"/>
    </row>
    <row r="919" spans="18:50" ht="18.600000000000001" customHeight="1" x14ac:dyDescent="0.25">
      <c r="R919" s="9"/>
      <c r="S919" s="9"/>
      <c r="T919" s="9"/>
      <c r="U919" s="9"/>
      <c r="V919" s="9"/>
      <c r="W919" s="9"/>
      <c r="X919" s="9"/>
      <c r="Y919" s="9"/>
      <c r="Z919" s="9"/>
      <c r="AA919" s="9"/>
      <c r="AB919" s="9"/>
      <c r="AC919" s="9"/>
      <c r="AD919" s="9"/>
      <c r="AP919"/>
      <c r="AQ919"/>
      <c r="AX919"/>
    </row>
    <row r="920" spans="18:50" ht="18.600000000000001" customHeight="1" x14ac:dyDescent="0.25">
      <c r="R920" s="9"/>
      <c r="S920" s="9"/>
      <c r="T920" s="9"/>
      <c r="U920" s="9"/>
      <c r="V920" s="9"/>
      <c r="W920" s="9"/>
      <c r="X920" s="9"/>
      <c r="Y920" s="9"/>
      <c r="Z920" s="9"/>
      <c r="AA920" s="9"/>
      <c r="AB920" s="9"/>
      <c r="AC920" s="9"/>
      <c r="AD920" s="9"/>
      <c r="AP920"/>
      <c r="AQ920"/>
      <c r="AX920"/>
    </row>
    <row r="921" spans="18:50" ht="18.600000000000001" customHeight="1" x14ac:dyDescent="0.25">
      <c r="R921" s="9"/>
      <c r="S921" s="9"/>
      <c r="T921" s="9"/>
      <c r="U921" s="9"/>
      <c r="V921" s="9"/>
      <c r="W921" s="9"/>
      <c r="X921" s="9"/>
      <c r="Y921" s="9"/>
      <c r="Z921" s="9"/>
      <c r="AA921" s="9"/>
      <c r="AB921" s="9"/>
      <c r="AC921" s="9"/>
      <c r="AD921" s="9"/>
      <c r="AP921"/>
      <c r="AQ921"/>
      <c r="AX921"/>
    </row>
    <row r="922" spans="18:50" ht="18.600000000000001" customHeight="1" x14ac:dyDescent="0.25">
      <c r="R922" s="9"/>
      <c r="S922" s="9"/>
      <c r="T922" s="9"/>
      <c r="U922" s="9"/>
      <c r="V922" s="9"/>
      <c r="W922" s="9"/>
      <c r="X922" s="9"/>
      <c r="Y922" s="9"/>
      <c r="Z922" s="9"/>
      <c r="AA922" s="9"/>
      <c r="AB922" s="9"/>
      <c r="AC922" s="9"/>
      <c r="AD922" s="9"/>
      <c r="AP922"/>
      <c r="AQ922"/>
      <c r="AX922"/>
    </row>
    <row r="923" spans="18:50" ht="18.600000000000001" customHeight="1" x14ac:dyDescent="0.25">
      <c r="R923" s="9"/>
      <c r="S923" s="9"/>
      <c r="T923" s="9"/>
      <c r="U923" s="9"/>
      <c r="V923" s="9"/>
      <c r="W923" s="9"/>
      <c r="X923" s="9"/>
      <c r="Y923" s="9"/>
      <c r="Z923" s="9"/>
      <c r="AA923" s="9"/>
      <c r="AB923" s="9"/>
      <c r="AC923" s="9"/>
      <c r="AD923" s="9"/>
      <c r="AP923"/>
      <c r="AQ923"/>
      <c r="AX923"/>
    </row>
    <row r="924" spans="18:50" ht="18.600000000000001" customHeight="1" x14ac:dyDescent="0.25">
      <c r="R924" s="9"/>
      <c r="S924" s="9"/>
      <c r="T924" s="9"/>
      <c r="U924" s="9"/>
      <c r="V924" s="9"/>
      <c r="W924" s="9"/>
      <c r="X924" s="9"/>
      <c r="Y924" s="9"/>
      <c r="Z924" s="9"/>
      <c r="AA924" s="9"/>
      <c r="AB924" s="9"/>
      <c r="AC924" s="9"/>
      <c r="AD924" s="9"/>
      <c r="AP924"/>
      <c r="AQ924"/>
      <c r="AX924"/>
    </row>
    <row r="925" spans="18:50" ht="18.600000000000001" customHeight="1" x14ac:dyDescent="0.25">
      <c r="R925" s="9"/>
      <c r="S925" s="9"/>
      <c r="T925" s="9"/>
      <c r="U925" s="9"/>
      <c r="V925" s="9"/>
      <c r="W925" s="9"/>
      <c r="X925" s="9"/>
      <c r="Y925" s="9"/>
      <c r="Z925" s="9"/>
      <c r="AA925" s="9"/>
      <c r="AB925" s="9"/>
      <c r="AC925" s="9"/>
      <c r="AD925" s="9"/>
      <c r="AP925"/>
      <c r="AQ925"/>
      <c r="AX925"/>
    </row>
    <row r="926" spans="18:50" ht="18.600000000000001" customHeight="1" x14ac:dyDescent="0.25">
      <c r="R926" s="9"/>
      <c r="S926" s="9"/>
      <c r="T926" s="9"/>
      <c r="U926" s="9"/>
      <c r="V926" s="9"/>
      <c r="W926" s="9"/>
      <c r="X926" s="9"/>
      <c r="Y926" s="9"/>
      <c r="Z926" s="9"/>
      <c r="AA926" s="9"/>
      <c r="AB926" s="9"/>
      <c r="AC926" s="9"/>
      <c r="AD926" s="9"/>
      <c r="AP926"/>
      <c r="AQ926"/>
      <c r="AX926"/>
    </row>
    <row r="927" spans="18:50" ht="18.600000000000001" customHeight="1" x14ac:dyDescent="0.25">
      <c r="R927" s="9"/>
      <c r="S927" s="9"/>
      <c r="T927" s="9"/>
      <c r="U927" s="9"/>
      <c r="V927" s="9"/>
      <c r="W927" s="9"/>
      <c r="X927" s="9"/>
      <c r="Y927" s="9"/>
      <c r="Z927" s="9"/>
      <c r="AA927" s="9"/>
      <c r="AB927" s="9"/>
      <c r="AC927" s="9"/>
      <c r="AD927" s="9"/>
      <c r="AP927"/>
      <c r="AQ927"/>
      <c r="AX927"/>
    </row>
    <row r="928" spans="18:50" ht="18.600000000000001" customHeight="1" x14ac:dyDescent="0.25">
      <c r="R928" s="9"/>
      <c r="S928" s="9"/>
      <c r="T928" s="9"/>
      <c r="U928" s="9"/>
      <c r="V928" s="9"/>
      <c r="W928" s="9"/>
      <c r="X928" s="9"/>
      <c r="Y928" s="9"/>
      <c r="Z928" s="9"/>
      <c r="AA928" s="9"/>
      <c r="AB928" s="9"/>
      <c r="AC928" s="9"/>
      <c r="AD928" s="9"/>
      <c r="AP928"/>
      <c r="AQ928"/>
      <c r="AX928"/>
    </row>
    <row r="929" spans="18:50" ht="18.600000000000001" customHeight="1" x14ac:dyDescent="0.25">
      <c r="R929" s="9"/>
      <c r="S929" s="9"/>
      <c r="T929" s="9"/>
      <c r="U929" s="9"/>
      <c r="V929" s="9"/>
      <c r="W929" s="9"/>
      <c r="X929" s="9"/>
      <c r="Y929" s="9"/>
      <c r="Z929" s="9"/>
      <c r="AA929" s="9"/>
      <c r="AB929" s="9"/>
      <c r="AC929" s="9"/>
      <c r="AD929" s="9"/>
      <c r="AP929"/>
      <c r="AQ929"/>
      <c r="AX929"/>
    </row>
    <row r="930" spans="18:50" ht="18.600000000000001" customHeight="1" x14ac:dyDescent="0.25">
      <c r="R930" s="9"/>
      <c r="S930" s="9"/>
      <c r="T930" s="9"/>
      <c r="U930" s="9"/>
      <c r="V930" s="9"/>
      <c r="W930" s="9"/>
      <c r="X930" s="9"/>
      <c r="Y930" s="9"/>
      <c r="Z930" s="9"/>
      <c r="AA930" s="9"/>
      <c r="AB930" s="9"/>
      <c r="AC930" s="9"/>
      <c r="AD930" s="9"/>
      <c r="AP930"/>
      <c r="AQ930"/>
      <c r="AX930"/>
    </row>
    <row r="931" spans="18:50" ht="18.600000000000001" customHeight="1" x14ac:dyDescent="0.25">
      <c r="R931" s="9"/>
      <c r="S931" s="9"/>
      <c r="T931" s="9"/>
      <c r="U931" s="9"/>
      <c r="V931" s="9"/>
      <c r="W931" s="9"/>
      <c r="X931" s="9"/>
      <c r="Y931" s="9"/>
      <c r="Z931" s="9"/>
      <c r="AA931" s="9"/>
      <c r="AB931" s="9"/>
      <c r="AC931" s="9"/>
      <c r="AD931" s="9"/>
      <c r="AP931"/>
      <c r="AQ931"/>
      <c r="AX931"/>
    </row>
    <row r="932" spans="18:50" ht="18.600000000000001" customHeight="1" x14ac:dyDescent="0.25">
      <c r="R932" s="9"/>
      <c r="S932" s="9"/>
      <c r="T932" s="9"/>
      <c r="U932" s="9"/>
      <c r="V932" s="9"/>
      <c r="W932" s="9"/>
      <c r="X932" s="9"/>
      <c r="Y932" s="9"/>
      <c r="Z932" s="9"/>
      <c r="AA932" s="9"/>
      <c r="AB932" s="9"/>
      <c r="AC932" s="9"/>
      <c r="AD932" s="9"/>
      <c r="AP932"/>
      <c r="AQ932"/>
      <c r="AX932"/>
    </row>
    <row r="933" spans="18:50" ht="18.600000000000001" customHeight="1" x14ac:dyDescent="0.25">
      <c r="R933" s="9"/>
      <c r="S933" s="9"/>
      <c r="T933" s="9"/>
      <c r="U933" s="9"/>
      <c r="V933" s="9"/>
      <c r="W933" s="9"/>
      <c r="X933" s="9"/>
      <c r="Y933" s="9"/>
      <c r="Z933" s="9"/>
      <c r="AA933" s="9"/>
      <c r="AB933" s="9"/>
      <c r="AC933" s="9"/>
      <c r="AD933" s="9"/>
      <c r="AP933"/>
      <c r="AQ933"/>
      <c r="AX933"/>
    </row>
    <row r="934" spans="18:50" ht="18.600000000000001" customHeight="1" x14ac:dyDescent="0.25">
      <c r="R934" s="9"/>
      <c r="S934" s="9"/>
      <c r="T934" s="9"/>
      <c r="U934" s="9"/>
      <c r="V934" s="9"/>
      <c r="W934" s="9"/>
      <c r="X934" s="9"/>
      <c r="Y934" s="9"/>
      <c r="Z934" s="9"/>
      <c r="AA934" s="9"/>
      <c r="AB934" s="9"/>
      <c r="AC934" s="9"/>
      <c r="AD934" s="9"/>
      <c r="AP934"/>
      <c r="AQ934"/>
      <c r="AX934"/>
    </row>
    <row r="935" spans="18:50" ht="18.600000000000001" customHeight="1" x14ac:dyDescent="0.25">
      <c r="R935" s="9"/>
      <c r="S935" s="9"/>
      <c r="T935" s="9"/>
      <c r="U935" s="9"/>
      <c r="V935" s="9"/>
      <c r="W935" s="9"/>
      <c r="X935" s="9"/>
      <c r="Y935" s="9"/>
      <c r="Z935" s="9"/>
      <c r="AA935" s="9"/>
      <c r="AB935" s="9"/>
      <c r="AC935" s="9"/>
      <c r="AD935" s="9"/>
      <c r="AP935"/>
      <c r="AQ935"/>
      <c r="AX935"/>
    </row>
    <row r="936" spans="18:50" ht="18.600000000000001" customHeight="1" x14ac:dyDescent="0.25">
      <c r="R936" s="9"/>
      <c r="S936" s="9"/>
      <c r="T936" s="9"/>
      <c r="U936" s="9"/>
      <c r="V936" s="9"/>
      <c r="W936" s="9"/>
      <c r="X936" s="9"/>
      <c r="Y936" s="9"/>
      <c r="Z936" s="9"/>
      <c r="AA936" s="9"/>
      <c r="AB936" s="9"/>
      <c r="AC936" s="9"/>
      <c r="AD936" s="9"/>
      <c r="AP936"/>
      <c r="AQ936"/>
      <c r="AX936"/>
    </row>
    <row r="937" spans="18:50" ht="18.600000000000001" customHeight="1" x14ac:dyDescent="0.25">
      <c r="R937" s="9"/>
      <c r="S937" s="9"/>
      <c r="T937" s="9"/>
      <c r="U937" s="9"/>
      <c r="V937" s="9"/>
      <c r="W937" s="9"/>
      <c r="X937" s="9"/>
      <c r="Y937" s="9"/>
      <c r="Z937" s="9"/>
      <c r="AA937" s="9"/>
      <c r="AB937" s="9"/>
      <c r="AC937" s="9"/>
      <c r="AD937" s="9"/>
      <c r="AP937"/>
      <c r="AQ937"/>
      <c r="AX937"/>
    </row>
    <row r="938" spans="18:50" ht="18.600000000000001" customHeight="1" x14ac:dyDescent="0.25">
      <c r="R938" s="9"/>
      <c r="S938" s="9"/>
      <c r="T938" s="9"/>
      <c r="U938" s="9"/>
      <c r="V938" s="9"/>
      <c r="W938" s="9"/>
      <c r="X938" s="9"/>
      <c r="Y938" s="9"/>
      <c r="Z938" s="9"/>
      <c r="AA938" s="9"/>
      <c r="AB938" s="9"/>
      <c r="AC938" s="9"/>
      <c r="AD938" s="9"/>
      <c r="AP938"/>
      <c r="AQ938"/>
      <c r="AX938"/>
    </row>
    <row r="939" spans="18:50" ht="18.600000000000001" customHeight="1" x14ac:dyDescent="0.25">
      <c r="R939" s="9"/>
      <c r="S939" s="9"/>
      <c r="T939" s="9"/>
      <c r="U939" s="9"/>
      <c r="V939" s="9"/>
      <c r="W939" s="9"/>
      <c r="X939" s="9"/>
      <c r="Y939" s="9"/>
      <c r="Z939" s="9"/>
      <c r="AA939" s="9"/>
      <c r="AB939" s="9"/>
      <c r="AC939" s="9"/>
      <c r="AD939" s="9"/>
      <c r="AP939"/>
      <c r="AQ939"/>
      <c r="AX939"/>
    </row>
    <row r="940" spans="18:50" ht="18.600000000000001" customHeight="1" x14ac:dyDescent="0.25">
      <c r="R940" s="9"/>
      <c r="S940" s="9"/>
      <c r="T940" s="9"/>
      <c r="U940" s="9"/>
      <c r="V940" s="9"/>
      <c r="W940" s="9"/>
      <c r="X940" s="9"/>
      <c r="Y940" s="9"/>
      <c r="Z940" s="9"/>
      <c r="AA940" s="9"/>
      <c r="AB940" s="9"/>
      <c r="AC940" s="9"/>
      <c r="AD940" s="9"/>
      <c r="AP940"/>
      <c r="AQ940"/>
      <c r="AX940"/>
    </row>
    <row r="941" spans="18:50" ht="18.600000000000001" customHeight="1" x14ac:dyDescent="0.25">
      <c r="R941" s="9"/>
      <c r="S941" s="9"/>
      <c r="T941" s="9"/>
      <c r="U941" s="9"/>
      <c r="V941" s="9"/>
      <c r="W941" s="9"/>
      <c r="X941" s="9"/>
      <c r="Y941" s="9"/>
      <c r="Z941" s="9"/>
      <c r="AA941" s="9"/>
      <c r="AB941" s="9"/>
      <c r="AC941" s="9"/>
      <c r="AD941" s="9"/>
      <c r="AP941"/>
      <c r="AQ941"/>
      <c r="AX941"/>
    </row>
    <row r="942" spans="18:50" ht="18.600000000000001" customHeight="1" x14ac:dyDescent="0.25">
      <c r="R942" s="9"/>
      <c r="S942" s="9"/>
      <c r="T942" s="9"/>
      <c r="U942" s="9"/>
      <c r="V942" s="9"/>
      <c r="W942" s="9"/>
      <c r="X942" s="9"/>
      <c r="Y942" s="9"/>
      <c r="Z942" s="9"/>
      <c r="AA942" s="9"/>
      <c r="AB942" s="9"/>
      <c r="AC942" s="9"/>
      <c r="AD942" s="9"/>
      <c r="AP942"/>
      <c r="AQ942"/>
      <c r="AX942"/>
    </row>
    <row r="943" spans="18:50" ht="18.600000000000001" customHeight="1" x14ac:dyDescent="0.25">
      <c r="R943" s="9"/>
      <c r="S943" s="9"/>
      <c r="T943" s="9"/>
      <c r="U943" s="9"/>
      <c r="V943" s="9"/>
      <c r="W943" s="9"/>
      <c r="X943" s="9"/>
      <c r="Y943" s="9"/>
      <c r="Z943" s="9"/>
      <c r="AA943" s="9"/>
      <c r="AB943" s="9"/>
      <c r="AC943" s="9"/>
      <c r="AD943" s="9"/>
      <c r="AP943"/>
      <c r="AQ943"/>
      <c r="AX943"/>
    </row>
    <row r="944" spans="18:50" ht="18.600000000000001" customHeight="1" x14ac:dyDescent="0.25">
      <c r="R944" s="9"/>
      <c r="S944" s="9"/>
      <c r="T944" s="9"/>
      <c r="U944" s="9"/>
      <c r="V944" s="9"/>
      <c r="W944" s="9"/>
      <c r="X944" s="9"/>
      <c r="Y944" s="9"/>
      <c r="Z944" s="9"/>
      <c r="AA944" s="9"/>
      <c r="AB944" s="9"/>
      <c r="AC944" s="9"/>
      <c r="AD944" s="9"/>
      <c r="AP944"/>
      <c r="AQ944"/>
      <c r="AX944"/>
    </row>
    <row r="945" spans="18:50" ht="18.600000000000001" customHeight="1" x14ac:dyDescent="0.25">
      <c r="R945" s="9"/>
      <c r="S945" s="9"/>
      <c r="T945" s="9"/>
      <c r="U945" s="9"/>
      <c r="V945" s="9"/>
      <c r="W945" s="9"/>
      <c r="X945" s="9"/>
      <c r="Y945" s="9"/>
      <c r="Z945" s="9"/>
      <c r="AA945" s="9"/>
      <c r="AB945" s="9"/>
      <c r="AC945" s="9"/>
      <c r="AD945" s="9"/>
      <c r="AP945"/>
      <c r="AQ945"/>
      <c r="AX945"/>
    </row>
    <row r="946" spans="18:50" ht="18.600000000000001" customHeight="1" x14ac:dyDescent="0.25">
      <c r="R946" s="9"/>
      <c r="S946" s="9"/>
      <c r="T946" s="9"/>
      <c r="U946" s="9"/>
      <c r="V946" s="9"/>
      <c r="W946" s="9"/>
      <c r="X946" s="9"/>
      <c r="Y946" s="9"/>
      <c r="Z946" s="9"/>
      <c r="AA946" s="9"/>
      <c r="AB946" s="9"/>
      <c r="AC946" s="9"/>
      <c r="AD946" s="9"/>
      <c r="AP946"/>
      <c r="AQ946"/>
      <c r="AX946"/>
    </row>
    <row r="947" spans="18:50" ht="18.600000000000001" customHeight="1" x14ac:dyDescent="0.25">
      <c r="R947" s="9"/>
      <c r="S947" s="9"/>
      <c r="T947" s="9"/>
      <c r="U947" s="9"/>
      <c r="V947" s="9"/>
      <c r="W947" s="9"/>
      <c r="X947" s="9"/>
      <c r="Y947" s="9"/>
      <c r="Z947" s="9"/>
      <c r="AA947" s="9"/>
      <c r="AB947" s="9"/>
      <c r="AC947" s="9"/>
      <c r="AD947" s="9"/>
      <c r="AP947"/>
      <c r="AQ947"/>
      <c r="AX947"/>
    </row>
    <row r="948" spans="18:50" ht="18.600000000000001" customHeight="1" x14ac:dyDescent="0.25">
      <c r="R948" s="9"/>
      <c r="S948" s="9"/>
      <c r="T948" s="9"/>
      <c r="U948" s="9"/>
      <c r="V948" s="9"/>
      <c r="W948" s="9"/>
      <c r="X948" s="9"/>
      <c r="Y948" s="9"/>
      <c r="Z948" s="9"/>
      <c r="AA948" s="9"/>
      <c r="AB948" s="9"/>
      <c r="AC948" s="9"/>
      <c r="AD948" s="9"/>
      <c r="AP948"/>
      <c r="AQ948"/>
      <c r="AX948"/>
    </row>
    <row r="949" spans="18:50" ht="18.600000000000001" customHeight="1" x14ac:dyDescent="0.25">
      <c r="R949" s="9"/>
      <c r="S949" s="9"/>
      <c r="T949" s="9"/>
      <c r="U949" s="9"/>
      <c r="V949" s="9"/>
      <c r="W949" s="9"/>
      <c r="X949" s="9"/>
      <c r="Y949" s="9"/>
      <c r="Z949" s="9"/>
      <c r="AA949" s="9"/>
      <c r="AB949" s="9"/>
      <c r="AC949" s="9"/>
      <c r="AD949" s="9"/>
      <c r="AP949"/>
      <c r="AQ949"/>
      <c r="AX949"/>
    </row>
    <row r="950" spans="18:50" ht="18.600000000000001" customHeight="1" x14ac:dyDescent="0.25">
      <c r="R950" s="9"/>
      <c r="S950" s="9"/>
      <c r="T950" s="9"/>
      <c r="U950" s="9"/>
      <c r="V950" s="9"/>
      <c r="W950" s="9"/>
      <c r="X950" s="9"/>
      <c r="Y950" s="9"/>
      <c r="Z950" s="9"/>
      <c r="AA950" s="9"/>
      <c r="AB950" s="9"/>
      <c r="AC950" s="9"/>
      <c r="AD950" s="9"/>
      <c r="AP950"/>
      <c r="AQ950"/>
      <c r="AX950"/>
    </row>
    <row r="951" spans="18:50" ht="18.600000000000001" customHeight="1" x14ac:dyDescent="0.25">
      <c r="R951" s="9"/>
      <c r="S951" s="9"/>
      <c r="T951" s="9"/>
      <c r="U951" s="9"/>
      <c r="V951" s="9"/>
      <c r="W951" s="9"/>
      <c r="X951" s="9"/>
      <c r="Y951" s="9"/>
      <c r="Z951" s="9"/>
      <c r="AA951" s="9"/>
      <c r="AB951" s="9"/>
      <c r="AC951" s="9"/>
      <c r="AD951" s="9"/>
      <c r="AP951"/>
      <c r="AQ951"/>
      <c r="AX951"/>
    </row>
    <row r="952" spans="18:50" ht="18.600000000000001" customHeight="1" x14ac:dyDescent="0.25">
      <c r="R952" s="9"/>
      <c r="S952" s="9"/>
      <c r="T952" s="9"/>
      <c r="U952" s="9"/>
      <c r="V952" s="9"/>
      <c r="W952" s="9"/>
      <c r="X952" s="9"/>
      <c r="Y952" s="9"/>
      <c r="Z952" s="9"/>
      <c r="AA952" s="9"/>
      <c r="AB952" s="9"/>
      <c r="AC952" s="9"/>
      <c r="AD952" s="9"/>
      <c r="AP952"/>
      <c r="AQ952"/>
      <c r="AX952"/>
    </row>
    <row r="953" spans="18:50" ht="18.600000000000001" customHeight="1" x14ac:dyDescent="0.25">
      <c r="R953" s="9"/>
      <c r="S953" s="9"/>
      <c r="T953" s="9"/>
      <c r="U953" s="9"/>
      <c r="V953" s="9"/>
      <c r="W953" s="9"/>
      <c r="X953" s="9"/>
      <c r="Y953" s="9"/>
      <c r="Z953" s="9"/>
      <c r="AA953" s="9"/>
      <c r="AB953" s="9"/>
      <c r="AC953" s="9"/>
      <c r="AD953" s="9"/>
      <c r="AP953"/>
      <c r="AQ953"/>
      <c r="AX953"/>
    </row>
    <row r="954" spans="18:50" ht="18.600000000000001" customHeight="1" x14ac:dyDescent="0.25">
      <c r="R954" s="9"/>
      <c r="S954" s="9"/>
      <c r="T954" s="9"/>
      <c r="U954" s="9"/>
      <c r="V954" s="9"/>
      <c r="W954" s="9"/>
      <c r="X954" s="9"/>
      <c r="Y954" s="9"/>
      <c r="Z954" s="9"/>
      <c r="AA954" s="9"/>
      <c r="AB954" s="9"/>
      <c r="AC954" s="9"/>
      <c r="AD954" s="9"/>
      <c r="AP954"/>
      <c r="AQ954"/>
      <c r="AX954"/>
    </row>
    <row r="955" spans="18:50" ht="18.600000000000001" customHeight="1" x14ac:dyDescent="0.25">
      <c r="R955" s="9"/>
      <c r="S955" s="9"/>
      <c r="T955" s="9"/>
      <c r="U955" s="9"/>
      <c r="V955" s="9"/>
      <c r="W955" s="9"/>
      <c r="X955" s="9"/>
      <c r="Y955" s="9"/>
      <c r="Z955" s="9"/>
      <c r="AA955" s="9"/>
      <c r="AB955" s="9"/>
      <c r="AC955" s="9"/>
      <c r="AD955" s="9"/>
      <c r="AP955"/>
      <c r="AQ955"/>
      <c r="AX955"/>
    </row>
    <row r="956" spans="18:50" ht="18.600000000000001" customHeight="1" x14ac:dyDescent="0.25">
      <c r="R956" s="9"/>
      <c r="S956" s="9"/>
      <c r="T956" s="9"/>
      <c r="U956" s="9"/>
      <c r="V956" s="9"/>
      <c r="W956" s="9"/>
      <c r="X956" s="9"/>
      <c r="Y956" s="9"/>
      <c r="Z956" s="9"/>
      <c r="AA956" s="9"/>
      <c r="AB956" s="9"/>
      <c r="AC956" s="9"/>
      <c r="AD956" s="9"/>
      <c r="AP956"/>
      <c r="AQ956"/>
      <c r="AX956"/>
    </row>
    <row r="957" spans="18:50" ht="18.600000000000001" customHeight="1" x14ac:dyDescent="0.25">
      <c r="R957" s="9"/>
      <c r="S957" s="9"/>
      <c r="T957" s="9"/>
      <c r="U957" s="9"/>
      <c r="V957" s="9"/>
      <c r="W957" s="9"/>
      <c r="X957" s="9"/>
      <c r="Y957" s="9"/>
      <c r="Z957" s="9"/>
      <c r="AA957" s="9"/>
      <c r="AB957" s="9"/>
      <c r="AC957" s="9"/>
      <c r="AD957" s="9"/>
      <c r="AP957"/>
      <c r="AQ957"/>
      <c r="AX957"/>
    </row>
    <row r="958" spans="18:50" ht="18.600000000000001" customHeight="1" x14ac:dyDescent="0.25">
      <c r="R958" s="9"/>
      <c r="S958" s="9"/>
      <c r="T958" s="9"/>
      <c r="U958" s="9"/>
      <c r="V958" s="9"/>
      <c r="W958" s="9"/>
      <c r="X958" s="9"/>
      <c r="Y958" s="9"/>
      <c r="Z958" s="9"/>
      <c r="AA958" s="9"/>
      <c r="AB958" s="9"/>
      <c r="AC958" s="9"/>
      <c r="AD958" s="9"/>
      <c r="AP958"/>
      <c r="AQ958"/>
      <c r="AX958"/>
    </row>
    <row r="959" spans="18:50" ht="18.600000000000001" customHeight="1" x14ac:dyDescent="0.25">
      <c r="R959" s="9"/>
      <c r="S959" s="9"/>
      <c r="T959" s="9"/>
      <c r="U959" s="9"/>
      <c r="V959" s="9"/>
      <c r="W959" s="9"/>
      <c r="X959" s="9"/>
      <c r="Y959" s="9"/>
      <c r="Z959" s="9"/>
      <c r="AA959" s="9"/>
      <c r="AB959" s="9"/>
      <c r="AC959" s="9"/>
      <c r="AD959" s="9"/>
      <c r="AP959"/>
      <c r="AQ959"/>
      <c r="AX959"/>
    </row>
    <row r="960" spans="18:50" ht="18.600000000000001" customHeight="1" x14ac:dyDescent="0.25">
      <c r="R960" s="9"/>
      <c r="S960" s="9"/>
      <c r="T960" s="9"/>
      <c r="U960" s="9"/>
      <c r="V960" s="9"/>
      <c r="W960" s="9"/>
      <c r="X960" s="9"/>
      <c r="Y960" s="9"/>
      <c r="Z960" s="9"/>
      <c r="AA960" s="9"/>
      <c r="AB960" s="9"/>
      <c r="AC960" s="9"/>
      <c r="AD960" s="9"/>
      <c r="AP960"/>
      <c r="AQ960"/>
      <c r="AX960"/>
    </row>
    <row r="961" spans="18:50" ht="18.600000000000001" customHeight="1" x14ac:dyDescent="0.25">
      <c r="R961" s="9"/>
      <c r="S961" s="9"/>
      <c r="T961" s="9"/>
      <c r="U961" s="9"/>
      <c r="V961" s="9"/>
      <c r="W961" s="9"/>
      <c r="X961" s="9"/>
      <c r="Y961" s="9"/>
      <c r="Z961" s="9"/>
      <c r="AA961" s="9"/>
      <c r="AB961" s="9"/>
      <c r="AC961" s="9"/>
      <c r="AD961" s="9"/>
      <c r="AP961"/>
      <c r="AQ961"/>
      <c r="AX961"/>
    </row>
    <row r="962" spans="18:50" ht="18.600000000000001" customHeight="1" x14ac:dyDescent="0.25">
      <c r="R962" s="9"/>
      <c r="S962" s="9"/>
      <c r="T962" s="9"/>
      <c r="U962" s="9"/>
      <c r="V962" s="9"/>
      <c r="W962" s="9"/>
      <c r="X962" s="9"/>
      <c r="Y962" s="9"/>
      <c r="Z962" s="9"/>
      <c r="AA962" s="9"/>
      <c r="AB962" s="9"/>
      <c r="AC962" s="9"/>
      <c r="AD962" s="9"/>
      <c r="AP962"/>
      <c r="AQ962"/>
      <c r="AX962"/>
    </row>
    <row r="963" spans="18:50" ht="18.600000000000001" customHeight="1" x14ac:dyDescent="0.25">
      <c r="R963" s="9"/>
      <c r="S963" s="9"/>
      <c r="T963" s="9"/>
      <c r="U963" s="9"/>
      <c r="V963" s="9"/>
      <c r="W963" s="9"/>
      <c r="X963" s="9"/>
      <c r="Y963" s="9"/>
      <c r="Z963" s="9"/>
      <c r="AA963" s="9"/>
      <c r="AB963" s="9"/>
      <c r="AC963" s="9"/>
      <c r="AD963" s="9"/>
      <c r="AP963"/>
      <c r="AQ963"/>
      <c r="AX963"/>
    </row>
    <row r="964" spans="18:50" ht="18.600000000000001" customHeight="1" x14ac:dyDescent="0.25">
      <c r="R964" s="9"/>
      <c r="S964" s="9"/>
      <c r="T964" s="9"/>
      <c r="U964" s="9"/>
      <c r="V964" s="9"/>
      <c r="W964" s="9"/>
      <c r="X964" s="9"/>
      <c r="Y964" s="9"/>
      <c r="Z964" s="9"/>
      <c r="AA964" s="9"/>
      <c r="AB964" s="9"/>
      <c r="AC964" s="9"/>
      <c r="AD964" s="9"/>
      <c r="AP964"/>
      <c r="AQ964"/>
      <c r="AX964"/>
    </row>
    <row r="965" spans="18:50" ht="18.600000000000001" customHeight="1" x14ac:dyDescent="0.25">
      <c r="R965" s="9"/>
      <c r="S965" s="9"/>
      <c r="T965" s="9"/>
      <c r="U965" s="9"/>
      <c r="V965" s="9"/>
      <c r="W965" s="9"/>
      <c r="X965" s="9"/>
      <c r="Y965" s="9"/>
      <c r="Z965" s="9"/>
      <c r="AA965" s="9"/>
      <c r="AB965" s="9"/>
      <c r="AC965" s="9"/>
      <c r="AD965" s="9"/>
      <c r="AP965"/>
      <c r="AQ965"/>
      <c r="AX965"/>
    </row>
    <row r="966" spans="18:50" ht="18.600000000000001" customHeight="1" x14ac:dyDescent="0.25">
      <c r="R966" s="9"/>
      <c r="S966" s="9"/>
      <c r="T966" s="9"/>
      <c r="U966" s="9"/>
      <c r="V966" s="9"/>
      <c r="W966" s="9"/>
      <c r="X966" s="9"/>
      <c r="Y966" s="9"/>
      <c r="Z966" s="9"/>
      <c r="AA966" s="9"/>
      <c r="AB966" s="9"/>
      <c r="AC966" s="9"/>
      <c r="AD966" s="9"/>
      <c r="AP966"/>
      <c r="AQ966"/>
      <c r="AX966"/>
    </row>
    <row r="967" spans="18:50" ht="18.600000000000001" customHeight="1" x14ac:dyDescent="0.25">
      <c r="R967" s="9"/>
      <c r="S967" s="9"/>
      <c r="T967" s="9"/>
      <c r="U967" s="9"/>
      <c r="V967" s="9"/>
      <c r="W967" s="9"/>
      <c r="X967" s="9"/>
      <c r="Y967" s="9"/>
      <c r="Z967" s="9"/>
      <c r="AA967" s="9"/>
      <c r="AB967" s="9"/>
      <c r="AC967" s="9"/>
      <c r="AD967" s="9"/>
      <c r="AP967"/>
      <c r="AQ967"/>
      <c r="AX967"/>
    </row>
    <row r="968" spans="18:50" ht="18.600000000000001" customHeight="1" x14ac:dyDescent="0.25">
      <c r="R968" s="9"/>
      <c r="S968" s="9"/>
      <c r="T968" s="9"/>
      <c r="U968" s="9"/>
      <c r="V968" s="9"/>
      <c r="W968" s="9"/>
      <c r="X968" s="9"/>
      <c r="Y968" s="9"/>
      <c r="Z968" s="9"/>
      <c r="AA968" s="9"/>
      <c r="AB968" s="9"/>
      <c r="AC968" s="9"/>
      <c r="AD968" s="9"/>
      <c r="AP968"/>
      <c r="AQ968"/>
      <c r="AX968"/>
    </row>
    <row r="969" spans="18:50" ht="18.600000000000001" customHeight="1" x14ac:dyDescent="0.25">
      <c r="R969" s="9"/>
      <c r="S969" s="9"/>
      <c r="T969" s="9"/>
      <c r="U969" s="9"/>
      <c r="V969" s="9"/>
      <c r="W969" s="9"/>
      <c r="X969" s="9"/>
      <c r="Y969" s="9"/>
      <c r="Z969" s="9"/>
      <c r="AA969" s="9"/>
      <c r="AB969" s="9"/>
      <c r="AC969" s="9"/>
      <c r="AD969" s="9"/>
      <c r="AP969"/>
      <c r="AQ969"/>
      <c r="AX969"/>
    </row>
    <row r="970" spans="18:50" ht="18.600000000000001" customHeight="1" x14ac:dyDescent="0.25">
      <c r="R970" s="9"/>
      <c r="S970" s="9"/>
      <c r="T970" s="9"/>
      <c r="U970" s="9"/>
      <c r="V970" s="9"/>
      <c r="W970" s="9"/>
      <c r="X970" s="9"/>
      <c r="Y970" s="9"/>
      <c r="Z970" s="9"/>
      <c r="AA970" s="9"/>
      <c r="AB970" s="9"/>
      <c r="AC970" s="9"/>
      <c r="AD970" s="9"/>
      <c r="AP970"/>
      <c r="AQ970"/>
      <c r="AX970"/>
    </row>
    <row r="971" spans="18:50" ht="18.600000000000001" customHeight="1" x14ac:dyDescent="0.25">
      <c r="R971" s="9"/>
      <c r="S971" s="9"/>
      <c r="T971" s="9"/>
      <c r="U971" s="9"/>
      <c r="V971" s="9"/>
      <c r="W971" s="9"/>
      <c r="X971" s="9"/>
      <c r="Y971" s="9"/>
      <c r="Z971" s="9"/>
      <c r="AA971" s="9"/>
      <c r="AB971" s="9"/>
      <c r="AC971" s="9"/>
      <c r="AD971" s="9"/>
      <c r="AP971"/>
      <c r="AQ971"/>
      <c r="AX971"/>
    </row>
    <row r="972" spans="18:50" ht="18.600000000000001" customHeight="1" x14ac:dyDescent="0.25">
      <c r="R972" s="9"/>
      <c r="S972" s="9"/>
      <c r="T972" s="9"/>
      <c r="U972" s="9"/>
      <c r="V972" s="9"/>
      <c r="W972" s="9"/>
      <c r="X972" s="9"/>
      <c r="Y972" s="9"/>
      <c r="Z972" s="9"/>
      <c r="AA972" s="9"/>
      <c r="AB972" s="9"/>
      <c r="AC972" s="9"/>
      <c r="AD972" s="9"/>
      <c r="AP972"/>
      <c r="AQ972"/>
      <c r="AX972"/>
    </row>
    <row r="973" spans="18:50" ht="18.600000000000001" customHeight="1" x14ac:dyDescent="0.25">
      <c r="R973" s="9"/>
      <c r="S973" s="9"/>
      <c r="T973" s="9"/>
      <c r="U973" s="9"/>
      <c r="V973" s="9"/>
      <c r="W973" s="9"/>
      <c r="X973" s="9"/>
      <c r="Y973" s="9"/>
      <c r="Z973" s="9"/>
      <c r="AA973" s="9"/>
      <c r="AB973" s="9"/>
      <c r="AC973" s="9"/>
      <c r="AD973" s="9"/>
      <c r="AP973"/>
      <c r="AQ973"/>
      <c r="AX973"/>
    </row>
    <row r="974" spans="18:50" ht="18.600000000000001" customHeight="1" x14ac:dyDescent="0.25">
      <c r="R974" s="9"/>
      <c r="S974" s="9"/>
      <c r="T974" s="9"/>
      <c r="U974" s="9"/>
      <c r="V974" s="9"/>
      <c r="W974" s="9"/>
      <c r="X974" s="9"/>
      <c r="Y974" s="9"/>
      <c r="Z974" s="9"/>
      <c r="AA974" s="9"/>
      <c r="AB974" s="9"/>
      <c r="AC974" s="9"/>
      <c r="AD974" s="9"/>
      <c r="AP974"/>
      <c r="AQ974"/>
      <c r="AX974"/>
    </row>
    <row r="975" spans="18:50" ht="18.600000000000001" customHeight="1" x14ac:dyDescent="0.25">
      <c r="R975" s="9"/>
      <c r="S975" s="9"/>
      <c r="T975" s="9"/>
      <c r="U975" s="9"/>
      <c r="V975" s="9"/>
      <c r="W975" s="9"/>
      <c r="X975" s="9"/>
      <c r="Y975" s="9"/>
      <c r="Z975" s="9"/>
      <c r="AA975" s="9"/>
      <c r="AB975" s="9"/>
      <c r="AC975" s="9"/>
      <c r="AD975" s="9"/>
      <c r="AP975"/>
      <c r="AQ975"/>
      <c r="AX975"/>
    </row>
    <row r="976" spans="18:50" ht="18.600000000000001" customHeight="1" x14ac:dyDescent="0.25">
      <c r="R976" s="9"/>
      <c r="S976" s="9"/>
      <c r="T976" s="9"/>
      <c r="U976" s="9"/>
      <c r="V976" s="9"/>
      <c r="W976" s="9"/>
      <c r="X976" s="9"/>
      <c r="Y976" s="9"/>
      <c r="Z976" s="9"/>
      <c r="AA976" s="9"/>
      <c r="AB976" s="9"/>
      <c r="AC976" s="9"/>
      <c r="AD976" s="9"/>
      <c r="AP976"/>
      <c r="AQ976"/>
      <c r="AX976"/>
    </row>
    <row r="977" spans="18:50" ht="18.600000000000001" customHeight="1" x14ac:dyDescent="0.25">
      <c r="R977" s="9"/>
      <c r="S977" s="9"/>
      <c r="T977" s="9"/>
      <c r="U977" s="9"/>
      <c r="V977" s="9"/>
      <c r="W977" s="9"/>
      <c r="X977" s="9"/>
      <c r="Y977" s="9"/>
      <c r="Z977" s="9"/>
      <c r="AA977" s="9"/>
      <c r="AB977" s="9"/>
      <c r="AC977" s="9"/>
      <c r="AD977" s="9"/>
      <c r="AP977"/>
      <c r="AQ977"/>
      <c r="AX977"/>
    </row>
    <row r="978" spans="18:50" ht="18.600000000000001" customHeight="1" x14ac:dyDescent="0.25">
      <c r="R978" s="9"/>
      <c r="S978" s="9"/>
      <c r="T978" s="9"/>
      <c r="U978" s="9"/>
      <c r="V978" s="9"/>
      <c r="W978" s="9"/>
      <c r="X978" s="9"/>
      <c r="Y978" s="9"/>
      <c r="Z978" s="9"/>
      <c r="AA978" s="9"/>
      <c r="AB978" s="9"/>
      <c r="AC978" s="9"/>
      <c r="AD978" s="9"/>
      <c r="AP978"/>
      <c r="AQ978"/>
      <c r="AX978"/>
    </row>
    <row r="979" spans="18:50" ht="18.600000000000001" customHeight="1" x14ac:dyDescent="0.25">
      <c r="R979" s="9"/>
      <c r="S979" s="9"/>
      <c r="T979" s="9"/>
      <c r="U979" s="9"/>
      <c r="V979" s="9"/>
      <c r="W979" s="9"/>
      <c r="X979" s="9"/>
      <c r="Y979" s="9"/>
      <c r="Z979" s="9"/>
      <c r="AA979" s="9"/>
      <c r="AB979" s="9"/>
      <c r="AC979" s="9"/>
      <c r="AD979" s="9"/>
      <c r="AP979"/>
      <c r="AQ979"/>
      <c r="AX979"/>
    </row>
    <row r="980" spans="18:50" ht="18.600000000000001" customHeight="1" x14ac:dyDescent="0.25">
      <c r="R980" s="9"/>
      <c r="S980" s="9"/>
      <c r="T980" s="9"/>
      <c r="U980" s="9"/>
      <c r="V980" s="9"/>
      <c r="W980" s="9"/>
      <c r="X980" s="9"/>
      <c r="Y980" s="9"/>
      <c r="Z980" s="9"/>
      <c r="AA980" s="9"/>
      <c r="AB980" s="9"/>
      <c r="AC980" s="9"/>
      <c r="AD980" s="9"/>
      <c r="AP980"/>
      <c r="AQ980"/>
      <c r="AX980"/>
    </row>
    <row r="981" spans="18:50" ht="18.600000000000001" customHeight="1" x14ac:dyDescent="0.25">
      <c r="R981" s="9"/>
      <c r="S981" s="9"/>
      <c r="T981" s="9"/>
      <c r="U981" s="9"/>
      <c r="V981" s="9"/>
      <c r="W981" s="9"/>
      <c r="X981" s="9"/>
      <c r="Y981" s="9"/>
      <c r="Z981" s="9"/>
      <c r="AA981" s="9"/>
      <c r="AB981" s="9"/>
      <c r="AC981" s="9"/>
      <c r="AD981" s="9"/>
      <c r="AP981"/>
      <c r="AQ981"/>
      <c r="AX981"/>
    </row>
    <row r="982" spans="18:50" ht="18.600000000000001" customHeight="1" x14ac:dyDescent="0.25">
      <c r="R982" s="9"/>
      <c r="S982" s="9"/>
      <c r="T982" s="9"/>
      <c r="U982" s="9"/>
      <c r="V982" s="9"/>
      <c r="W982" s="9"/>
      <c r="X982" s="9"/>
      <c r="Y982" s="9"/>
      <c r="Z982" s="9"/>
      <c r="AA982" s="9"/>
      <c r="AB982" s="9"/>
      <c r="AC982" s="9"/>
      <c r="AD982" s="9"/>
      <c r="AP982"/>
      <c r="AQ982"/>
      <c r="AX982"/>
    </row>
    <row r="983" spans="18:50" ht="18.600000000000001" customHeight="1" x14ac:dyDescent="0.25">
      <c r="R983" s="9"/>
      <c r="S983" s="9"/>
      <c r="T983" s="9"/>
      <c r="U983" s="9"/>
      <c r="V983" s="9"/>
      <c r="W983" s="9"/>
      <c r="X983" s="9"/>
      <c r="Y983" s="9"/>
      <c r="Z983" s="9"/>
      <c r="AA983" s="9"/>
      <c r="AB983" s="9"/>
      <c r="AC983" s="9"/>
      <c r="AD983" s="9"/>
      <c r="AP983"/>
      <c r="AQ983"/>
      <c r="AX983"/>
    </row>
    <row r="984" spans="18:50" ht="18.600000000000001" customHeight="1" x14ac:dyDescent="0.25">
      <c r="R984" s="9"/>
      <c r="S984" s="9"/>
      <c r="T984" s="9"/>
      <c r="U984" s="9"/>
      <c r="V984" s="9"/>
      <c r="W984" s="9"/>
      <c r="X984" s="9"/>
      <c r="Y984" s="9"/>
      <c r="Z984" s="9"/>
      <c r="AA984" s="9"/>
      <c r="AB984" s="9"/>
      <c r="AC984" s="9"/>
      <c r="AD984" s="9"/>
      <c r="AP984"/>
      <c r="AQ984"/>
      <c r="AX984"/>
    </row>
    <row r="985" spans="18:50" ht="18.600000000000001" customHeight="1" x14ac:dyDescent="0.25">
      <c r="R985" s="9"/>
      <c r="S985" s="9"/>
      <c r="T985" s="9"/>
      <c r="U985" s="9"/>
      <c r="V985" s="9"/>
      <c r="W985" s="9"/>
      <c r="X985" s="9"/>
      <c r="Y985" s="9"/>
      <c r="Z985" s="9"/>
      <c r="AA985" s="9"/>
      <c r="AB985" s="9"/>
      <c r="AC985" s="9"/>
      <c r="AD985" s="9"/>
      <c r="AP985"/>
      <c r="AQ985"/>
      <c r="AX985"/>
    </row>
    <row r="986" spans="18:50" ht="18.600000000000001" customHeight="1" x14ac:dyDescent="0.25">
      <c r="R986" s="9"/>
      <c r="S986" s="9"/>
      <c r="T986" s="9"/>
      <c r="U986" s="9"/>
      <c r="V986" s="9"/>
      <c r="W986" s="9"/>
      <c r="X986" s="9"/>
      <c r="Y986" s="9"/>
      <c r="Z986" s="9"/>
      <c r="AA986" s="9"/>
      <c r="AB986" s="9"/>
      <c r="AC986" s="9"/>
      <c r="AD986" s="9"/>
      <c r="AP986"/>
      <c r="AQ986"/>
      <c r="AX986"/>
    </row>
    <row r="987" spans="18:50" ht="18.600000000000001" customHeight="1" x14ac:dyDescent="0.25">
      <c r="R987" s="9"/>
      <c r="S987" s="9"/>
      <c r="T987" s="9"/>
      <c r="U987" s="9"/>
      <c r="V987" s="9"/>
      <c r="W987" s="9"/>
      <c r="X987" s="9"/>
      <c r="Y987" s="9"/>
      <c r="Z987" s="9"/>
      <c r="AA987" s="9"/>
      <c r="AB987" s="9"/>
      <c r="AC987" s="9"/>
      <c r="AD987" s="9"/>
      <c r="AP987"/>
      <c r="AQ987"/>
      <c r="AX987"/>
    </row>
    <row r="988" spans="18:50" ht="18.600000000000001" customHeight="1" x14ac:dyDescent="0.25">
      <c r="R988" s="9"/>
      <c r="S988" s="9"/>
      <c r="T988" s="9"/>
      <c r="U988" s="9"/>
      <c r="V988" s="9"/>
      <c r="W988" s="9"/>
      <c r="X988" s="9"/>
      <c r="Y988" s="9"/>
      <c r="Z988" s="9"/>
      <c r="AA988" s="9"/>
      <c r="AB988" s="9"/>
      <c r="AC988" s="9"/>
      <c r="AD988" s="9"/>
      <c r="AP988"/>
      <c r="AQ988"/>
      <c r="AX988"/>
    </row>
    <row r="989" spans="18:50" ht="18.600000000000001" customHeight="1" x14ac:dyDescent="0.25">
      <c r="R989" s="9"/>
      <c r="S989" s="9"/>
      <c r="T989" s="9"/>
      <c r="U989" s="9"/>
      <c r="V989" s="9"/>
      <c r="W989" s="9"/>
      <c r="X989" s="9"/>
      <c r="Y989" s="9"/>
      <c r="Z989" s="9"/>
      <c r="AA989" s="9"/>
      <c r="AB989" s="9"/>
      <c r="AC989" s="9"/>
      <c r="AD989" s="9"/>
      <c r="AP989"/>
      <c r="AQ989"/>
      <c r="AX989"/>
    </row>
    <row r="990" spans="18:50" ht="18.600000000000001" customHeight="1" x14ac:dyDescent="0.25">
      <c r="R990" s="9"/>
      <c r="S990" s="9"/>
      <c r="T990" s="9"/>
      <c r="U990" s="9"/>
      <c r="V990" s="9"/>
      <c r="W990" s="9"/>
      <c r="X990" s="9"/>
      <c r="Y990" s="9"/>
      <c r="Z990" s="9"/>
      <c r="AA990" s="9"/>
      <c r="AB990" s="9"/>
      <c r="AC990" s="9"/>
      <c r="AD990" s="9"/>
      <c r="AP990"/>
      <c r="AQ990"/>
      <c r="AX990"/>
    </row>
    <row r="991" spans="18:50" ht="18.600000000000001" customHeight="1" x14ac:dyDescent="0.25">
      <c r="R991" s="9"/>
      <c r="S991" s="9"/>
      <c r="T991" s="9"/>
      <c r="U991" s="9"/>
      <c r="V991" s="9"/>
      <c r="W991" s="9"/>
      <c r="X991" s="9"/>
      <c r="Y991" s="9"/>
      <c r="Z991" s="9"/>
      <c r="AA991" s="9"/>
      <c r="AB991" s="9"/>
      <c r="AC991" s="9"/>
      <c r="AD991" s="9"/>
      <c r="AP991"/>
      <c r="AQ991"/>
      <c r="AX991"/>
    </row>
    <row r="992" spans="18:50" ht="18.600000000000001" customHeight="1" x14ac:dyDescent="0.25">
      <c r="R992" s="9"/>
      <c r="S992" s="9"/>
      <c r="T992" s="9"/>
      <c r="U992" s="9"/>
      <c r="V992" s="9"/>
      <c r="W992" s="9"/>
      <c r="X992" s="9"/>
      <c r="Y992" s="9"/>
      <c r="Z992" s="9"/>
      <c r="AA992" s="9"/>
      <c r="AB992" s="9"/>
      <c r="AC992" s="9"/>
      <c r="AD992" s="9"/>
      <c r="AP992"/>
      <c r="AQ992"/>
      <c r="AX992"/>
    </row>
    <row r="993" spans="18:50" ht="18.600000000000001" customHeight="1" x14ac:dyDescent="0.25">
      <c r="R993" s="9"/>
      <c r="S993" s="9"/>
      <c r="T993" s="9"/>
      <c r="U993" s="9"/>
      <c r="V993" s="9"/>
      <c r="W993" s="9"/>
      <c r="X993" s="9"/>
      <c r="Y993" s="9"/>
      <c r="Z993" s="9"/>
      <c r="AA993" s="9"/>
      <c r="AB993" s="9"/>
      <c r="AC993" s="9"/>
      <c r="AD993" s="9"/>
      <c r="AP993"/>
      <c r="AQ993"/>
      <c r="AX993"/>
    </row>
    <row r="994" spans="18:50" ht="18.600000000000001" customHeight="1" x14ac:dyDescent="0.25">
      <c r="R994" s="9"/>
      <c r="S994" s="9"/>
      <c r="T994" s="9"/>
      <c r="U994" s="9"/>
      <c r="V994" s="9"/>
      <c r="W994" s="9"/>
      <c r="X994" s="9"/>
      <c r="Y994" s="9"/>
      <c r="Z994" s="9"/>
      <c r="AA994" s="9"/>
      <c r="AB994" s="9"/>
      <c r="AC994" s="9"/>
      <c r="AD994" s="9"/>
      <c r="AP994"/>
      <c r="AQ994"/>
      <c r="AX994"/>
    </row>
    <row r="995" spans="18:50" ht="18.600000000000001" customHeight="1" x14ac:dyDescent="0.25">
      <c r="R995" s="9"/>
      <c r="S995" s="9"/>
      <c r="T995" s="9"/>
      <c r="U995" s="9"/>
      <c r="V995" s="9"/>
      <c r="W995" s="9"/>
      <c r="X995" s="9"/>
      <c r="Y995" s="9"/>
      <c r="Z995" s="9"/>
      <c r="AA995" s="9"/>
      <c r="AB995" s="9"/>
      <c r="AC995" s="9"/>
      <c r="AD995" s="9"/>
      <c r="AP995"/>
      <c r="AQ995"/>
      <c r="AX995"/>
    </row>
    <row r="996" spans="18:50" ht="18.600000000000001" customHeight="1" x14ac:dyDescent="0.25">
      <c r="R996" s="9"/>
      <c r="S996" s="9"/>
      <c r="T996" s="9"/>
      <c r="U996" s="9"/>
      <c r="V996" s="9"/>
      <c r="W996" s="9"/>
      <c r="X996" s="9"/>
      <c r="Y996" s="9"/>
      <c r="Z996" s="9"/>
      <c r="AA996" s="9"/>
      <c r="AB996" s="9"/>
      <c r="AC996" s="9"/>
      <c r="AD996" s="9"/>
      <c r="AP996"/>
      <c r="AQ996"/>
      <c r="AX996"/>
    </row>
    <row r="997" spans="18:50" ht="18.600000000000001" customHeight="1" x14ac:dyDescent="0.25">
      <c r="R997" s="9"/>
      <c r="S997" s="9"/>
      <c r="T997" s="9"/>
      <c r="U997" s="9"/>
      <c r="V997" s="9"/>
      <c r="W997" s="9"/>
      <c r="X997" s="9"/>
      <c r="Y997" s="9"/>
      <c r="Z997" s="9"/>
      <c r="AA997" s="9"/>
      <c r="AB997" s="9"/>
      <c r="AC997" s="9"/>
      <c r="AD997" s="9"/>
      <c r="AP997"/>
      <c r="AQ997"/>
      <c r="AX997"/>
    </row>
    <row r="998" spans="18:50" ht="18.600000000000001" customHeight="1" x14ac:dyDescent="0.25">
      <c r="R998" s="9"/>
      <c r="S998" s="9"/>
      <c r="T998" s="9"/>
      <c r="U998" s="9"/>
      <c r="V998" s="9"/>
      <c r="W998" s="9"/>
      <c r="X998" s="9"/>
      <c r="Y998" s="9"/>
      <c r="Z998" s="9"/>
      <c r="AA998" s="9"/>
      <c r="AB998" s="9"/>
      <c r="AC998" s="9"/>
      <c r="AD998" s="9"/>
      <c r="AP998"/>
      <c r="AQ998"/>
      <c r="AX998"/>
    </row>
    <row r="999" spans="18:50" ht="18.600000000000001" customHeight="1" x14ac:dyDescent="0.25">
      <c r="R999" s="9"/>
      <c r="S999" s="9"/>
      <c r="T999" s="9"/>
      <c r="U999" s="9"/>
      <c r="V999" s="9"/>
      <c r="W999" s="9"/>
      <c r="X999" s="9"/>
      <c r="Y999" s="9"/>
      <c r="Z999" s="9"/>
      <c r="AA999" s="9"/>
      <c r="AB999" s="9"/>
      <c r="AC999" s="9"/>
      <c r="AD999" s="9"/>
      <c r="AP999"/>
      <c r="AQ999"/>
      <c r="AX999"/>
    </row>
    <row r="1000" spans="18:50" ht="18.600000000000001" customHeight="1" x14ac:dyDescent="0.25">
      <c r="R1000" s="9"/>
      <c r="S1000" s="9"/>
      <c r="T1000" s="9"/>
      <c r="U1000" s="9"/>
      <c r="V1000" s="9"/>
      <c r="W1000" s="9"/>
      <c r="X1000" s="9"/>
      <c r="Y1000" s="9"/>
      <c r="Z1000" s="9"/>
      <c r="AA1000" s="9"/>
      <c r="AB1000" s="9"/>
      <c r="AC1000" s="9"/>
      <c r="AD1000" s="9"/>
      <c r="AP1000"/>
      <c r="AQ1000"/>
      <c r="AX1000"/>
    </row>
    <row r="1001" spans="18:50" ht="18.600000000000001" customHeight="1" x14ac:dyDescent="0.25">
      <c r="R1001" s="9"/>
      <c r="S1001" s="9"/>
      <c r="T1001" s="9"/>
      <c r="U1001" s="9"/>
      <c r="V1001" s="9"/>
      <c r="W1001" s="9"/>
      <c r="X1001" s="9"/>
      <c r="Y1001" s="9"/>
      <c r="Z1001" s="9"/>
      <c r="AA1001" s="9"/>
      <c r="AB1001" s="9"/>
      <c r="AC1001" s="9"/>
      <c r="AD1001" s="9"/>
      <c r="AP1001"/>
      <c r="AQ1001"/>
      <c r="AX1001"/>
    </row>
    <row r="1002" spans="18:50" ht="18.600000000000001" customHeight="1" x14ac:dyDescent="0.25">
      <c r="R1002" s="9"/>
      <c r="S1002" s="9"/>
      <c r="T1002" s="9"/>
      <c r="U1002" s="9"/>
      <c r="V1002" s="9"/>
      <c r="W1002" s="9"/>
      <c r="X1002" s="9"/>
      <c r="Y1002" s="9"/>
      <c r="Z1002" s="9"/>
      <c r="AA1002" s="9"/>
      <c r="AB1002" s="9"/>
      <c r="AC1002" s="9"/>
      <c r="AD1002" s="9"/>
      <c r="AP1002"/>
      <c r="AQ1002"/>
      <c r="AX1002"/>
    </row>
    <row r="1003" spans="18:50" ht="18.600000000000001" customHeight="1" x14ac:dyDescent="0.25">
      <c r="R1003" s="9"/>
      <c r="S1003" s="9"/>
      <c r="T1003" s="9"/>
      <c r="U1003" s="9"/>
      <c r="V1003" s="9"/>
      <c r="W1003" s="9"/>
      <c r="X1003" s="9"/>
      <c r="Y1003" s="9"/>
      <c r="Z1003" s="9"/>
      <c r="AA1003" s="9"/>
      <c r="AB1003" s="9"/>
      <c r="AC1003" s="9"/>
      <c r="AD1003" s="9"/>
      <c r="AP1003"/>
      <c r="AQ1003"/>
      <c r="AX1003"/>
    </row>
    <row r="1004" spans="18:50" ht="18.600000000000001" customHeight="1" x14ac:dyDescent="0.25">
      <c r="R1004" s="9"/>
      <c r="S1004" s="9"/>
      <c r="T1004" s="9"/>
      <c r="U1004" s="9"/>
      <c r="V1004" s="9"/>
      <c r="W1004" s="9"/>
      <c r="X1004" s="9"/>
      <c r="Y1004" s="9"/>
      <c r="Z1004" s="9"/>
      <c r="AA1004" s="9"/>
      <c r="AB1004" s="9"/>
      <c r="AC1004" s="9"/>
      <c r="AD1004" s="9"/>
      <c r="AP1004"/>
      <c r="AQ1004"/>
      <c r="AX1004"/>
    </row>
    <row r="1005" spans="18:50" ht="18.600000000000001" customHeight="1" x14ac:dyDescent="0.25">
      <c r="R1005" s="9"/>
      <c r="S1005" s="9"/>
      <c r="T1005" s="9"/>
      <c r="U1005" s="9"/>
      <c r="V1005" s="9"/>
      <c r="W1005" s="9"/>
      <c r="X1005" s="9"/>
      <c r="Y1005" s="9"/>
      <c r="Z1005" s="9"/>
      <c r="AA1005" s="9"/>
      <c r="AB1005" s="9"/>
      <c r="AC1005" s="9"/>
      <c r="AD1005" s="9"/>
      <c r="AP1005"/>
      <c r="AQ1005"/>
      <c r="AX1005"/>
    </row>
    <row r="1006" spans="18:50" ht="18.600000000000001" customHeight="1" x14ac:dyDescent="0.25">
      <c r="R1006" s="9"/>
      <c r="S1006" s="9"/>
      <c r="T1006" s="9"/>
      <c r="U1006" s="9"/>
      <c r="V1006" s="9"/>
      <c r="W1006" s="9"/>
      <c r="X1006" s="9"/>
      <c r="Y1006" s="9"/>
      <c r="Z1006" s="9"/>
      <c r="AA1006" s="9"/>
      <c r="AB1006" s="9"/>
      <c r="AC1006" s="9"/>
      <c r="AD1006" s="9"/>
      <c r="AP1006"/>
      <c r="AQ1006"/>
      <c r="AX1006"/>
    </row>
    <row r="1007" spans="18:50" ht="18.600000000000001" customHeight="1" x14ac:dyDescent="0.25">
      <c r="R1007" s="9"/>
      <c r="S1007" s="9"/>
      <c r="T1007" s="9"/>
      <c r="U1007" s="9"/>
      <c r="V1007" s="9"/>
      <c r="W1007" s="9"/>
      <c r="X1007" s="9"/>
      <c r="Y1007" s="9"/>
      <c r="Z1007" s="9"/>
      <c r="AA1007" s="9"/>
      <c r="AB1007" s="9"/>
      <c r="AC1007" s="9"/>
      <c r="AD1007" s="9"/>
      <c r="AP1007"/>
      <c r="AQ1007"/>
      <c r="AX1007"/>
    </row>
    <row r="1008" spans="18:50" ht="18.600000000000001" customHeight="1" x14ac:dyDescent="0.25">
      <c r="R1008" s="9"/>
      <c r="S1008" s="9"/>
      <c r="T1008" s="9"/>
      <c r="U1008" s="9"/>
      <c r="V1008" s="9"/>
      <c r="W1008" s="9"/>
      <c r="X1008" s="9"/>
      <c r="Y1008" s="9"/>
      <c r="Z1008" s="9"/>
      <c r="AA1008" s="9"/>
      <c r="AB1008" s="9"/>
      <c r="AC1008" s="9"/>
      <c r="AD1008" s="9"/>
      <c r="AP1008"/>
      <c r="AQ1008"/>
      <c r="AX1008"/>
    </row>
    <row r="1009" spans="18:50" ht="18.600000000000001" customHeight="1" x14ac:dyDescent="0.25">
      <c r="R1009" s="9"/>
      <c r="S1009" s="9"/>
      <c r="T1009" s="9"/>
      <c r="U1009" s="9"/>
      <c r="V1009" s="9"/>
      <c r="W1009" s="9"/>
      <c r="X1009" s="9"/>
      <c r="Y1009" s="9"/>
      <c r="Z1009" s="9"/>
      <c r="AA1009" s="9"/>
      <c r="AB1009" s="9"/>
      <c r="AC1009" s="9"/>
      <c r="AD1009" s="9"/>
      <c r="AP1009"/>
      <c r="AQ1009"/>
      <c r="AX1009"/>
    </row>
    <row r="1010" spans="18:50" ht="18.600000000000001" customHeight="1" x14ac:dyDescent="0.25">
      <c r="R1010" s="9"/>
      <c r="S1010" s="9"/>
      <c r="T1010" s="9"/>
      <c r="U1010" s="9"/>
      <c r="V1010" s="9"/>
      <c r="W1010" s="9"/>
      <c r="X1010" s="9"/>
      <c r="Y1010" s="9"/>
      <c r="Z1010" s="9"/>
      <c r="AA1010" s="9"/>
      <c r="AB1010" s="9"/>
      <c r="AC1010" s="9"/>
      <c r="AD1010" s="9"/>
      <c r="AP1010"/>
      <c r="AQ1010"/>
      <c r="AX1010"/>
    </row>
    <row r="1011" spans="18:50" ht="18.600000000000001" customHeight="1" x14ac:dyDescent="0.25">
      <c r="R1011" s="9"/>
      <c r="S1011" s="9"/>
      <c r="T1011" s="9"/>
      <c r="U1011" s="9"/>
      <c r="V1011" s="9"/>
      <c r="W1011" s="9"/>
      <c r="X1011" s="9"/>
      <c r="Y1011" s="9"/>
      <c r="Z1011" s="9"/>
      <c r="AA1011" s="9"/>
      <c r="AB1011" s="9"/>
      <c r="AC1011" s="9"/>
      <c r="AD1011" s="9"/>
      <c r="AP1011"/>
      <c r="AQ1011"/>
      <c r="AX1011"/>
    </row>
    <row r="1012" spans="18:50" ht="18.600000000000001" customHeight="1" x14ac:dyDescent="0.25">
      <c r="R1012" s="9"/>
      <c r="S1012" s="9"/>
      <c r="T1012" s="9"/>
      <c r="U1012" s="9"/>
      <c r="V1012" s="9"/>
      <c r="W1012" s="9"/>
      <c r="X1012" s="9"/>
      <c r="Y1012" s="9"/>
      <c r="Z1012" s="9"/>
      <c r="AA1012" s="9"/>
      <c r="AB1012" s="9"/>
      <c r="AC1012" s="9"/>
      <c r="AD1012" s="9"/>
      <c r="AP1012"/>
      <c r="AQ1012"/>
      <c r="AX1012"/>
    </row>
    <row r="1013" spans="18:50" ht="18.600000000000001" customHeight="1" x14ac:dyDescent="0.25">
      <c r="R1013" s="9"/>
      <c r="S1013" s="9"/>
      <c r="T1013" s="9"/>
      <c r="U1013" s="9"/>
      <c r="V1013" s="9"/>
      <c r="W1013" s="9"/>
      <c r="X1013" s="9"/>
      <c r="Y1013" s="9"/>
      <c r="Z1013" s="9"/>
      <c r="AA1013" s="9"/>
      <c r="AB1013" s="9"/>
      <c r="AC1013" s="9"/>
      <c r="AD1013" s="9"/>
      <c r="AP1013"/>
      <c r="AQ1013"/>
      <c r="AX1013"/>
    </row>
    <row r="1014" spans="18:50" ht="18.600000000000001" customHeight="1" x14ac:dyDescent="0.25">
      <c r="R1014" s="9"/>
      <c r="S1014" s="9"/>
      <c r="T1014" s="9"/>
      <c r="U1014" s="9"/>
      <c r="V1014" s="9"/>
      <c r="W1014" s="9"/>
      <c r="X1014" s="9"/>
      <c r="Y1014" s="9"/>
      <c r="Z1014" s="9"/>
      <c r="AA1014" s="9"/>
      <c r="AB1014" s="9"/>
      <c r="AC1014" s="9"/>
      <c r="AD1014" s="9"/>
      <c r="AP1014"/>
      <c r="AQ1014"/>
      <c r="AX1014"/>
    </row>
    <row r="1015" spans="18:50" ht="18.600000000000001" customHeight="1" x14ac:dyDescent="0.25">
      <c r="R1015" s="9"/>
      <c r="S1015" s="9"/>
      <c r="T1015" s="9"/>
      <c r="U1015" s="9"/>
      <c r="V1015" s="9"/>
      <c r="W1015" s="9"/>
      <c r="X1015" s="9"/>
      <c r="Y1015" s="9"/>
      <c r="Z1015" s="9"/>
      <c r="AA1015" s="9"/>
      <c r="AB1015" s="9"/>
      <c r="AC1015" s="9"/>
      <c r="AD1015" s="9"/>
      <c r="AP1015"/>
      <c r="AQ1015"/>
      <c r="AX1015"/>
    </row>
    <row r="1016" spans="18:50" ht="18.600000000000001" customHeight="1" x14ac:dyDescent="0.25">
      <c r="R1016" s="9"/>
      <c r="S1016" s="9"/>
      <c r="T1016" s="9"/>
      <c r="U1016" s="9"/>
      <c r="V1016" s="9"/>
      <c r="W1016" s="9"/>
      <c r="X1016" s="9"/>
      <c r="Y1016" s="9"/>
      <c r="Z1016" s="9"/>
      <c r="AA1016" s="9"/>
      <c r="AB1016" s="9"/>
      <c r="AC1016" s="9"/>
      <c r="AD1016" s="9"/>
      <c r="AP1016"/>
      <c r="AQ1016"/>
      <c r="AX1016"/>
    </row>
    <row r="1017" spans="18:50" ht="18.600000000000001" customHeight="1" x14ac:dyDescent="0.25">
      <c r="R1017" s="9"/>
      <c r="S1017" s="9"/>
      <c r="T1017" s="9"/>
      <c r="U1017" s="9"/>
      <c r="V1017" s="9"/>
      <c r="W1017" s="9"/>
      <c r="X1017" s="9"/>
      <c r="Y1017" s="9"/>
      <c r="Z1017" s="9"/>
      <c r="AA1017" s="9"/>
      <c r="AB1017" s="9"/>
      <c r="AC1017" s="9"/>
      <c r="AD1017" s="9"/>
      <c r="AP1017"/>
      <c r="AQ1017"/>
      <c r="AX1017"/>
    </row>
    <row r="1018" spans="18:50" ht="18.600000000000001" customHeight="1" x14ac:dyDescent="0.25">
      <c r="R1018" s="9"/>
      <c r="S1018" s="9"/>
      <c r="T1018" s="9"/>
      <c r="U1018" s="9"/>
      <c r="V1018" s="9"/>
      <c r="W1018" s="9"/>
      <c r="X1018" s="9"/>
      <c r="Y1018" s="9"/>
      <c r="Z1018" s="9"/>
      <c r="AA1018" s="9"/>
      <c r="AB1018" s="9"/>
      <c r="AC1018" s="9"/>
      <c r="AD1018" s="9"/>
      <c r="AP1018"/>
      <c r="AQ1018"/>
      <c r="AX1018"/>
    </row>
    <row r="1019" spans="18:50" ht="18.600000000000001" customHeight="1" x14ac:dyDescent="0.25">
      <c r="R1019" s="9"/>
      <c r="S1019" s="9"/>
      <c r="T1019" s="9"/>
      <c r="U1019" s="9"/>
      <c r="V1019" s="9"/>
      <c r="W1019" s="9"/>
      <c r="X1019" s="9"/>
      <c r="Y1019" s="9"/>
      <c r="Z1019" s="9"/>
      <c r="AA1019" s="9"/>
      <c r="AB1019" s="9"/>
      <c r="AC1019" s="9"/>
      <c r="AD1019" s="9"/>
      <c r="AP1019"/>
      <c r="AQ1019"/>
      <c r="AX1019"/>
    </row>
    <row r="1020" spans="18:50" ht="18.600000000000001" customHeight="1" x14ac:dyDescent="0.25">
      <c r="R1020" s="9"/>
      <c r="S1020" s="9"/>
      <c r="T1020" s="9"/>
      <c r="U1020" s="9"/>
      <c r="V1020" s="9"/>
      <c r="W1020" s="9"/>
      <c r="X1020" s="9"/>
      <c r="Y1020" s="9"/>
      <c r="Z1020" s="9"/>
      <c r="AA1020" s="9"/>
      <c r="AB1020" s="9"/>
      <c r="AC1020" s="9"/>
      <c r="AD1020" s="9"/>
      <c r="AP1020"/>
      <c r="AQ1020"/>
      <c r="AX1020"/>
    </row>
    <row r="1021" spans="18:50" ht="18.600000000000001" customHeight="1" x14ac:dyDescent="0.25">
      <c r="R1021" s="9"/>
      <c r="S1021" s="9"/>
      <c r="T1021" s="9"/>
      <c r="U1021" s="9"/>
      <c r="V1021" s="9"/>
      <c r="W1021" s="9"/>
      <c r="X1021" s="9"/>
      <c r="Y1021" s="9"/>
      <c r="Z1021" s="9"/>
      <c r="AA1021" s="9"/>
      <c r="AB1021" s="9"/>
      <c r="AC1021" s="9"/>
      <c r="AD1021" s="9"/>
      <c r="AP1021"/>
      <c r="AQ1021"/>
      <c r="AX1021"/>
    </row>
    <row r="1022" spans="18:50" ht="18.600000000000001" customHeight="1" x14ac:dyDescent="0.25">
      <c r="R1022" s="9"/>
      <c r="S1022" s="9"/>
      <c r="T1022" s="9"/>
      <c r="U1022" s="9"/>
      <c r="V1022" s="9"/>
      <c r="W1022" s="9"/>
      <c r="X1022" s="9"/>
      <c r="Y1022" s="9"/>
      <c r="Z1022" s="9"/>
      <c r="AA1022" s="9"/>
      <c r="AB1022" s="9"/>
      <c r="AC1022" s="9"/>
      <c r="AD1022" s="9"/>
      <c r="AP1022"/>
      <c r="AQ1022"/>
      <c r="AX1022"/>
    </row>
    <row r="1023" spans="18:50" ht="18.600000000000001" customHeight="1" x14ac:dyDescent="0.25">
      <c r="R1023" s="9"/>
      <c r="S1023" s="9"/>
      <c r="T1023" s="9"/>
      <c r="U1023" s="9"/>
      <c r="V1023" s="9"/>
      <c r="W1023" s="9"/>
      <c r="X1023" s="9"/>
      <c r="Y1023" s="9"/>
      <c r="Z1023" s="9"/>
      <c r="AA1023" s="9"/>
      <c r="AB1023" s="9"/>
      <c r="AC1023" s="9"/>
      <c r="AD1023" s="9"/>
      <c r="AP1023"/>
      <c r="AQ1023"/>
      <c r="AX1023"/>
    </row>
    <row r="1024" spans="18:50" ht="18.600000000000001" customHeight="1" x14ac:dyDescent="0.25">
      <c r="R1024" s="9"/>
      <c r="S1024" s="9"/>
      <c r="T1024" s="9"/>
      <c r="U1024" s="9"/>
      <c r="V1024" s="9"/>
      <c r="W1024" s="9"/>
      <c r="X1024" s="9"/>
      <c r="Y1024" s="9"/>
      <c r="Z1024" s="9"/>
      <c r="AA1024" s="9"/>
      <c r="AB1024" s="9"/>
      <c r="AC1024" s="9"/>
      <c r="AD1024" s="9"/>
      <c r="AP1024"/>
      <c r="AQ1024"/>
      <c r="AX1024"/>
    </row>
    <row r="1025" spans="18:50" ht="18.600000000000001" customHeight="1" x14ac:dyDescent="0.25">
      <c r="R1025" s="9"/>
      <c r="S1025" s="9"/>
      <c r="T1025" s="9"/>
      <c r="U1025" s="9"/>
      <c r="V1025" s="9"/>
      <c r="W1025" s="9"/>
      <c r="X1025" s="9"/>
      <c r="Y1025" s="9"/>
      <c r="Z1025" s="9"/>
      <c r="AA1025" s="9"/>
      <c r="AB1025" s="9"/>
      <c r="AC1025" s="9"/>
      <c r="AD1025" s="9"/>
      <c r="AP1025"/>
      <c r="AQ1025"/>
      <c r="AX1025"/>
    </row>
    <row r="1026" spans="18:50" ht="18.600000000000001" customHeight="1" x14ac:dyDescent="0.25">
      <c r="R1026" s="9"/>
      <c r="S1026" s="9"/>
      <c r="T1026" s="9"/>
      <c r="U1026" s="9"/>
      <c r="V1026" s="9"/>
      <c r="W1026" s="9"/>
      <c r="X1026" s="9"/>
      <c r="Y1026" s="9"/>
      <c r="Z1026" s="9"/>
      <c r="AA1026" s="9"/>
      <c r="AB1026" s="9"/>
      <c r="AC1026" s="9"/>
      <c r="AD1026" s="9"/>
      <c r="AP1026"/>
      <c r="AQ1026"/>
      <c r="AX1026"/>
    </row>
    <row r="1027" spans="18:50" ht="18.600000000000001" customHeight="1" x14ac:dyDescent="0.25">
      <c r="R1027" s="9"/>
      <c r="S1027" s="9"/>
      <c r="T1027" s="9"/>
      <c r="U1027" s="9"/>
      <c r="V1027" s="9"/>
      <c r="W1027" s="9"/>
      <c r="X1027" s="9"/>
      <c r="Y1027" s="9"/>
      <c r="Z1027" s="9"/>
      <c r="AA1027" s="9"/>
      <c r="AB1027" s="9"/>
      <c r="AC1027" s="9"/>
      <c r="AD1027" s="9"/>
      <c r="AP1027"/>
      <c r="AQ1027"/>
      <c r="AX1027"/>
    </row>
    <row r="1028" spans="18:50" ht="18.600000000000001" customHeight="1" x14ac:dyDescent="0.25">
      <c r="R1028" s="9"/>
      <c r="S1028" s="9"/>
      <c r="T1028" s="9"/>
      <c r="U1028" s="9"/>
      <c r="V1028" s="9"/>
      <c r="W1028" s="9"/>
      <c r="X1028" s="9"/>
      <c r="Y1028" s="9"/>
      <c r="Z1028" s="9"/>
      <c r="AA1028" s="9"/>
      <c r="AB1028" s="9"/>
      <c r="AC1028" s="9"/>
      <c r="AD1028" s="9"/>
      <c r="AP1028"/>
      <c r="AQ1028"/>
      <c r="AX1028"/>
    </row>
    <row r="1029" spans="18:50" ht="18.600000000000001" customHeight="1" x14ac:dyDescent="0.25">
      <c r="R1029" s="9"/>
      <c r="S1029" s="9"/>
      <c r="T1029" s="9"/>
      <c r="U1029" s="9"/>
      <c r="V1029" s="9"/>
      <c r="W1029" s="9"/>
      <c r="X1029" s="9"/>
      <c r="Y1029" s="9"/>
      <c r="Z1029" s="9"/>
      <c r="AA1029" s="9"/>
      <c r="AB1029" s="9"/>
      <c r="AC1029" s="9"/>
      <c r="AD1029" s="9"/>
      <c r="AP1029"/>
      <c r="AQ1029"/>
      <c r="AX1029"/>
    </row>
    <row r="1030" spans="18:50" ht="18.600000000000001" customHeight="1" x14ac:dyDescent="0.25">
      <c r="R1030" s="9"/>
      <c r="S1030" s="9"/>
      <c r="T1030" s="9"/>
      <c r="U1030" s="9"/>
      <c r="V1030" s="9"/>
      <c r="W1030" s="9"/>
      <c r="X1030" s="9"/>
      <c r="Y1030" s="9"/>
      <c r="Z1030" s="9"/>
      <c r="AA1030" s="9"/>
      <c r="AB1030" s="9"/>
      <c r="AC1030" s="9"/>
      <c r="AD1030" s="9"/>
      <c r="AP1030"/>
      <c r="AQ1030"/>
      <c r="AX1030"/>
    </row>
    <row r="1031" spans="18:50" ht="18.600000000000001" customHeight="1" x14ac:dyDescent="0.25">
      <c r="R1031" s="9"/>
      <c r="S1031" s="9"/>
      <c r="T1031" s="9"/>
      <c r="U1031" s="9"/>
      <c r="V1031" s="9"/>
      <c r="W1031" s="9"/>
      <c r="X1031" s="9"/>
      <c r="Y1031" s="9"/>
      <c r="Z1031" s="9"/>
      <c r="AA1031" s="9"/>
      <c r="AB1031" s="9"/>
      <c r="AC1031" s="9"/>
      <c r="AD1031" s="9"/>
      <c r="AP1031"/>
      <c r="AQ1031"/>
      <c r="AX1031"/>
    </row>
    <row r="1032" spans="18:50" ht="18.600000000000001" customHeight="1" x14ac:dyDescent="0.25">
      <c r="R1032" s="9"/>
      <c r="S1032" s="9"/>
      <c r="T1032" s="9"/>
      <c r="U1032" s="9"/>
      <c r="V1032" s="9"/>
      <c r="W1032" s="9"/>
      <c r="X1032" s="9"/>
      <c r="Y1032" s="9"/>
      <c r="Z1032" s="9"/>
      <c r="AA1032" s="9"/>
      <c r="AB1032" s="9"/>
      <c r="AC1032" s="9"/>
      <c r="AD1032" s="9"/>
      <c r="AP1032"/>
      <c r="AQ1032"/>
      <c r="AX1032"/>
    </row>
    <row r="1033" spans="18:50" ht="18.600000000000001" customHeight="1" x14ac:dyDescent="0.25">
      <c r="R1033" s="9"/>
      <c r="S1033" s="9"/>
      <c r="T1033" s="9"/>
      <c r="U1033" s="9"/>
      <c r="V1033" s="9"/>
      <c r="W1033" s="9"/>
      <c r="X1033" s="9"/>
      <c r="Y1033" s="9"/>
      <c r="Z1033" s="9"/>
      <c r="AA1033" s="9"/>
      <c r="AB1033" s="9"/>
      <c r="AC1033" s="9"/>
      <c r="AD1033" s="9"/>
      <c r="AP1033"/>
      <c r="AQ1033"/>
      <c r="AX1033"/>
    </row>
    <row r="1034" spans="18:50" ht="18.600000000000001" customHeight="1" x14ac:dyDescent="0.25">
      <c r="R1034" s="9"/>
      <c r="S1034" s="9"/>
      <c r="T1034" s="9"/>
      <c r="U1034" s="9"/>
      <c r="V1034" s="9"/>
      <c r="W1034" s="9"/>
      <c r="X1034" s="9"/>
      <c r="Y1034" s="9"/>
      <c r="Z1034" s="9"/>
      <c r="AA1034" s="9"/>
      <c r="AB1034" s="9"/>
      <c r="AC1034" s="9"/>
      <c r="AD1034" s="9"/>
      <c r="AP1034"/>
      <c r="AQ1034"/>
      <c r="AX1034"/>
    </row>
    <row r="1035" spans="18:50" ht="18.600000000000001" customHeight="1" x14ac:dyDescent="0.25">
      <c r="R1035" s="9"/>
      <c r="S1035" s="9"/>
      <c r="T1035" s="9"/>
      <c r="U1035" s="9"/>
      <c r="V1035" s="9"/>
      <c r="W1035" s="9"/>
      <c r="X1035" s="9"/>
      <c r="Y1035" s="9"/>
      <c r="Z1035" s="9"/>
      <c r="AA1035" s="9"/>
      <c r="AB1035" s="9"/>
      <c r="AC1035" s="9"/>
      <c r="AD1035" s="9"/>
      <c r="AP1035"/>
      <c r="AQ1035"/>
      <c r="AX1035"/>
    </row>
    <row r="1036" spans="18:50" ht="18.600000000000001" customHeight="1" x14ac:dyDescent="0.25">
      <c r="R1036" s="9"/>
      <c r="S1036" s="9"/>
      <c r="T1036" s="9"/>
      <c r="U1036" s="9"/>
      <c r="V1036" s="9"/>
      <c r="W1036" s="9"/>
      <c r="X1036" s="9"/>
      <c r="Y1036" s="9"/>
      <c r="Z1036" s="9"/>
      <c r="AA1036" s="9"/>
      <c r="AB1036" s="9"/>
      <c r="AC1036" s="9"/>
      <c r="AD1036" s="9"/>
      <c r="AP1036"/>
      <c r="AQ1036"/>
      <c r="AX1036"/>
    </row>
    <row r="1037" spans="18:50" ht="18.600000000000001" customHeight="1" x14ac:dyDescent="0.25">
      <c r="R1037" s="9"/>
      <c r="S1037" s="9"/>
      <c r="T1037" s="9"/>
      <c r="U1037" s="9"/>
      <c r="V1037" s="9"/>
      <c r="W1037" s="9"/>
      <c r="X1037" s="9"/>
      <c r="Y1037" s="9"/>
      <c r="Z1037" s="9"/>
      <c r="AA1037" s="9"/>
      <c r="AB1037" s="9"/>
      <c r="AC1037" s="9"/>
      <c r="AD1037" s="9"/>
      <c r="AP1037"/>
      <c r="AQ1037"/>
      <c r="AX1037"/>
    </row>
    <row r="1038" spans="18:50" ht="18.600000000000001" customHeight="1" x14ac:dyDescent="0.25">
      <c r="R1038" s="9"/>
      <c r="S1038" s="9"/>
      <c r="T1038" s="9"/>
      <c r="U1038" s="9"/>
      <c r="V1038" s="9"/>
      <c r="W1038" s="9"/>
      <c r="X1038" s="9"/>
      <c r="Y1038" s="9"/>
      <c r="Z1038" s="9"/>
      <c r="AA1038" s="9"/>
      <c r="AB1038" s="9"/>
      <c r="AC1038" s="9"/>
      <c r="AD1038" s="9"/>
      <c r="AP1038"/>
      <c r="AQ1038"/>
      <c r="AX1038"/>
    </row>
    <row r="1039" spans="18:50" ht="18.600000000000001" customHeight="1" x14ac:dyDescent="0.25">
      <c r="R1039" s="9"/>
      <c r="S1039" s="9"/>
      <c r="T1039" s="9"/>
      <c r="U1039" s="9"/>
      <c r="V1039" s="9"/>
      <c r="W1039" s="9"/>
      <c r="X1039" s="9"/>
      <c r="Y1039" s="9"/>
      <c r="Z1039" s="9"/>
      <c r="AA1039" s="9"/>
      <c r="AB1039" s="9"/>
      <c r="AC1039" s="9"/>
      <c r="AD1039" s="9"/>
      <c r="AP1039"/>
      <c r="AQ1039"/>
      <c r="AX1039"/>
    </row>
    <row r="1040" spans="18:50" ht="18.600000000000001" customHeight="1" x14ac:dyDescent="0.25">
      <c r="R1040" s="9"/>
      <c r="S1040" s="9"/>
      <c r="T1040" s="9"/>
      <c r="U1040" s="9"/>
      <c r="V1040" s="9"/>
      <c r="W1040" s="9"/>
      <c r="X1040" s="9"/>
      <c r="Y1040" s="9"/>
      <c r="Z1040" s="9"/>
      <c r="AA1040" s="9"/>
      <c r="AB1040" s="9"/>
      <c r="AC1040" s="9"/>
      <c r="AD1040" s="9"/>
      <c r="AP1040"/>
      <c r="AQ1040"/>
      <c r="AX1040"/>
    </row>
    <row r="1041" spans="18:50" ht="18.600000000000001" customHeight="1" x14ac:dyDescent="0.25">
      <c r="R1041" s="9"/>
      <c r="S1041" s="9"/>
      <c r="T1041" s="9"/>
      <c r="U1041" s="9"/>
      <c r="V1041" s="9"/>
      <c r="W1041" s="9"/>
      <c r="X1041" s="9"/>
      <c r="Y1041" s="9"/>
      <c r="Z1041" s="9"/>
      <c r="AA1041" s="9"/>
      <c r="AB1041" s="9"/>
      <c r="AC1041" s="9"/>
      <c r="AD1041" s="9"/>
      <c r="AP1041"/>
      <c r="AQ1041"/>
      <c r="AX1041"/>
    </row>
    <row r="1042" spans="18:50" ht="18.600000000000001" customHeight="1" x14ac:dyDescent="0.25">
      <c r="R1042" s="9"/>
      <c r="S1042" s="9"/>
      <c r="T1042" s="9"/>
      <c r="U1042" s="9"/>
      <c r="V1042" s="9"/>
      <c r="W1042" s="9"/>
      <c r="X1042" s="9"/>
      <c r="Y1042" s="9"/>
      <c r="Z1042" s="9"/>
      <c r="AA1042" s="9"/>
      <c r="AB1042" s="9"/>
      <c r="AC1042" s="9"/>
      <c r="AD1042" s="9"/>
      <c r="AP1042"/>
      <c r="AQ1042"/>
      <c r="AX1042"/>
    </row>
    <row r="1043" spans="18:50" ht="18.600000000000001" customHeight="1" x14ac:dyDescent="0.25">
      <c r="R1043" s="9"/>
      <c r="S1043" s="9"/>
      <c r="T1043" s="9"/>
      <c r="U1043" s="9"/>
      <c r="V1043" s="9"/>
      <c r="W1043" s="9"/>
      <c r="X1043" s="9"/>
      <c r="Y1043" s="9"/>
      <c r="Z1043" s="9"/>
      <c r="AA1043" s="9"/>
      <c r="AB1043" s="9"/>
      <c r="AC1043" s="9"/>
      <c r="AD1043" s="9"/>
      <c r="AP1043"/>
      <c r="AQ1043"/>
      <c r="AX1043"/>
    </row>
    <row r="1044" spans="18:50" ht="18.600000000000001" customHeight="1" x14ac:dyDescent="0.25">
      <c r="R1044" s="9"/>
      <c r="S1044" s="9"/>
      <c r="T1044" s="9"/>
      <c r="U1044" s="9"/>
      <c r="V1044" s="9"/>
      <c r="W1044" s="9"/>
      <c r="X1044" s="9"/>
      <c r="Y1044" s="9"/>
      <c r="Z1044" s="9"/>
      <c r="AA1044" s="9"/>
      <c r="AB1044" s="9"/>
      <c r="AC1044" s="9"/>
      <c r="AD1044" s="9"/>
      <c r="AP1044"/>
      <c r="AQ1044"/>
      <c r="AX1044"/>
    </row>
    <row r="1045" spans="18:50" ht="18.600000000000001" customHeight="1" x14ac:dyDescent="0.25">
      <c r="R1045" s="9"/>
      <c r="S1045" s="9"/>
      <c r="T1045" s="9"/>
      <c r="U1045" s="9"/>
      <c r="V1045" s="9"/>
      <c r="W1045" s="9"/>
      <c r="X1045" s="9"/>
      <c r="Y1045" s="9"/>
      <c r="Z1045" s="9"/>
      <c r="AA1045" s="9"/>
      <c r="AB1045" s="9"/>
      <c r="AC1045" s="9"/>
      <c r="AD1045" s="9"/>
      <c r="AP1045"/>
      <c r="AQ1045"/>
      <c r="AX1045"/>
    </row>
    <row r="1046" spans="18:50" ht="18.600000000000001" customHeight="1" x14ac:dyDescent="0.25">
      <c r="R1046" s="9"/>
      <c r="S1046" s="9"/>
      <c r="T1046" s="9"/>
      <c r="U1046" s="9"/>
      <c r="V1046" s="9"/>
      <c r="W1046" s="9"/>
      <c r="X1046" s="9"/>
      <c r="Y1046" s="9"/>
      <c r="Z1046" s="9"/>
      <c r="AA1046" s="9"/>
      <c r="AB1046" s="9"/>
      <c r="AC1046" s="9"/>
      <c r="AD1046" s="9"/>
      <c r="AP1046"/>
      <c r="AQ1046"/>
      <c r="AX1046"/>
    </row>
    <row r="1047" spans="18:50" ht="18.600000000000001" customHeight="1" x14ac:dyDescent="0.25">
      <c r="R1047" s="9"/>
      <c r="S1047" s="9"/>
      <c r="T1047" s="9"/>
      <c r="U1047" s="9"/>
      <c r="V1047" s="9"/>
      <c r="W1047" s="9"/>
      <c r="X1047" s="9"/>
      <c r="Y1047" s="9"/>
      <c r="Z1047" s="9"/>
      <c r="AA1047" s="9"/>
      <c r="AB1047" s="9"/>
      <c r="AC1047" s="9"/>
      <c r="AD1047" s="9"/>
      <c r="AP1047"/>
      <c r="AQ1047"/>
      <c r="AX1047"/>
    </row>
    <row r="1048" spans="18:50" ht="18.600000000000001" customHeight="1" x14ac:dyDescent="0.25">
      <c r="R1048" s="9"/>
      <c r="S1048" s="9"/>
      <c r="T1048" s="9"/>
      <c r="U1048" s="9"/>
      <c r="V1048" s="9"/>
      <c r="W1048" s="9"/>
      <c r="X1048" s="9"/>
      <c r="Y1048" s="9"/>
      <c r="Z1048" s="9"/>
      <c r="AA1048" s="9"/>
      <c r="AB1048" s="9"/>
      <c r="AC1048" s="9"/>
      <c r="AD1048" s="9"/>
      <c r="AP1048"/>
      <c r="AQ1048"/>
      <c r="AX1048"/>
    </row>
    <row r="1049" spans="18:50" ht="18.600000000000001" customHeight="1" x14ac:dyDescent="0.25">
      <c r="R1049" s="9"/>
      <c r="S1049" s="9"/>
      <c r="T1049" s="9"/>
      <c r="U1049" s="9"/>
      <c r="V1049" s="9"/>
      <c r="W1049" s="9"/>
      <c r="X1049" s="9"/>
      <c r="Y1049" s="9"/>
      <c r="Z1049" s="9"/>
      <c r="AA1049" s="9"/>
      <c r="AB1049" s="9"/>
      <c r="AC1049" s="9"/>
      <c r="AD1049" s="9"/>
      <c r="AP1049"/>
      <c r="AQ1049"/>
      <c r="AX1049"/>
    </row>
    <row r="1050" spans="18:50" ht="18.600000000000001" customHeight="1" x14ac:dyDescent="0.25">
      <c r="R1050" s="9"/>
      <c r="S1050" s="9"/>
      <c r="T1050" s="9"/>
      <c r="U1050" s="9"/>
      <c r="V1050" s="9"/>
      <c r="W1050" s="9"/>
      <c r="X1050" s="9"/>
      <c r="Y1050" s="9"/>
      <c r="Z1050" s="9"/>
      <c r="AA1050" s="9"/>
      <c r="AB1050" s="9"/>
      <c r="AC1050" s="9"/>
      <c r="AD1050" s="9"/>
      <c r="AP1050"/>
      <c r="AQ1050"/>
      <c r="AX1050"/>
    </row>
    <row r="1051" spans="18:50" ht="18.600000000000001" customHeight="1" x14ac:dyDescent="0.25">
      <c r="R1051" s="9"/>
      <c r="S1051" s="9"/>
      <c r="T1051" s="9"/>
      <c r="U1051" s="9"/>
      <c r="V1051" s="9"/>
      <c r="W1051" s="9"/>
      <c r="X1051" s="9"/>
      <c r="Y1051" s="9"/>
      <c r="Z1051" s="9"/>
      <c r="AA1051" s="9"/>
      <c r="AB1051" s="9"/>
      <c r="AC1051" s="9"/>
      <c r="AD1051" s="9"/>
      <c r="AP1051"/>
      <c r="AQ1051"/>
      <c r="AX1051"/>
    </row>
    <row r="1052" spans="18:50" ht="18.600000000000001" customHeight="1" x14ac:dyDescent="0.25">
      <c r="R1052" s="9"/>
      <c r="S1052" s="9"/>
      <c r="T1052" s="9"/>
      <c r="U1052" s="9"/>
      <c r="V1052" s="9"/>
      <c r="W1052" s="9"/>
      <c r="X1052" s="9"/>
      <c r="Y1052" s="9"/>
      <c r="Z1052" s="9"/>
      <c r="AA1052" s="9"/>
      <c r="AB1052" s="9"/>
      <c r="AC1052" s="9"/>
      <c r="AD1052" s="9"/>
      <c r="AP1052"/>
      <c r="AQ1052"/>
      <c r="AX1052"/>
    </row>
    <row r="1053" spans="18:50" ht="18.600000000000001" customHeight="1" x14ac:dyDescent="0.25">
      <c r="R1053" s="9"/>
      <c r="S1053" s="9"/>
      <c r="T1053" s="9"/>
      <c r="U1053" s="9"/>
      <c r="V1053" s="9"/>
      <c r="W1053" s="9"/>
      <c r="X1053" s="9"/>
      <c r="Y1053" s="9"/>
      <c r="Z1053" s="9"/>
      <c r="AA1053" s="9"/>
      <c r="AB1053" s="9"/>
      <c r="AC1053" s="9"/>
      <c r="AD1053" s="9"/>
      <c r="AP1053"/>
      <c r="AQ1053"/>
      <c r="AX1053"/>
    </row>
    <row r="1054" spans="18:50" ht="18.600000000000001" customHeight="1" x14ac:dyDescent="0.25">
      <c r="R1054" s="9"/>
      <c r="S1054" s="9"/>
      <c r="T1054" s="9"/>
      <c r="U1054" s="9"/>
      <c r="V1054" s="9"/>
      <c r="W1054" s="9"/>
      <c r="X1054" s="9"/>
      <c r="Y1054" s="9"/>
      <c r="Z1054" s="9"/>
      <c r="AA1054" s="9"/>
      <c r="AB1054" s="9"/>
      <c r="AC1054" s="9"/>
      <c r="AD1054" s="9"/>
      <c r="AP1054"/>
      <c r="AQ1054"/>
      <c r="AX1054"/>
    </row>
    <row r="1055" spans="18:50" ht="18.600000000000001" customHeight="1" x14ac:dyDescent="0.25">
      <c r="R1055" s="9"/>
      <c r="S1055" s="9"/>
      <c r="T1055" s="9"/>
      <c r="U1055" s="9"/>
      <c r="V1055" s="9"/>
      <c r="W1055" s="9"/>
      <c r="X1055" s="9"/>
      <c r="Y1055" s="9"/>
      <c r="Z1055" s="9"/>
      <c r="AA1055" s="9"/>
      <c r="AB1055" s="9"/>
      <c r="AC1055" s="9"/>
      <c r="AD1055" s="9"/>
      <c r="AP1055"/>
      <c r="AQ1055"/>
      <c r="AX1055"/>
    </row>
    <row r="1056" spans="18:50" ht="18.600000000000001" customHeight="1" x14ac:dyDescent="0.25">
      <c r="R1056" s="9"/>
      <c r="S1056" s="9"/>
      <c r="T1056" s="9"/>
      <c r="U1056" s="9"/>
      <c r="V1056" s="9"/>
      <c r="W1056" s="9"/>
      <c r="X1056" s="9"/>
      <c r="Y1056" s="9"/>
      <c r="Z1056" s="9"/>
      <c r="AA1056" s="9"/>
      <c r="AB1056" s="9"/>
      <c r="AC1056" s="9"/>
      <c r="AD1056" s="9"/>
      <c r="AP1056"/>
      <c r="AQ1056"/>
      <c r="AX1056"/>
    </row>
    <row r="1057" spans="18:50" ht="18.600000000000001" customHeight="1" x14ac:dyDescent="0.25">
      <c r="R1057" s="9"/>
      <c r="S1057" s="9"/>
      <c r="T1057" s="9"/>
      <c r="U1057" s="9"/>
      <c r="V1057" s="9"/>
      <c r="W1057" s="9"/>
      <c r="X1057" s="9"/>
      <c r="Y1057" s="9"/>
      <c r="Z1057" s="9"/>
      <c r="AA1057" s="9"/>
      <c r="AB1057" s="9"/>
      <c r="AC1057" s="9"/>
      <c r="AD1057" s="9"/>
      <c r="AP1057"/>
      <c r="AQ1057"/>
      <c r="AX1057"/>
    </row>
    <row r="1058" spans="18:50" ht="18.600000000000001" customHeight="1" x14ac:dyDescent="0.25">
      <c r="R1058" s="9"/>
      <c r="S1058" s="9"/>
      <c r="T1058" s="9"/>
      <c r="U1058" s="9"/>
      <c r="V1058" s="9"/>
      <c r="W1058" s="9"/>
      <c r="X1058" s="9"/>
      <c r="Y1058" s="9"/>
      <c r="Z1058" s="9"/>
      <c r="AA1058" s="9"/>
      <c r="AB1058" s="9"/>
      <c r="AC1058" s="9"/>
      <c r="AD1058" s="9"/>
      <c r="AP1058"/>
      <c r="AQ1058"/>
      <c r="AX1058"/>
    </row>
    <row r="1059" spans="18:50" ht="18.600000000000001" customHeight="1" x14ac:dyDescent="0.25">
      <c r="R1059" s="9"/>
      <c r="S1059" s="9"/>
      <c r="T1059" s="9"/>
      <c r="U1059" s="9"/>
      <c r="V1059" s="9"/>
      <c r="W1059" s="9"/>
      <c r="X1059" s="9"/>
      <c r="Y1059" s="9"/>
      <c r="Z1059" s="9"/>
      <c r="AA1059" s="9"/>
      <c r="AB1059" s="9"/>
      <c r="AC1059" s="9"/>
      <c r="AD1059" s="9"/>
      <c r="AP1059"/>
      <c r="AQ1059"/>
      <c r="AX1059"/>
    </row>
    <row r="1060" spans="18:50" ht="18.600000000000001" customHeight="1" x14ac:dyDescent="0.25">
      <c r="R1060" s="9"/>
      <c r="S1060" s="9"/>
      <c r="T1060" s="9"/>
      <c r="U1060" s="9"/>
      <c r="V1060" s="9"/>
      <c r="W1060" s="9"/>
      <c r="X1060" s="9"/>
      <c r="Y1060" s="9"/>
      <c r="Z1060" s="9"/>
      <c r="AA1060" s="9"/>
      <c r="AB1060" s="9"/>
      <c r="AC1060" s="9"/>
      <c r="AD1060" s="9"/>
      <c r="AP1060"/>
      <c r="AQ1060"/>
      <c r="AX1060"/>
    </row>
    <row r="1061" spans="18:50" ht="18.600000000000001" customHeight="1" x14ac:dyDescent="0.25">
      <c r="R1061" s="9"/>
      <c r="S1061" s="9"/>
      <c r="T1061" s="9"/>
      <c r="U1061" s="9"/>
      <c r="V1061" s="9"/>
      <c r="W1061" s="9"/>
      <c r="X1061" s="9"/>
      <c r="Y1061" s="9"/>
      <c r="Z1061" s="9"/>
      <c r="AA1061" s="9"/>
      <c r="AB1061" s="9"/>
      <c r="AC1061" s="9"/>
      <c r="AD1061" s="9"/>
      <c r="AP1061"/>
      <c r="AQ1061"/>
      <c r="AX1061"/>
    </row>
    <row r="1062" spans="18:50" ht="18.600000000000001" customHeight="1" x14ac:dyDescent="0.25">
      <c r="R1062" s="9"/>
      <c r="S1062" s="9"/>
      <c r="T1062" s="9"/>
      <c r="U1062" s="9"/>
      <c r="V1062" s="9"/>
      <c r="W1062" s="9"/>
      <c r="X1062" s="9"/>
      <c r="Y1062" s="9"/>
      <c r="Z1062" s="9"/>
      <c r="AA1062" s="9"/>
      <c r="AB1062" s="9"/>
      <c r="AC1062" s="9"/>
      <c r="AD1062" s="9"/>
      <c r="AP1062"/>
      <c r="AQ1062"/>
      <c r="AX1062"/>
    </row>
    <row r="1063" spans="18:50" ht="18.600000000000001" customHeight="1" x14ac:dyDescent="0.25">
      <c r="R1063" s="9"/>
      <c r="S1063" s="9"/>
      <c r="T1063" s="9"/>
      <c r="U1063" s="9"/>
      <c r="V1063" s="9"/>
      <c r="W1063" s="9"/>
      <c r="X1063" s="9"/>
      <c r="Y1063" s="9"/>
      <c r="Z1063" s="9"/>
      <c r="AA1063" s="9"/>
      <c r="AB1063" s="9"/>
      <c r="AC1063" s="9"/>
      <c r="AD1063" s="9"/>
      <c r="AP1063"/>
      <c r="AQ1063"/>
      <c r="AX1063"/>
    </row>
    <row r="1064" spans="18:50" ht="18.600000000000001" customHeight="1" x14ac:dyDescent="0.25">
      <c r="R1064" s="9"/>
      <c r="S1064" s="9"/>
      <c r="T1064" s="9"/>
      <c r="U1064" s="9"/>
      <c r="V1064" s="9"/>
      <c r="W1064" s="9"/>
      <c r="X1064" s="9"/>
      <c r="Y1064" s="9"/>
      <c r="Z1064" s="9"/>
      <c r="AA1064" s="9"/>
      <c r="AB1064" s="9"/>
      <c r="AC1064" s="9"/>
      <c r="AD1064" s="9"/>
      <c r="AP1064"/>
      <c r="AQ1064"/>
      <c r="AX1064"/>
    </row>
    <row r="1065" spans="18:50" ht="18.600000000000001" customHeight="1" x14ac:dyDescent="0.25">
      <c r="R1065" s="9"/>
      <c r="S1065" s="9"/>
      <c r="T1065" s="9"/>
      <c r="U1065" s="9"/>
      <c r="V1065" s="9"/>
      <c r="W1065" s="9"/>
      <c r="X1065" s="9"/>
      <c r="Y1065" s="9"/>
      <c r="Z1065" s="9"/>
      <c r="AA1065" s="9"/>
      <c r="AB1065" s="9"/>
      <c r="AC1065" s="9"/>
      <c r="AD1065" s="9"/>
      <c r="AP1065"/>
      <c r="AQ1065"/>
      <c r="AX1065"/>
    </row>
    <row r="1066" spans="18:50" ht="18.600000000000001" customHeight="1" x14ac:dyDescent="0.25">
      <c r="R1066" s="9"/>
      <c r="S1066" s="9"/>
      <c r="T1066" s="9"/>
      <c r="U1066" s="9"/>
      <c r="V1066" s="9"/>
      <c r="W1066" s="9"/>
      <c r="X1066" s="9"/>
      <c r="Y1066" s="9"/>
      <c r="Z1066" s="9"/>
      <c r="AA1066" s="9"/>
      <c r="AB1066" s="9"/>
      <c r="AC1066" s="9"/>
      <c r="AD1066" s="9"/>
      <c r="AP1066"/>
      <c r="AQ1066"/>
      <c r="AX1066"/>
    </row>
    <row r="1067" spans="18:50" ht="18.600000000000001" customHeight="1" x14ac:dyDescent="0.25">
      <c r="R1067" s="9"/>
      <c r="S1067" s="9"/>
      <c r="T1067" s="9"/>
      <c r="U1067" s="9"/>
      <c r="V1067" s="9"/>
      <c r="W1067" s="9"/>
      <c r="X1067" s="9"/>
      <c r="Y1067" s="9"/>
      <c r="Z1067" s="9"/>
      <c r="AA1067" s="9"/>
      <c r="AB1067" s="9"/>
      <c r="AC1067" s="9"/>
      <c r="AD1067" s="9"/>
      <c r="AP1067"/>
      <c r="AQ1067"/>
      <c r="AX1067"/>
    </row>
    <row r="1068" spans="18:50" ht="18.600000000000001" customHeight="1" x14ac:dyDescent="0.25">
      <c r="R1068" s="9"/>
      <c r="S1068" s="9"/>
      <c r="T1068" s="9"/>
      <c r="U1068" s="9"/>
      <c r="V1068" s="9"/>
      <c r="W1068" s="9"/>
      <c r="X1068" s="9"/>
      <c r="Y1068" s="9"/>
      <c r="Z1068" s="9"/>
      <c r="AA1068" s="9"/>
      <c r="AB1068" s="9"/>
      <c r="AC1068" s="9"/>
      <c r="AD1068" s="9"/>
      <c r="AP1068"/>
      <c r="AQ1068"/>
      <c r="AX1068"/>
    </row>
    <row r="1069" spans="18:50" ht="18.600000000000001" customHeight="1" x14ac:dyDescent="0.25">
      <c r="R1069" s="9"/>
      <c r="S1069" s="9"/>
      <c r="T1069" s="9"/>
      <c r="U1069" s="9"/>
      <c r="V1069" s="9"/>
      <c r="W1069" s="9"/>
      <c r="X1069" s="9"/>
      <c r="Y1069" s="9"/>
      <c r="Z1069" s="9"/>
      <c r="AA1069" s="9"/>
      <c r="AB1069" s="9"/>
      <c r="AC1069" s="9"/>
      <c r="AD1069" s="9"/>
      <c r="AP1069"/>
      <c r="AQ1069"/>
      <c r="AX1069"/>
    </row>
    <row r="1070" spans="18:50" ht="18.600000000000001" customHeight="1" x14ac:dyDescent="0.25">
      <c r="R1070" s="9"/>
      <c r="S1070" s="9"/>
      <c r="T1070" s="9"/>
      <c r="U1070" s="9"/>
      <c r="V1070" s="9"/>
      <c r="W1070" s="9"/>
      <c r="X1070" s="9"/>
      <c r="Y1070" s="9"/>
      <c r="Z1070" s="9"/>
      <c r="AA1070" s="9"/>
      <c r="AB1070" s="9"/>
      <c r="AC1070" s="9"/>
      <c r="AD1070" s="9"/>
      <c r="AP1070"/>
      <c r="AQ1070"/>
      <c r="AX1070"/>
    </row>
    <row r="1071" spans="18:50" ht="18.600000000000001" customHeight="1" x14ac:dyDescent="0.25">
      <c r="R1071" s="9"/>
      <c r="S1071" s="9"/>
      <c r="T1071" s="9"/>
      <c r="U1071" s="9"/>
      <c r="V1071" s="9"/>
      <c r="W1071" s="9"/>
      <c r="X1071" s="9"/>
      <c r="Y1071" s="9"/>
      <c r="Z1071" s="9"/>
      <c r="AA1071" s="9"/>
      <c r="AB1071" s="9"/>
      <c r="AC1071" s="9"/>
      <c r="AD1071" s="9"/>
      <c r="AP1071"/>
      <c r="AQ1071"/>
      <c r="AX1071"/>
    </row>
    <row r="1072" spans="18:50" ht="18.600000000000001" customHeight="1" x14ac:dyDescent="0.25">
      <c r="R1072" s="9"/>
      <c r="S1072" s="9"/>
      <c r="T1072" s="9"/>
      <c r="U1072" s="9"/>
      <c r="V1072" s="9"/>
      <c r="W1072" s="9"/>
      <c r="X1072" s="9"/>
      <c r="Y1072" s="9"/>
      <c r="Z1072" s="9"/>
      <c r="AA1072" s="9"/>
      <c r="AB1072" s="9"/>
      <c r="AC1072" s="9"/>
      <c r="AD1072" s="9"/>
      <c r="AP1072"/>
      <c r="AQ1072"/>
      <c r="AX1072"/>
    </row>
    <row r="1073" spans="18:50" ht="18.600000000000001" customHeight="1" x14ac:dyDescent="0.25">
      <c r="R1073" s="9"/>
      <c r="S1073" s="9"/>
      <c r="T1073" s="9"/>
      <c r="U1073" s="9"/>
      <c r="V1073" s="9"/>
      <c r="W1073" s="9"/>
      <c r="X1073" s="9"/>
      <c r="Y1073" s="9"/>
      <c r="Z1073" s="9"/>
      <c r="AA1073" s="9"/>
      <c r="AB1073" s="9"/>
      <c r="AC1073" s="9"/>
      <c r="AD1073" s="9"/>
      <c r="AP1073"/>
      <c r="AQ1073"/>
      <c r="AX1073"/>
    </row>
    <row r="1074" spans="18:50" ht="18.600000000000001" customHeight="1" x14ac:dyDescent="0.25">
      <c r="R1074" s="9"/>
      <c r="S1074" s="9"/>
      <c r="T1074" s="9"/>
      <c r="U1074" s="9"/>
      <c r="V1074" s="9"/>
      <c r="W1074" s="9"/>
      <c r="X1074" s="9"/>
      <c r="Y1074" s="9"/>
      <c r="Z1074" s="9"/>
      <c r="AA1074" s="9"/>
      <c r="AB1074" s="9"/>
      <c r="AC1074" s="9"/>
      <c r="AD1074" s="9"/>
      <c r="AP1074"/>
      <c r="AQ1074"/>
      <c r="AX1074"/>
    </row>
    <row r="1075" spans="18:50" ht="18.600000000000001" customHeight="1" x14ac:dyDescent="0.25">
      <c r="R1075" s="9"/>
      <c r="S1075" s="9"/>
      <c r="T1075" s="9"/>
      <c r="U1075" s="9"/>
      <c r="V1075" s="9"/>
      <c r="W1075" s="9"/>
      <c r="X1075" s="9"/>
      <c r="Y1075" s="9"/>
      <c r="Z1075" s="9"/>
      <c r="AA1075" s="9"/>
      <c r="AB1075" s="9"/>
      <c r="AC1075" s="9"/>
      <c r="AD1075" s="9"/>
      <c r="AP1075"/>
      <c r="AQ1075"/>
      <c r="AX1075"/>
    </row>
    <row r="1076" spans="18:50" ht="18.600000000000001" customHeight="1" x14ac:dyDescent="0.25">
      <c r="R1076" s="9"/>
      <c r="S1076" s="9"/>
      <c r="T1076" s="9"/>
      <c r="U1076" s="9"/>
      <c r="V1076" s="9"/>
      <c r="W1076" s="9"/>
      <c r="X1076" s="9"/>
      <c r="Y1076" s="9"/>
      <c r="Z1076" s="9"/>
      <c r="AA1076" s="9"/>
      <c r="AB1076" s="9"/>
      <c r="AC1076" s="9"/>
      <c r="AD1076" s="9"/>
      <c r="AP1076"/>
      <c r="AQ1076"/>
      <c r="AX1076"/>
    </row>
    <row r="1077" spans="18:50" ht="18.600000000000001" customHeight="1" x14ac:dyDescent="0.25">
      <c r="R1077" s="9"/>
      <c r="S1077" s="9"/>
      <c r="T1077" s="9"/>
      <c r="U1077" s="9"/>
      <c r="V1077" s="9"/>
      <c r="W1077" s="9"/>
      <c r="X1077" s="9"/>
      <c r="Y1077" s="9"/>
      <c r="Z1077" s="9"/>
      <c r="AA1077" s="9"/>
      <c r="AB1077" s="9"/>
      <c r="AC1077" s="9"/>
      <c r="AD1077" s="9"/>
      <c r="AP1077"/>
      <c r="AQ1077"/>
      <c r="AX1077"/>
    </row>
    <row r="1078" spans="18:50" ht="18.600000000000001" customHeight="1" x14ac:dyDescent="0.25">
      <c r="R1078" s="9"/>
      <c r="S1078" s="9"/>
      <c r="T1078" s="9"/>
      <c r="U1078" s="9"/>
      <c r="V1078" s="9"/>
      <c r="W1078" s="9"/>
      <c r="X1078" s="9"/>
      <c r="Y1078" s="9"/>
      <c r="Z1078" s="9"/>
      <c r="AA1078" s="9"/>
      <c r="AB1078" s="9"/>
      <c r="AC1078" s="9"/>
      <c r="AD1078" s="9"/>
      <c r="AP1078"/>
      <c r="AQ1078"/>
      <c r="AX1078"/>
    </row>
    <row r="1079" spans="18:50" ht="18.600000000000001" customHeight="1" x14ac:dyDescent="0.25">
      <c r="R1079" s="9"/>
      <c r="S1079" s="9"/>
      <c r="T1079" s="9"/>
      <c r="U1079" s="9"/>
      <c r="V1079" s="9"/>
      <c r="W1079" s="9"/>
      <c r="X1079" s="9"/>
      <c r="Y1079" s="9"/>
      <c r="Z1079" s="9"/>
      <c r="AA1079" s="9"/>
      <c r="AB1079" s="9"/>
      <c r="AC1079" s="9"/>
      <c r="AD1079" s="9"/>
      <c r="AP1079"/>
      <c r="AQ1079"/>
      <c r="AX1079"/>
    </row>
    <row r="1080" spans="18:50" ht="18.600000000000001" customHeight="1" x14ac:dyDescent="0.25">
      <c r="R1080" s="9"/>
      <c r="S1080" s="9"/>
      <c r="T1080" s="9"/>
      <c r="U1080" s="9"/>
      <c r="V1080" s="9"/>
      <c r="W1080" s="9"/>
      <c r="X1080" s="9"/>
      <c r="Y1080" s="9"/>
      <c r="Z1080" s="9"/>
      <c r="AA1080" s="9"/>
      <c r="AB1080" s="9"/>
      <c r="AC1080" s="9"/>
      <c r="AD1080" s="9"/>
      <c r="AP1080"/>
      <c r="AQ1080"/>
      <c r="AX1080"/>
    </row>
    <row r="1081" spans="18:50" ht="18.600000000000001" customHeight="1" x14ac:dyDescent="0.25">
      <c r="R1081" s="9"/>
      <c r="S1081" s="9"/>
      <c r="T1081" s="9"/>
      <c r="U1081" s="9"/>
      <c r="V1081" s="9"/>
      <c r="W1081" s="9"/>
      <c r="X1081" s="9"/>
      <c r="Y1081" s="9"/>
      <c r="Z1081" s="9"/>
      <c r="AA1081" s="9"/>
      <c r="AB1081" s="9"/>
      <c r="AC1081" s="9"/>
      <c r="AD1081" s="9"/>
      <c r="AP1081"/>
      <c r="AQ1081"/>
      <c r="AX1081"/>
    </row>
    <row r="1082" spans="18:50" ht="18.600000000000001" customHeight="1" x14ac:dyDescent="0.25">
      <c r="R1082" s="9"/>
      <c r="S1082" s="9"/>
      <c r="T1082" s="9"/>
      <c r="U1082" s="9"/>
      <c r="V1082" s="9"/>
      <c r="W1082" s="9"/>
      <c r="X1082" s="9"/>
      <c r="Y1082" s="9"/>
      <c r="Z1082" s="9"/>
      <c r="AA1082" s="9"/>
      <c r="AB1082" s="9"/>
      <c r="AC1082" s="9"/>
      <c r="AD1082" s="9"/>
      <c r="AP1082"/>
      <c r="AQ1082"/>
      <c r="AX1082"/>
    </row>
    <row r="1083" spans="18:50" ht="18.600000000000001" customHeight="1" x14ac:dyDescent="0.25">
      <c r="R1083" s="9"/>
      <c r="S1083" s="9"/>
      <c r="T1083" s="9"/>
      <c r="U1083" s="9"/>
      <c r="V1083" s="9"/>
      <c r="W1083" s="9"/>
      <c r="X1083" s="9"/>
      <c r="Y1083" s="9"/>
      <c r="Z1083" s="9"/>
      <c r="AA1083" s="9"/>
      <c r="AB1083" s="9"/>
      <c r="AC1083" s="9"/>
      <c r="AD1083" s="9"/>
      <c r="AP1083"/>
      <c r="AQ1083"/>
      <c r="AX1083"/>
    </row>
    <row r="1084" spans="18:50" ht="18.600000000000001" customHeight="1" x14ac:dyDescent="0.25">
      <c r="R1084" s="9"/>
      <c r="S1084" s="9"/>
      <c r="T1084" s="9"/>
      <c r="U1084" s="9"/>
      <c r="V1084" s="9"/>
      <c r="W1084" s="9"/>
      <c r="X1084" s="9"/>
      <c r="Y1084" s="9"/>
      <c r="Z1084" s="9"/>
      <c r="AA1084" s="9"/>
      <c r="AB1084" s="9"/>
      <c r="AC1084" s="9"/>
      <c r="AD1084" s="9"/>
      <c r="AP1084"/>
      <c r="AQ1084"/>
      <c r="AX1084"/>
    </row>
    <row r="1085" spans="18:50" ht="18.600000000000001" customHeight="1" x14ac:dyDescent="0.25">
      <c r="R1085" s="9"/>
      <c r="S1085" s="9"/>
      <c r="T1085" s="9"/>
      <c r="U1085" s="9"/>
      <c r="V1085" s="9"/>
      <c r="W1085" s="9"/>
      <c r="X1085" s="9"/>
      <c r="Y1085" s="9"/>
      <c r="Z1085" s="9"/>
      <c r="AA1085" s="9"/>
      <c r="AB1085" s="9"/>
      <c r="AC1085" s="9"/>
      <c r="AD1085" s="9"/>
      <c r="AP1085"/>
      <c r="AQ1085"/>
      <c r="AX1085"/>
    </row>
    <row r="1086" spans="18:50" ht="18.600000000000001" customHeight="1" x14ac:dyDescent="0.25">
      <c r="R1086" s="9"/>
      <c r="S1086" s="9"/>
      <c r="T1086" s="9"/>
      <c r="U1086" s="9"/>
      <c r="V1086" s="9"/>
      <c r="W1086" s="9"/>
      <c r="X1086" s="9"/>
      <c r="Y1086" s="9"/>
      <c r="Z1086" s="9"/>
      <c r="AA1086" s="9"/>
      <c r="AB1086" s="9"/>
      <c r="AC1086" s="9"/>
      <c r="AD1086" s="9"/>
      <c r="AP1086"/>
      <c r="AQ1086"/>
      <c r="AX1086"/>
    </row>
    <row r="1087" spans="18:50" ht="18.600000000000001" customHeight="1" x14ac:dyDescent="0.25">
      <c r="R1087" s="9"/>
      <c r="S1087" s="9"/>
      <c r="T1087" s="9"/>
      <c r="U1087" s="9"/>
      <c r="V1087" s="9"/>
      <c r="W1087" s="9"/>
      <c r="X1087" s="9"/>
      <c r="Y1087" s="9"/>
      <c r="Z1087" s="9"/>
      <c r="AA1087" s="9"/>
      <c r="AB1087" s="9"/>
      <c r="AC1087" s="9"/>
      <c r="AD1087" s="9"/>
      <c r="AP1087"/>
      <c r="AQ1087"/>
      <c r="AX1087"/>
    </row>
    <row r="1088" spans="18:50" ht="18.600000000000001" customHeight="1" x14ac:dyDescent="0.25">
      <c r="R1088" s="9"/>
      <c r="S1088" s="9"/>
      <c r="T1088" s="9"/>
      <c r="U1088" s="9"/>
      <c r="V1088" s="9"/>
      <c r="W1088" s="9"/>
      <c r="X1088" s="9"/>
      <c r="Y1088" s="9"/>
      <c r="Z1088" s="9"/>
      <c r="AA1088" s="9"/>
      <c r="AB1088" s="9"/>
      <c r="AC1088" s="9"/>
      <c r="AD1088" s="9"/>
      <c r="AP1088"/>
      <c r="AQ1088"/>
      <c r="AX1088"/>
    </row>
    <row r="1089" spans="18:50" ht="18.600000000000001" customHeight="1" x14ac:dyDescent="0.25">
      <c r="R1089" s="9"/>
      <c r="S1089" s="9"/>
      <c r="T1089" s="9"/>
      <c r="U1089" s="9"/>
      <c r="V1089" s="9"/>
      <c r="W1089" s="9"/>
      <c r="X1089" s="9"/>
      <c r="Y1089" s="9"/>
      <c r="Z1089" s="9"/>
      <c r="AA1089" s="9"/>
      <c r="AB1089" s="9"/>
      <c r="AC1089" s="9"/>
      <c r="AD1089" s="9"/>
      <c r="AP1089"/>
      <c r="AQ1089"/>
      <c r="AX1089"/>
    </row>
    <row r="1090" spans="18:50" ht="18.600000000000001" customHeight="1" x14ac:dyDescent="0.25">
      <c r="R1090" s="9"/>
      <c r="S1090" s="9"/>
      <c r="T1090" s="9"/>
      <c r="U1090" s="9"/>
      <c r="V1090" s="9"/>
      <c r="W1090" s="9"/>
      <c r="X1090" s="9"/>
      <c r="Y1090" s="9"/>
      <c r="Z1090" s="9"/>
      <c r="AA1090" s="9"/>
      <c r="AB1090" s="9"/>
      <c r="AC1090" s="9"/>
      <c r="AD1090" s="9"/>
      <c r="AP1090"/>
      <c r="AQ1090"/>
      <c r="AX1090"/>
    </row>
    <row r="1091" spans="18:50" ht="18.600000000000001" customHeight="1" x14ac:dyDescent="0.25">
      <c r="R1091" s="9"/>
      <c r="S1091" s="9"/>
      <c r="T1091" s="9"/>
      <c r="U1091" s="9"/>
      <c r="V1091" s="9"/>
      <c r="W1091" s="9"/>
      <c r="X1091" s="9"/>
      <c r="Y1091" s="9"/>
      <c r="Z1091" s="9"/>
      <c r="AA1091" s="9"/>
      <c r="AB1091" s="9"/>
      <c r="AC1091" s="9"/>
      <c r="AD1091" s="9"/>
      <c r="AP1091"/>
      <c r="AQ1091"/>
      <c r="AX1091"/>
    </row>
    <row r="1092" spans="18:50" ht="18.600000000000001" customHeight="1" x14ac:dyDescent="0.25">
      <c r="R1092" s="9"/>
      <c r="S1092" s="9"/>
      <c r="T1092" s="9"/>
      <c r="U1092" s="9"/>
      <c r="V1092" s="9"/>
      <c r="W1092" s="9"/>
      <c r="X1092" s="9"/>
      <c r="Y1092" s="9"/>
      <c r="Z1092" s="9"/>
      <c r="AA1092" s="9"/>
      <c r="AB1092" s="9"/>
      <c r="AC1092" s="9"/>
      <c r="AD1092" s="9"/>
      <c r="AP1092"/>
      <c r="AQ1092"/>
      <c r="AX1092"/>
    </row>
    <row r="1093" spans="18:50" ht="18.600000000000001" customHeight="1" x14ac:dyDescent="0.25">
      <c r="R1093" s="9"/>
      <c r="S1093" s="9"/>
      <c r="T1093" s="9"/>
      <c r="U1093" s="9"/>
      <c r="V1093" s="9"/>
      <c r="W1093" s="9"/>
      <c r="X1093" s="9"/>
      <c r="Y1093" s="9"/>
      <c r="Z1093" s="9"/>
      <c r="AA1093" s="9"/>
      <c r="AB1093" s="9"/>
      <c r="AC1093" s="9"/>
      <c r="AD1093" s="9"/>
      <c r="AP1093"/>
      <c r="AQ1093"/>
      <c r="AX1093"/>
    </row>
    <row r="1094" spans="18:50" ht="18.600000000000001" customHeight="1" x14ac:dyDescent="0.25">
      <c r="R1094" s="9"/>
      <c r="S1094" s="9"/>
      <c r="T1094" s="9"/>
      <c r="U1094" s="9"/>
      <c r="V1094" s="9"/>
      <c r="W1094" s="9"/>
      <c r="X1094" s="9"/>
      <c r="Y1094" s="9"/>
      <c r="Z1094" s="9"/>
      <c r="AA1094" s="9"/>
      <c r="AB1094" s="9"/>
      <c r="AC1094" s="9"/>
      <c r="AD1094" s="9"/>
      <c r="AP1094"/>
      <c r="AQ1094"/>
      <c r="AX1094"/>
    </row>
    <row r="1095" spans="18:50" ht="18.600000000000001" customHeight="1" x14ac:dyDescent="0.25">
      <c r="R1095" s="9"/>
      <c r="S1095" s="9"/>
      <c r="T1095" s="9"/>
      <c r="U1095" s="9"/>
      <c r="V1095" s="9"/>
      <c r="W1095" s="9"/>
      <c r="X1095" s="9"/>
      <c r="Y1095" s="9"/>
      <c r="Z1095" s="9"/>
      <c r="AA1095" s="9"/>
      <c r="AB1095" s="9"/>
      <c r="AC1095" s="9"/>
      <c r="AD1095" s="9"/>
      <c r="AP1095"/>
      <c r="AQ1095"/>
      <c r="AX1095"/>
    </row>
    <row r="1096" spans="18:50" ht="18.600000000000001" customHeight="1" x14ac:dyDescent="0.25">
      <c r="R1096" s="9"/>
      <c r="S1096" s="9"/>
      <c r="T1096" s="9"/>
      <c r="U1096" s="9"/>
      <c r="V1096" s="9"/>
      <c r="W1096" s="9"/>
      <c r="X1096" s="9"/>
      <c r="Y1096" s="9"/>
      <c r="Z1096" s="9"/>
      <c r="AA1096" s="9"/>
      <c r="AB1096" s="9"/>
      <c r="AC1096" s="9"/>
      <c r="AD1096" s="9"/>
      <c r="AP1096"/>
      <c r="AQ1096"/>
      <c r="AX1096"/>
    </row>
    <row r="1097" spans="18:50" ht="18.600000000000001" customHeight="1" x14ac:dyDescent="0.25">
      <c r="R1097" s="9"/>
      <c r="S1097" s="9"/>
      <c r="T1097" s="9"/>
      <c r="U1097" s="9"/>
      <c r="V1097" s="9"/>
      <c r="W1097" s="9"/>
      <c r="X1097" s="9"/>
      <c r="Y1097" s="9"/>
      <c r="Z1097" s="9"/>
      <c r="AA1097" s="9"/>
      <c r="AB1097" s="9"/>
      <c r="AC1097" s="9"/>
      <c r="AD1097" s="9"/>
      <c r="AP1097"/>
      <c r="AQ1097"/>
      <c r="AX1097"/>
    </row>
    <row r="1098" spans="18:50" ht="18.600000000000001" customHeight="1" x14ac:dyDescent="0.25">
      <c r="R1098" s="9"/>
      <c r="S1098" s="9"/>
      <c r="T1098" s="9"/>
      <c r="U1098" s="9"/>
      <c r="V1098" s="9"/>
      <c r="W1098" s="9"/>
      <c r="X1098" s="9"/>
      <c r="Y1098" s="9"/>
      <c r="Z1098" s="9"/>
      <c r="AA1098" s="9"/>
      <c r="AB1098" s="9"/>
      <c r="AC1098" s="9"/>
      <c r="AD1098" s="9"/>
      <c r="AP1098"/>
      <c r="AQ1098"/>
      <c r="AX1098"/>
    </row>
    <row r="1099" spans="18:50" ht="18.600000000000001" customHeight="1" x14ac:dyDescent="0.25">
      <c r="R1099" s="9"/>
      <c r="S1099" s="9"/>
      <c r="T1099" s="9"/>
      <c r="U1099" s="9"/>
      <c r="V1099" s="9"/>
      <c r="W1099" s="9"/>
      <c r="X1099" s="9"/>
      <c r="Y1099" s="9"/>
      <c r="Z1099" s="9"/>
      <c r="AA1099" s="9"/>
      <c r="AB1099" s="9"/>
      <c r="AC1099" s="9"/>
      <c r="AD1099" s="9"/>
      <c r="AP1099"/>
      <c r="AQ1099"/>
      <c r="AX1099"/>
    </row>
    <row r="1100" spans="18:50" ht="18.600000000000001" customHeight="1" x14ac:dyDescent="0.25">
      <c r="R1100" s="9"/>
      <c r="S1100" s="9"/>
      <c r="T1100" s="9"/>
      <c r="U1100" s="9"/>
      <c r="V1100" s="9"/>
      <c r="W1100" s="9"/>
      <c r="X1100" s="9"/>
      <c r="Y1100" s="9"/>
      <c r="Z1100" s="9"/>
      <c r="AA1100" s="9"/>
      <c r="AB1100" s="9"/>
      <c r="AC1100" s="9"/>
      <c r="AD1100" s="9"/>
      <c r="AP1100"/>
      <c r="AQ1100"/>
      <c r="AX1100"/>
    </row>
    <row r="1101" spans="18:50" ht="18.600000000000001" customHeight="1" x14ac:dyDescent="0.25">
      <c r="R1101" s="9"/>
      <c r="S1101" s="9"/>
      <c r="T1101" s="9"/>
      <c r="U1101" s="9"/>
      <c r="V1101" s="9"/>
      <c r="W1101" s="9"/>
      <c r="X1101" s="9"/>
      <c r="Y1101" s="9"/>
      <c r="Z1101" s="9"/>
      <c r="AA1101" s="9"/>
      <c r="AB1101" s="9"/>
      <c r="AC1101" s="9"/>
      <c r="AD1101" s="9"/>
      <c r="AP1101"/>
      <c r="AQ1101"/>
      <c r="AX1101"/>
    </row>
    <row r="1102" spans="18:50" ht="18.600000000000001" customHeight="1" x14ac:dyDescent="0.25">
      <c r="R1102" s="9"/>
      <c r="S1102" s="9"/>
      <c r="T1102" s="9"/>
      <c r="U1102" s="9"/>
      <c r="V1102" s="9"/>
      <c r="W1102" s="9"/>
      <c r="X1102" s="9"/>
      <c r="Y1102" s="9"/>
      <c r="Z1102" s="9"/>
      <c r="AA1102" s="9"/>
      <c r="AB1102" s="9"/>
      <c r="AC1102" s="9"/>
      <c r="AD1102" s="9"/>
      <c r="AP1102"/>
      <c r="AQ1102"/>
      <c r="AX1102"/>
    </row>
    <row r="1103" spans="18:50" ht="18.600000000000001" customHeight="1" x14ac:dyDescent="0.25">
      <c r="R1103" s="9"/>
      <c r="S1103" s="9"/>
      <c r="T1103" s="9"/>
      <c r="U1103" s="9"/>
      <c r="V1103" s="9"/>
      <c r="W1103" s="9"/>
      <c r="X1103" s="9"/>
      <c r="Y1103" s="9"/>
      <c r="Z1103" s="9"/>
      <c r="AA1103" s="9"/>
      <c r="AB1103" s="9"/>
      <c r="AC1103" s="9"/>
      <c r="AD1103" s="9"/>
      <c r="AP1103"/>
      <c r="AQ1103"/>
      <c r="AX1103"/>
    </row>
    <row r="1104" spans="18:50" ht="18.600000000000001" customHeight="1" x14ac:dyDescent="0.25">
      <c r="R1104" s="9"/>
      <c r="S1104" s="9"/>
      <c r="T1104" s="9"/>
      <c r="U1104" s="9"/>
      <c r="V1104" s="9"/>
      <c r="W1104" s="9"/>
      <c r="X1104" s="9"/>
      <c r="Y1104" s="9"/>
      <c r="Z1104" s="9"/>
      <c r="AA1104" s="9"/>
      <c r="AB1104" s="9"/>
      <c r="AC1104" s="9"/>
      <c r="AD1104" s="9"/>
      <c r="AP1104"/>
      <c r="AQ1104"/>
      <c r="AX1104"/>
    </row>
    <row r="1105" spans="18:50" ht="18.600000000000001" customHeight="1" x14ac:dyDescent="0.25">
      <c r="R1105" s="9"/>
      <c r="S1105" s="9"/>
      <c r="T1105" s="9"/>
      <c r="U1105" s="9"/>
      <c r="V1105" s="9"/>
      <c r="W1105" s="9"/>
      <c r="X1105" s="9"/>
      <c r="Y1105" s="9"/>
      <c r="Z1105" s="9"/>
      <c r="AA1105" s="9"/>
      <c r="AB1105" s="9"/>
      <c r="AC1105" s="9"/>
      <c r="AD1105" s="9"/>
      <c r="AP1105"/>
      <c r="AQ1105"/>
      <c r="AX1105"/>
    </row>
    <row r="1106" spans="18:50" ht="18.600000000000001" customHeight="1" x14ac:dyDescent="0.25">
      <c r="R1106" s="9"/>
      <c r="S1106" s="9"/>
      <c r="T1106" s="9"/>
      <c r="U1106" s="9"/>
      <c r="V1106" s="9"/>
      <c r="W1106" s="9"/>
      <c r="X1106" s="9"/>
      <c r="Y1106" s="9"/>
      <c r="Z1106" s="9"/>
      <c r="AA1106" s="9"/>
      <c r="AB1106" s="9"/>
      <c r="AC1106" s="9"/>
      <c r="AD1106" s="9"/>
      <c r="AP1106"/>
      <c r="AQ1106"/>
      <c r="AX1106"/>
    </row>
    <row r="1107" spans="18:50" ht="18.600000000000001" customHeight="1" x14ac:dyDescent="0.25">
      <c r="R1107" s="9"/>
      <c r="S1107" s="9"/>
      <c r="T1107" s="9"/>
      <c r="U1107" s="9"/>
      <c r="V1107" s="9"/>
      <c r="W1107" s="9"/>
      <c r="X1107" s="9"/>
      <c r="Y1107" s="9"/>
      <c r="Z1107" s="9"/>
      <c r="AA1107" s="9"/>
      <c r="AB1107" s="9"/>
      <c r="AC1107" s="9"/>
      <c r="AD1107" s="9"/>
      <c r="AP1107"/>
      <c r="AQ1107"/>
      <c r="AX1107"/>
    </row>
    <row r="1108" spans="18:50" ht="18.600000000000001" customHeight="1" x14ac:dyDescent="0.25">
      <c r="R1108" s="9"/>
      <c r="S1108" s="9"/>
      <c r="T1108" s="9"/>
      <c r="U1108" s="9"/>
      <c r="V1108" s="9"/>
      <c r="W1108" s="9"/>
      <c r="X1108" s="9"/>
      <c r="Y1108" s="9"/>
      <c r="Z1108" s="9"/>
      <c r="AA1108" s="9"/>
      <c r="AB1108" s="9"/>
      <c r="AC1108" s="9"/>
      <c r="AD1108" s="9"/>
      <c r="AP1108"/>
      <c r="AQ1108"/>
      <c r="AX1108"/>
    </row>
    <row r="1109" spans="18:50" ht="18.600000000000001" customHeight="1" x14ac:dyDescent="0.25">
      <c r="R1109" s="9"/>
      <c r="S1109" s="9"/>
      <c r="T1109" s="9"/>
      <c r="U1109" s="9"/>
      <c r="V1109" s="9"/>
      <c r="W1109" s="9"/>
      <c r="X1109" s="9"/>
      <c r="Y1109" s="9"/>
      <c r="Z1109" s="9"/>
      <c r="AA1109" s="9"/>
      <c r="AB1109" s="9"/>
      <c r="AC1109" s="9"/>
      <c r="AD1109" s="9"/>
      <c r="AP1109"/>
      <c r="AQ1109"/>
      <c r="AX1109"/>
    </row>
    <row r="1110" spans="18:50" ht="18.600000000000001" customHeight="1" x14ac:dyDescent="0.25">
      <c r="R1110" s="9"/>
      <c r="S1110" s="9"/>
      <c r="T1110" s="9"/>
      <c r="U1110" s="9"/>
      <c r="V1110" s="9"/>
      <c r="W1110" s="9"/>
      <c r="X1110" s="9"/>
      <c r="Y1110" s="9"/>
      <c r="Z1110" s="9"/>
      <c r="AA1110" s="9"/>
      <c r="AB1110" s="9"/>
      <c r="AC1110" s="9"/>
      <c r="AD1110" s="9"/>
      <c r="AP1110"/>
      <c r="AQ1110"/>
      <c r="AX1110"/>
    </row>
    <row r="1111" spans="18:50" ht="18.600000000000001" customHeight="1" x14ac:dyDescent="0.25">
      <c r="R1111" s="9"/>
      <c r="S1111" s="9"/>
      <c r="T1111" s="9"/>
      <c r="U1111" s="9"/>
      <c r="V1111" s="9"/>
      <c r="W1111" s="9"/>
      <c r="X1111" s="9"/>
      <c r="Y1111" s="9"/>
      <c r="Z1111" s="9"/>
      <c r="AA1111" s="9"/>
      <c r="AB1111" s="9"/>
      <c r="AC1111" s="9"/>
      <c r="AD1111" s="9"/>
      <c r="AP1111"/>
      <c r="AQ1111"/>
      <c r="AX1111"/>
    </row>
    <row r="1112" spans="18:50" ht="18.600000000000001" customHeight="1" x14ac:dyDescent="0.25">
      <c r="R1112" s="9"/>
      <c r="S1112" s="9"/>
      <c r="T1112" s="9"/>
      <c r="U1112" s="9"/>
      <c r="V1112" s="9"/>
      <c r="W1112" s="9"/>
      <c r="X1112" s="9"/>
      <c r="Y1112" s="9"/>
      <c r="Z1112" s="9"/>
      <c r="AA1112" s="9"/>
      <c r="AB1112" s="9"/>
      <c r="AC1112" s="9"/>
      <c r="AD1112" s="9"/>
      <c r="AP1112"/>
      <c r="AQ1112"/>
      <c r="AX1112"/>
    </row>
    <row r="1113" spans="18:50" ht="18.600000000000001" customHeight="1" x14ac:dyDescent="0.25">
      <c r="R1113" s="9"/>
      <c r="S1113" s="9"/>
      <c r="T1113" s="9"/>
      <c r="U1113" s="9"/>
      <c r="V1113" s="9"/>
      <c r="W1113" s="9"/>
      <c r="X1113" s="9"/>
      <c r="Y1113" s="9"/>
      <c r="Z1113" s="9"/>
      <c r="AA1113" s="9"/>
      <c r="AB1113" s="9"/>
      <c r="AC1113" s="9"/>
      <c r="AD1113" s="9"/>
      <c r="AP1113"/>
      <c r="AQ1113"/>
      <c r="AX1113"/>
    </row>
    <row r="1114" spans="18:50" ht="18.600000000000001" customHeight="1" x14ac:dyDescent="0.25">
      <c r="R1114" s="9"/>
      <c r="S1114" s="9"/>
      <c r="T1114" s="9"/>
      <c r="U1114" s="9"/>
      <c r="V1114" s="9"/>
      <c r="W1114" s="9"/>
      <c r="X1114" s="9"/>
      <c r="Y1114" s="9"/>
      <c r="Z1114" s="9"/>
      <c r="AA1114" s="9"/>
      <c r="AB1114" s="9"/>
      <c r="AC1114" s="9"/>
      <c r="AD1114" s="9"/>
      <c r="AP1114"/>
      <c r="AQ1114"/>
      <c r="AX1114"/>
    </row>
    <row r="1115" spans="18:50" ht="18.600000000000001" customHeight="1" x14ac:dyDescent="0.25">
      <c r="R1115" s="9"/>
      <c r="S1115" s="9"/>
      <c r="T1115" s="9"/>
      <c r="U1115" s="9"/>
      <c r="V1115" s="9"/>
      <c r="W1115" s="9"/>
      <c r="X1115" s="9"/>
      <c r="Y1115" s="9"/>
      <c r="Z1115" s="9"/>
      <c r="AA1115" s="9"/>
      <c r="AB1115" s="9"/>
      <c r="AC1115" s="9"/>
      <c r="AD1115" s="9"/>
      <c r="AP1115"/>
      <c r="AQ1115"/>
      <c r="AX1115"/>
    </row>
    <row r="1116" spans="18:50" ht="18.600000000000001" customHeight="1" x14ac:dyDescent="0.25">
      <c r="R1116" s="9"/>
      <c r="S1116" s="9"/>
      <c r="T1116" s="9"/>
      <c r="U1116" s="9"/>
      <c r="V1116" s="9"/>
      <c r="W1116" s="9"/>
      <c r="X1116" s="9"/>
      <c r="Y1116" s="9"/>
      <c r="Z1116" s="9"/>
      <c r="AA1116" s="9"/>
      <c r="AB1116" s="9"/>
      <c r="AC1116" s="9"/>
      <c r="AD1116" s="9"/>
      <c r="AP1116"/>
      <c r="AQ1116"/>
      <c r="AX1116"/>
    </row>
    <row r="1117" spans="18:50" ht="18.600000000000001" customHeight="1" x14ac:dyDescent="0.25">
      <c r="R1117" s="9"/>
      <c r="S1117" s="9"/>
      <c r="T1117" s="9"/>
      <c r="U1117" s="9"/>
      <c r="V1117" s="9"/>
      <c r="W1117" s="9"/>
      <c r="X1117" s="9"/>
      <c r="Y1117" s="9"/>
      <c r="Z1117" s="9"/>
      <c r="AA1117" s="9"/>
      <c r="AB1117" s="9"/>
      <c r="AC1117" s="9"/>
      <c r="AD1117" s="9"/>
      <c r="AP1117"/>
      <c r="AQ1117"/>
      <c r="AX1117"/>
    </row>
    <row r="1118" spans="18:50" ht="18.600000000000001" customHeight="1" x14ac:dyDescent="0.25">
      <c r="R1118" s="9"/>
      <c r="S1118" s="9"/>
      <c r="T1118" s="9"/>
      <c r="U1118" s="9"/>
      <c r="V1118" s="9"/>
      <c r="W1118" s="9"/>
      <c r="X1118" s="9"/>
      <c r="Y1118" s="9"/>
      <c r="Z1118" s="9"/>
      <c r="AA1118" s="9"/>
      <c r="AB1118" s="9"/>
      <c r="AC1118" s="9"/>
      <c r="AD1118" s="9"/>
      <c r="AP1118"/>
      <c r="AQ1118"/>
      <c r="AX1118"/>
    </row>
    <row r="1119" spans="18:50" ht="18.600000000000001" customHeight="1" x14ac:dyDescent="0.25">
      <c r="R1119" s="9"/>
      <c r="S1119" s="9"/>
      <c r="T1119" s="9"/>
      <c r="U1119" s="9"/>
      <c r="V1119" s="9"/>
      <c r="W1119" s="9"/>
      <c r="X1119" s="9"/>
      <c r="Y1119" s="9"/>
      <c r="Z1119" s="9"/>
      <c r="AA1119" s="9"/>
      <c r="AB1119" s="9"/>
      <c r="AC1119" s="9"/>
      <c r="AD1119" s="9"/>
      <c r="AP1119"/>
      <c r="AQ1119"/>
      <c r="AX1119"/>
    </row>
    <row r="1120" spans="18:50" ht="18.600000000000001" customHeight="1" x14ac:dyDescent="0.25">
      <c r="R1120" s="9"/>
      <c r="S1120" s="9"/>
      <c r="T1120" s="9"/>
      <c r="U1120" s="9"/>
      <c r="V1120" s="9"/>
      <c r="W1120" s="9"/>
      <c r="X1120" s="9"/>
      <c r="Y1120" s="9"/>
      <c r="Z1120" s="9"/>
      <c r="AA1120" s="9"/>
      <c r="AB1120" s="9"/>
      <c r="AC1120" s="9"/>
      <c r="AD1120" s="9"/>
      <c r="AP1120"/>
      <c r="AQ1120"/>
      <c r="AX1120"/>
    </row>
    <row r="1121" spans="18:50" ht="18.600000000000001" customHeight="1" x14ac:dyDescent="0.25">
      <c r="R1121" s="9"/>
      <c r="S1121" s="9"/>
      <c r="T1121" s="9"/>
      <c r="U1121" s="9"/>
      <c r="V1121" s="9"/>
      <c r="W1121" s="9"/>
      <c r="X1121" s="9"/>
      <c r="Y1121" s="9"/>
      <c r="Z1121" s="9"/>
      <c r="AA1121" s="9"/>
      <c r="AB1121" s="9"/>
      <c r="AC1121" s="9"/>
      <c r="AD1121" s="9"/>
      <c r="AP1121"/>
      <c r="AQ1121"/>
      <c r="AX1121"/>
    </row>
    <row r="1122" spans="18:50" ht="18.600000000000001" customHeight="1" x14ac:dyDescent="0.25">
      <c r="R1122" s="9"/>
      <c r="S1122" s="9"/>
      <c r="T1122" s="9"/>
      <c r="U1122" s="9"/>
      <c r="V1122" s="9"/>
      <c r="W1122" s="9"/>
      <c r="X1122" s="9"/>
      <c r="Y1122" s="9"/>
      <c r="Z1122" s="9"/>
      <c r="AA1122" s="9"/>
      <c r="AB1122" s="9"/>
      <c r="AC1122" s="9"/>
      <c r="AD1122" s="9"/>
      <c r="AP1122"/>
      <c r="AQ1122"/>
      <c r="AX1122"/>
    </row>
    <row r="1123" spans="18:50" ht="18.600000000000001" customHeight="1" x14ac:dyDescent="0.25">
      <c r="R1123" s="9"/>
      <c r="S1123" s="9"/>
      <c r="T1123" s="9"/>
      <c r="U1123" s="9"/>
      <c r="V1123" s="9"/>
      <c r="W1123" s="9"/>
      <c r="X1123" s="9"/>
      <c r="Y1123" s="9"/>
      <c r="Z1123" s="9"/>
      <c r="AA1123" s="9"/>
      <c r="AB1123" s="9"/>
      <c r="AC1123" s="9"/>
      <c r="AD1123" s="9"/>
      <c r="AP1123"/>
      <c r="AQ1123"/>
      <c r="AX1123"/>
    </row>
    <row r="1124" spans="18:50" ht="18.600000000000001" customHeight="1" x14ac:dyDescent="0.25">
      <c r="R1124" s="9"/>
      <c r="S1124" s="9"/>
      <c r="T1124" s="9"/>
      <c r="U1124" s="9"/>
      <c r="V1124" s="9"/>
      <c r="W1124" s="9"/>
      <c r="X1124" s="9"/>
      <c r="Y1124" s="9"/>
      <c r="Z1124" s="9"/>
      <c r="AA1124" s="9"/>
      <c r="AB1124" s="9"/>
      <c r="AC1124" s="9"/>
      <c r="AD1124" s="9"/>
      <c r="AP1124"/>
      <c r="AQ1124"/>
      <c r="AX1124"/>
    </row>
    <row r="1125" spans="18:50" ht="18.600000000000001" customHeight="1" x14ac:dyDescent="0.25">
      <c r="R1125" s="9"/>
      <c r="S1125" s="9"/>
      <c r="T1125" s="9"/>
      <c r="U1125" s="9"/>
      <c r="V1125" s="9"/>
      <c r="W1125" s="9"/>
      <c r="X1125" s="9"/>
      <c r="Y1125" s="9"/>
      <c r="Z1125" s="9"/>
      <c r="AA1125" s="9"/>
      <c r="AB1125" s="9"/>
      <c r="AC1125" s="9"/>
      <c r="AD1125" s="9"/>
      <c r="AP1125"/>
      <c r="AQ1125"/>
      <c r="AX1125"/>
    </row>
    <row r="1126" spans="18:50" ht="18.600000000000001" customHeight="1" x14ac:dyDescent="0.25">
      <c r="R1126" s="9"/>
      <c r="S1126" s="9"/>
      <c r="T1126" s="9"/>
      <c r="U1126" s="9"/>
      <c r="V1126" s="9"/>
      <c r="W1126" s="9"/>
      <c r="X1126" s="9"/>
      <c r="Y1126" s="9"/>
      <c r="Z1126" s="9"/>
      <c r="AA1126" s="9"/>
      <c r="AB1126" s="9"/>
      <c r="AC1126" s="9"/>
      <c r="AD1126" s="9"/>
      <c r="AP1126"/>
      <c r="AQ1126"/>
      <c r="AX1126"/>
    </row>
    <row r="1127" spans="18:50" ht="18.600000000000001" customHeight="1" x14ac:dyDescent="0.25">
      <c r="R1127" s="9"/>
      <c r="S1127" s="9"/>
      <c r="T1127" s="9"/>
      <c r="U1127" s="9"/>
      <c r="V1127" s="9"/>
      <c r="W1127" s="9"/>
      <c r="X1127" s="9"/>
      <c r="Y1127" s="9"/>
      <c r="Z1127" s="9"/>
      <c r="AA1127" s="9"/>
      <c r="AB1127" s="9"/>
      <c r="AC1127" s="9"/>
      <c r="AD1127" s="9"/>
      <c r="AP1127"/>
      <c r="AQ1127"/>
      <c r="AX1127"/>
    </row>
    <row r="1128" spans="18:50" ht="18.600000000000001" customHeight="1" x14ac:dyDescent="0.25">
      <c r="R1128" s="9"/>
      <c r="S1128" s="9"/>
      <c r="T1128" s="9"/>
      <c r="U1128" s="9"/>
      <c r="V1128" s="9"/>
      <c r="W1128" s="9"/>
      <c r="X1128" s="9"/>
      <c r="Y1128" s="9"/>
      <c r="Z1128" s="9"/>
      <c r="AA1128" s="9"/>
      <c r="AB1128" s="9"/>
      <c r="AC1128" s="9"/>
      <c r="AD1128" s="9"/>
      <c r="AP1128"/>
      <c r="AQ1128"/>
      <c r="AX1128"/>
    </row>
    <row r="1129" spans="18:50" ht="18.600000000000001" customHeight="1" x14ac:dyDescent="0.25">
      <c r="R1129" s="9"/>
      <c r="S1129" s="9"/>
      <c r="T1129" s="9"/>
      <c r="U1129" s="9"/>
      <c r="V1129" s="9"/>
      <c r="W1129" s="9"/>
      <c r="X1129" s="9"/>
      <c r="Y1129" s="9"/>
      <c r="Z1129" s="9"/>
      <c r="AA1129" s="9"/>
      <c r="AB1129" s="9"/>
      <c r="AC1129" s="9"/>
      <c r="AD1129" s="9"/>
      <c r="AP1129"/>
      <c r="AQ1129"/>
      <c r="AX1129"/>
    </row>
    <row r="1130" spans="18:50" ht="18.600000000000001" customHeight="1" x14ac:dyDescent="0.25">
      <c r="R1130" s="9"/>
      <c r="S1130" s="9"/>
      <c r="T1130" s="9"/>
      <c r="U1130" s="9"/>
      <c r="V1130" s="9"/>
      <c r="W1130" s="9"/>
      <c r="X1130" s="9"/>
      <c r="Y1130" s="9"/>
      <c r="Z1130" s="9"/>
      <c r="AA1130" s="9"/>
      <c r="AB1130" s="9"/>
      <c r="AC1130" s="9"/>
      <c r="AD1130" s="9"/>
      <c r="AP1130"/>
      <c r="AQ1130"/>
      <c r="AX1130"/>
    </row>
    <row r="1131" spans="18:50" ht="18.600000000000001" customHeight="1" x14ac:dyDescent="0.25">
      <c r="R1131" s="9"/>
      <c r="S1131" s="9"/>
      <c r="T1131" s="9"/>
      <c r="U1131" s="9"/>
      <c r="V1131" s="9"/>
      <c r="W1131" s="9"/>
      <c r="X1131" s="9"/>
      <c r="Y1131" s="9"/>
      <c r="Z1131" s="9"/>
      <c r="AA1131" s="9"/>
      <c r="AB1131" s="9"/>
      <c r="AC1131" s="9"/>
      <c r="AD1131" s="9"/>
      <c r="AP1131"/>
      <c r="AQ1131"/>
      <c r="AX1131"/>
    </row>
    <row r="1132" spans="18:50" ht="18.600000000000001" customHeight="1" x14ac:dyDescent="0.25">
      <c r="R1132" s="9"/>
      <c r="S1132" s="9"/>
      <c r="T1132" s="9"/>
      <c r="U1132" s="9"/>
      <c r="V1132" s="9"/>
      <c r="W1132" s="9"/>
      <c r="X1132" s="9"/>
      <c r="Y1132" s="9"/>
      <c r="Z1132" s="9"/>
      <c r="AA1132" s="9"/>
      <c r="AB1132" s="9"/>
      <c r="AC1132" s="9"/>
      <c r="AD1132" s="9"/>
      <c r="AP1132"/>
      <c r="AQ1132"/>
      <c r="AX1132"/>
    </row>
    <row r="1133" spans="18:50" ht="18.600000000000001" customHeight="1" x14ac:dyDescent="0.25">
      <c r="R1133" s="9"/>
      <c r="S1133" s="9"/>
      <c r="T1133" s="9"/>
      <c r="U1133" s="9"/>
      <c r="V1133" s="9"/>
      <c r="W1133" s="9"/>
      <c r="X1133" s="9"/>
      <c r="Y1133" s="9"/>
      <c r="Z1133" s="9"/>
      <c r="AA1133" s="9"/>
      <c r="AB1133" s="9"/>
      <c r="AC1133" s="9"/>
      <c r="AD1133" s="9"/>
      <c r="AP1133"/>
      <c r="AQ1133"/>
      <c r="AX1133"/>
    </row>
    <row r="1134" spans="18:50" ht="18.600000000000001" customHeight="1" x14ac:dyDescent="0.25">
      <c r="R1134" s="9"/>
      <c r="S1134" s="9"/>
      <c r="T1134" s="9"/>
      <c r="U1134" s="9"/>
      <c r="V1134" s="9"/>
      <c r="W1134" s="9"/>
      <c r="X1134" s="9"/>
      <c r="Y1134" s="9"/>
      <c r="Z1134" s="9"/>
      <c r="AA1134" s="9"/>
      <c r="AB1134" s="9"/>
      <c r="AC1134" s="9"/>
      <c r="AD1134" s="9"/>
      <c r="AP1134"/>
      <c r="AQ1134"/>
      <c r="AX1134"/>
    </row>
    <row r="1135" spans="18:50" ht="18.600000000000001" customHeight="1" x14ac:dyDescent="0.25">
      <c r="R1135" s="9"/>
      <c r="S1135" s="9"/>
      <c r="T1135" s="9"/>
      <c r="U1135" s="9"/>
      <c r="V1135" s="9"/>
      <c r="W1135" s="9"/>
      <c r="X1135" s="9"/>
      <c r="Y1135" s="9"/>
      <c r="Z1135" s="9"/>
      <c r="AA1135" s="9"/>
      <c r="AB1135" s="9"/>
      <c r="AC1135" s="9"/>
      <c r="AD1135" s="9"/>
      <c r="AP1135"/>
      <c r="AQ1135"/>
      <c r="AX1135"/>
    </row>
    <row r="1136" spans="18:50" ht="18.600000000000001" customHeight="1" x14ac:dyDescent="0.25">
      <c r="R1136" s="9"/>
      <c r="S1136" s="9"/>
      <c r="T1136" s="9"/>
      <c r="U1136" s="9"/>
      <c r="V1136" s="9"/>
      <c r="W1136" s="9"/>
      <c r="X1136" s="9"/>
      <c r="Y1136" s="9"/>
      <c r="Z1136" s="9"/>
      <c r="AA1136" s="9"/>
      <c r="AB1136" s="9"/>
      <c r="AC1136" s="9"/>
      <c r="AD1136" s="9"/>
      <c r="AP1136"/>
      <c r="AQ1136"/>
      <c r="AX1136"/>
    </row>
    <row r="1137" spans="18:50" ht="18.600000000000001" customHeight="1" x14ac:dyDescent="0.25">
      <c r="R1137" s="9"/>
      <c r="S1137" s="9"/>
      <c r="T1137" s="9"/>
      <c r="U1137" s="9"/>
      <c r="V1137" s="9"/>
      <c r="W1137" s="9"/>
      <c r="X1137" s="9"/>
      <c r="Y1137" s="9"/>
      <c r="Z1137" s="9"/>
      <c r="AA1137" s="9"/>
      <c r="AB1137" s="9"/>
      <c r="AC1137" s="9"/>
      <c r="AD1137" s="9"/>
      <c r="AP1137"/>
      <c r="AQ1137"/>
      <c r="AX1137"/>
    </row>
    <row r="1138" spans="18:50" ht="18.600000000000001" customHeight="1" x14ac:dyDescent="0.25">
      <c r="R1138" s="9"/>
      <c r="S1138" s="9"/>
      <c r="T1138" s="9"/>
      <c r="U1138" s="9"/>
      <c r="V1138" s="9"/>
      <c r="W1138" s="9"/>
      <c r="X1138" s="9"/>
      <c r="Y1138" s="9"/>
      <c r="Z1138" s="9"/>
      <c r="AA1138" s="9"/>
      <c r="AB1138" s="9"/>
      <c r="AC1138" s="9"/>
      <c r="AD1138" s="9"/>
      <c r="AP1138"/>
      <c r="AQ1138"/>
      <c r="AX1138"/>
    </row>
    <row r="1139" spans="18:50" ht="18.600000000000001" customHeight="1" x14ac:dyDescent="0.25">
      <c r="R1139" s="9"/>
      <c r="S1139" s="9"/>
      <c r="T1139" s="9"/>
      <c r="U1139" s="9"/>
      <c r="V1139" s="9"/>
      <c r="W1139" s="9"/>
      <c r="X1139" s="9"/>
      <c r="Y1139" s="9"/>
      <c r="Z1139" s="9"/>
      <c r="AA1139" s="9"/>
      <c r="AB1139" s="9"/>
      <c r="AC1139" s="9"/>
      <c r="AD1139" s="9"/>
      <c r="AP1139"/>
      <c r="AQ1139"/>
      <c r="AX1139"/>
    </row>
    <row r="1140" spans="18:50" ht="18.600000000000001" customHeight="1" x14ac:dyDescent="0.25">
      <c r="R1140" s="9"/>
      <c r="S1140" s="9"/>
      <c r="T1140" s="9"/>
      <c r="U1140" s="9"/>
      <c r="V1140" s="9"/>
      <c r="W1140" s="9"/>
      <c r="X1140" s="9"/>
      <c r="Y1140" s="9"/>
      <c r="Z1140" s="9"/>
      <c r="AA1140" s="9"/>
      <c r="AB1140" s="9"/>
      <c r="AC1140" s="9"/>
      <c r="AD1140" s="9"/>
      <c r="AP1140"/>
      <c r="AQ1140"/>
      <c r="AX1140"/>
    </row>
    <row r="1141" spans="18:50" ht="18.600000000000001" customHeight="1" x14ac:dyDescent="0.25">
      <c r="R1141" s="9"/>
      <c r="S1141" s="9"/>
      <c r="T1141" s="9"/>
      <c r="U1141" s="9"/>
      <c r="V1141" s="9"/>
      <c r="W1141" s="9"/>
      <c r="X1141" s="9"/>
      <c r="Y1141" s="9"/>
      <c r="Z1141" s="9"/>
      <c r="AA1141" s="9"/>
      <c r="AB1141" s="9"/>
      <c r="AC1141" s="9"/>
      <c r="AD1141" s="9"/>
      <c r="AP1141"/>
      <c r="AQ1141"/>
      <c r="AX1141"/>
    </row>
    <row r="1142" spans="18:50" ht="18.600000000000001" customHeight="1" x14ac:dyDescent="0.25">
      <c r="R1142" s="9"/>
      <c r="S1142" s="9"/>
      <c r="T1142" s="9"/>
      <c r="U1142" s="9"/>
      <c r="V1142" s="9"/>
      <c r="W1142" s="9"/>
      <c r="X1142" s="9"/>
      <c r="Y1142" s="9"/>
      <c r="Z1142" s="9"/>
      <c r="AA1142" s="9"/>
      <c r="AB1142" s="9"/>
      <c r="AC1142" s="9"/>
      <c r="AD1142" s="9"/>
      <c r="AP1142"/>
      <c r="AQ1142"/>
      <c r="AX1142"/>
    </row>
    <row r="1143" spans="18:50" ht="18.600000000000001" customHeight="1" x14ac:dyDescent="0.25">
      <c r="R1143" s="9"/>
      <c r="S1143" s="9"/>
      <c r="T1143" s="9"/>
      <c r="U1143" s="9"/>
      <c r="V1143" s="9"/>
      <c r="W1143" s="9"/>
      <c r="X1143" s="9"/>
      <c r="Y1143" s="9"/>
      <c r="Z1143" s="9"/>
      <c r="AA1143" s="9"/>
      <c r="AB1143" s="9"/>
      <c r="AC1143" s="9"/>
      <c r="AD1143" s="9"/>
      <c r="AP1143"/>
      <c r="AQ1143"/>
      <c r="AX1143"/>
    </row>
    <row r="1144" spans="18:50" ht="18.600000000000001" customHeight="1" x14ac:dyDescent="0.25">
      <c r="R1144" s="9"/>
      <c r="S1144" s="9"/>
      <c r="T1144" s="9"/>
      <c r="U1144" s="9"/>
      <c r="V1144" s="9"/>
      <c r="W1144" s="9"/>
      <c r="X1144" s="9"/>
      <c r="Y1144" s="9"/>
      <c r="Z1144" s="9"/>
      <c r="AA1144" s="9"/>
      <c r="AB1144" s="9"/>
      <c r="AC1144" s="9"/>
      <c r="AD1144" s="9"/>
      <c r="AP1144"/>
      <c r="AQ1144"/>
      <c r="AX1144"/>
    </row>
    <row r="1145" spans="18:50" ht="18.600000000000001" customHeight="1" x14ac:dyDescent="0.25">
      <c r="R1145" s="9"/>
      <c r="S1145" s="9"/>
      <c r="T1145" s="9"/>
      <c r="U1145" s="9"/>
      <c r="V1145" s="9"/>
      <c r="W1145" s="9"/>
      <c r="X1145" s="9"/>
      <c r="Y1145" s="9"/>
      <c r="Z1145" s="9"/>
      <c r="AA1145" s="9"/>
      <c r="AB1145" s="9"/>
      <c r="AC1145" s="9"/>
      <c r="AD1145" s="9"/>
      <c r="AP1145"/>
      <c r="AQ1145"/>
      <c r="AX1145"/>
    </row>
    <row r="1146" spans="18:50" ht="18.600000000000001" customHeight="1" x14ac:dyDescent="0.25">
      <c r="R1146" s="9"/>
      <c r="S1146" s="9"/>
      <c r="T1146" s="9"/>
      <c r="U1146" s="9"/>
      <c r="V1146" s="9"/>
      <c r="W1146" s="9"/>
      <c r="X1146" s="9"/>
      <c r="Y1146" s="9"/>
      <c r="Z1146" s="9"/>
      <c r="AA1146" s="9"/>
      <c r="AB1146" s="9"/>
      <c r="AC1146" s="9"/>
      <c r="AD1146" s="9"/>
      <c r="AP1146"/>
      <c r="AQ1146"/>
      <c r="AX1146"/>
    </row>
    <row r="1147" spans="18:50" ht="18.600000000000001" customHeight="1" x14ac:dyDescent="0.25">
      <c r="R1147" s="9"/>
      <c r="S1147" s="9"/>
      <c r="T1147" s="9"/>
      <c r="U1147" s="9"/>
      <c r="V1147" s="9"/>
      <c r="W1147" s="9"/>
      <c r="X1147" s="9"/>
      <c r="Y1147" s="9"/>
      <c r="Z1147" s="9"/>
      <c r="AA1147" s="9"/>
      <c r="AB1147" s="9"/>
      <c r="AC1147" s="9"/>
      <c r="AD1147" s="9"/>
      <c r="AP1147"/>
      <c r="AQ1147"/>
      <c r="AX1147"/>
    </row>
    <row r="1148" spans="18:50" ht="18.600000000000001" customHeight="1" x14ac:dyDescent="0.25">
      <c r="R1148" s="9"/>
      <c r="S1148" s="9"/>
      <c r="T1148" s="9"/>
      <c r="U1148" s="9"/>
      <c r="V1148" s="9"/>
      <c r="W1148" s="9"/>
      <c r="X1148" s="9"/>
      <c r="Y1148" s="9"/>
      <c r="Z1148" s="9"/>
      <c r="AA1148" s="9"/>
      <c r="AB1148" s="9"/>
      <c r="AC1148" s="9"/>
      <c r="AD1148" s="9"/>
      <c r="AP1148"/>
      <c r="AQ1148"/>
      <c r="AX1148"/>
    </row>
    <row r="1149" spans="18:50" ht="18.600000000000001" customHeight="1" x14ac:dyDescent="0.25">
      <c r="R1149" s="9"/>
      <c r="S1149" s="9"/>
      <c r="T1149" s="9"/>
      <c r="U1149" s="9"/>
      <c r="V1149" s="9"/>
      <c r="W1149" s="9"/>
      <c r="X1149" s="9"/>
      <c r="Y1149" s="9"/>
      <c r="Z1149" s="9"/>
      <c r="AA1149" s="9"/>
      <c r="AB1149" s="9"/>
      <c r="AC1149" s="9"/>
      <c r="AD1149" s="9"/>
      <c r="AP1149"/>
      <c r="AQ1149"/>
      <c r="AX1149"/>
    </row>
    <row r="1150" spans="18:50" ht="18.600000000000001" customHeight="1" x14ac:dyDescent="0.25">
      <c r="R1150" s="9"/>
      <c r="S1150" s="9"/>
      <c r="T1150" s="9"/>
      <c r="U1150" s="9"/>
      <c r="V1150" s="9"/>
      <c r="W1150" s="9"/>
      <c r="X1150" s="9"/>
      <c r="Y1150" s="9"/>
      <c r="Z1150" s="9"/>
      <c r="AA1150" s="9"/>
      <c r="AB1150" s="9"/>
      <c r="AC1150" s="9"/>
      <c r="AD1150" s="9"/>
      <c r="AP1150"/>
      <c r="AQ1150"/>
      <c r="AX1150"/>
    </row>
    <row r="1151" spans="18:50" ht="18.600000000000001" customHeight="1" x14ac:dyDescent="0.25">
      <c r="R1151" s="9"/>
      <c r="S1151" s="9"/>
      <c r="T1151" s="9"/>
      <c r="U1151" s="9"/>
      <c r="V1151" s="9"/>
      <c r="W1151" s="9"/>
      <c r="X1151" s="9"/>
      <c r="Y1151" s="9"/>
      <c r="Z1151" s="9"/>
      <c r="AA1151" s="9"/>
      <c r="AB1151" s="9"/>
      <c r="AC1151" s="9"/>
      <c r="AD1151" s="9"/>
      <c r="AP1151"/>
      <c r="AQ1151"/>
      <c r="AX1151"/>
    </row>
    <row r="1152" spans="18:50" ht="18.600000000000001" customHeight="1" x14ac:dyDescent="0.25">
      <c r="R1152" s="9"/>
      <c r="S1152" s="9"/>
      <c r="T1152" s="9"/>
      <c r="U1152" s="9"/>
      <c r="V1152" s="9"/>
      <c r="W1152" s="9"/>
      <c r="X1152" s="9"/>
      <c r="Y1152" s="9"/>
      <c r="Z1152" s="9"/>
      <c r="AA1152" s="9"/>
      <c r="AB1152" s="9"/>
      <c r="AC1152" s="9"/>
      <c r="AD1152" s="9"/>
      <c r="AP1152"/>
      <c r="AQ1152"/>
      <c r="AX1152"/>
    </row>
    <row r="1153" spans="18:50" ht="18.600000000000001" customHeight="1" x14ac:dyDescent="0.25">
      <c r="R1153" s="9"/>
      <c r="S1153" s="9"/>
      <c r="T1153" s="9"/>
      <c r="U1153" s="9"/>
      <c r="V1153" s="9"/>
      <c r="W1153" s="9"/>
      <c r="X1153" s="9"/>
      <c r="Y1153" s="9"/>
      <c r="Z1153" s="9"/>
      <c r="AA1153" s="9"/>
      <c r="AB1153" s="9"/>
      <c r="AC1153" s="9"/>
      <c r="AD1153" s="9"/>
      <c r="AP1153"/>
      <c r="AQ1153"/>
      <c r="AX1153"/>
    </row>
    <row r="1154" spans="18:50" ht="18.600000000000001" customHeight="1" x14ac:dyDescent="0.25">
      <c r="R1154" s="9"/>
      <c r="S1154" s="9"/>
      <c r="T1154" s="9"/>
      <c r="U1154" s="9"/>
      <c r="V1154" s="9"/>
      <c r="W1154" s="9"/>
      <c r="X1154" s="9"/>
      <c r="Y1154" s="9"/>
      <c r="Z1154" s="9"/>
      <c r="AA1154" s="9"/>
      <c r="AB1154" s="9"/>
      <c r="AC1154" s="9"/>
      <c r="AD1154" s="9"/>
      <c r="AP1154"/>
      <c r="AQ1154"/>
      <c r="AX1154"/>
    </row>
    <row r="1155" spans="18:50" ht="18.600000000000001" customHeight="1" x14ac:dyDescent="0.25">
      <c r="R1155" s="9"/>
      <c r="S1155" s="9"/>
      <c r="T1155" s="9"/>
      <c r="U1155" s="9"/>
      <c r="V1155" s="9"/>
      <c r="W1155" s="9"/>
      <c r="X1155" s="9"/>
      <c r="Y1155" s="9"/>
      <c r="Z1155" s="9"/>
      <c r="AA1155" s="9"/>
      <c r="AB1155" s="9"/>
      <c r="AC1155" s="9"/>
      <c r="AD1155" s="9"/>
      <c r="AP1155"/>
      <c r="AQ1155"/>
      <c r="AX1155"/>
    </row>
    <row r="1156" spans="18:50" ht="18.600000000000001" customHeight="1" x14ac:dyDescent="0.25">
      <c r="R1156" s="9"/>
      <c r="S1156" s="9"/>
      <c r="T1156" s="9"/>
      <c r="U1156" s="9"/>
      <c r="V1156" s="9"/>
      <c r="W1156" s="9"/>
      <c r="X1156" s="9"/>
      <c r="Y1156" s="9"/>
      <c r="Z1156" s="9"/>
      <c r="AA1156" s="9"/>
      <c r="AB1156" s="9"/>
      <c r="AC1156" s="9"/>
      <c r="AD1156" s="9"/>
      <c r="AP1156"/>
      <c r="AQ1156"/>
      <c r="AX1156"/>
    </row>
    <row r="1157" spans="18:50" ht="18.600000000000001" customHeight="1" x14ac:dyDescent="0.25">
      <c r="R1157" s="9"/>
      <c r="S1157" s="9"/>
      <c r="T1157" s="9"/>
      <c r="U1157" s="9"/>
      <c r="V1157" s="9"/>
      <c r="W1157" s="9"/>
      <c r="X1157" s="9"/>
      <c r="Y1157" s="9"/>
      <c r="Z1157" s="9"/>
      <c r="AA1157" s="9"/>
      <c r="AB1157" s="9"/>
      <c r="AC1157" s="9"/>
      <c r="AD1157" s="9"/>
      <c r="AP1157"/>
      <c r="AQ1157"/>
      <c r="AX1157"/>
    </row>
    <row r="1158" spans="18:50" ht="18.600000000000001" customHeight="1" x14ac:dyDescent="0.25">
      <c r="R1158" s="9"/>
      <c r="S1158" s="9"/>
      <c r="T1158" s="9"/>
      <c r="U1158" s="9"/>
      <c r="V1158" s="9"/>
      <c r="W1158" s="9"/>
      <c r="X1158" s="9"/>
      <c r="Y1158" s="9"/>
      <c r="Z1158" s="9"/>
      <c r="AA1158" s="9"/>
      <c r="AB1158" s="9"/>
      <c r="AC1158" s="9"/>
      <c r="AD1158" s="9"/>
      <c r="AP1158"/>
      <c r="AQ1158"/>
      <c r="AX1158"/>
    </row>
    <row r="1159" spans="18:50" ht="18.600000000000001" customHeight="1" x14ac:dyDescent="0.25">
      <c r="R1159" s="9"/>
      <c r="S1159" s="9"/>
      <c r="T1159" s="9"/>
      <c r="U1159" s="9"/>
      <c r="V1159" s="9"/>
      <c r="W1159" s="9"/>
      <c r="X1159" s="9"/>
      <c r="Y1159" s="9"/>
      <c r="Z1159" s="9"/>
      <c r="AA1159" s="9"/>
      <c r="AB1159" s="9"/>
      <c r="AC1159" s="9"/>
      <c r="AD1159" s="9"/>
      <c r="AP1159"/>
      <c r="AQ1159"/>
      <c r="AX1159"/>
    </row>
    <row r="1160" spans="18:50" ht="18.600000000000001" customHeight="1" x14ac:dyDescent="0.25">
      <c r="R1160" s="9"/>
      <c r="S1160" s="9"/>
      <c r="T1160" s="9"/>
      <c r="U1160" s="9"/>
      <c r="V1160" s="9"/>
      <c r="W1160" s="9"/>
      <c r="X1160" s="9"/>
      <c r="Y1160" s="9"/>
      <c r="Z1160" s="9"/>
      <c r="AA1160" s="9"/>
      <c r="AB1160" s="9"/>
      <c r="AC1160" s="9"/>
      <c r="AD1160" s="9"/>
      <c r="AP1160"/>
      <c r="AQ1160"/>
      <c r="AX1160"/>
    </row>
    <row r="1161" spans="18:50" ht="18.600000000000001" customHeight="1" x14ac:dyDescent="0.25">
      <c r="R1161" s="9"/>
      <c r="S1161" s="9"/>
      <c r="T1161" s="9"/>
      <c r="U1161" s="9"/>
      <c r="V1161" s="9"/>
      <c r="W1161" s="9"/>
      <c r="X1161" s="9"/>
      <c r="Y1161" s="9"/>
      <c r="Z1161" s="9"/>
      <c r="AA1161" s="9"/>
      <c r="AB1161" s="9"/>
      <c r="AC1161" s="9"/>
      <c r="AD1161" s="9"/>
      <c r="AP1161"/>
      <c r="AQ1161"/>
      <c r="AX1161"/>
    </row>
    <row r="1162" spans="18:50" ht="18.600000000000001" customHeight="1" x14ac:dyDescent="0.25">
      <c r="R1162" s="9"/>
      <c r="S1162" s="9"/>
      <c r="T1162" s="9"/>
      <c r="U1162" s="9"/>
      <c r="V1162" s="9"/>
      <c r="W1162" s="9"/>
      <c r="X1162" s="9"/>
      <c r="Y1162" s="9"/>
      <c r="Z1162" s="9"/>
      <c r="AA1162" s="9"/>
      <c r="AB1162" s="9"/>
      <c r="AC1162" s="9"/>
      <c r="AD1162" s="9"/>
      <c r="AP1162"/>
      <c r="AQ1162"/>
      <c r="AX1162"/>
    </row>
    <row r="1163" spans="18:50" ht="18.600000000000001" customHeight="1" x14ac:dyDescent="0.25">
      <c r="R1163" s="9"/>
      <c r="S1163" s="9"/>
      <c r="T1163" s="9"/>
      <c r="U1163" s="9"/>
      <c r="V1163" s="9"/>
      <c r="W1163" s="9"/>
      <c r="X1163" s="9"/>
      <c r="Y1163" s="9"/>
      <c r="Z1163" s="9"/>
      <c r="AA1163" s="9"/>
      <c r="AB1163" s="9"/>
      <c r="AC1163" s="9"/>
      <c r="AD1163" s="9"/>
      <c r="AP1163"/>
      <c r="AQ1163"/>
      <c r="AX1163"/>
    </row>
    <row r="1164" spans="18:50" ht="18.600000000000001" customHeight="1" x14ac:dyDescent="0.25">
      <c r="R1164" s="9"/>
      <c r="S1164" s="9"/>
      <c r="T1164" s="9"/>
      <c r="U1164" s="9"/>
      <c r="V1164" s="9"/>
      <c r="W1164" s="9"/>
      <c r="X1164" s="9"/>
      <c r="Y1164" s="9"/>
      <c r="Z1164" s="9"/>
      <c r="AA1164" s="9"/>
      <c r="AB1164" s="9"/>
      <c r="AC1164" s="9"/>
      <c r="AD1164" s="9"/>
      <c r="AP1164"/>
      <c r="AQ1164"/>
      <c r="AX1164"/>
    </row>
    <row r="1165" spans="18:50" ht="18.600000000000001" customHeight="1" x14ac:dyDescent="0.25">
      <c r="R1165" s="9"/>
      <c r="S1165" s="9"/>
      <c r="T1165" s="9"/>
      <c r="U1165" s="9"/>
      <c r="V1165" s="9"/>
      <c r="W1165" s="9"/>
      <c r="X1165" s="9"/>
      <c r="Y1165" s="9"/>
      <c r="Z1165" s="9"/>
      <c r="AA1165" s="9"/>
      <c r="AB1165" s="9"/>
      <c r="AC1165" s="9"/>
      <c r="AD1165" s="9"/>
      <c r="AP1165"/>
      <c r="AQ1165"/>
      <c r="AX1165"/>
    </row>
    <row r="1166" spans="18:50" ht="18.600000000000001" customHeight="1" x14ac:dyDescent="0.25">
      <c r="R1166" s="9"/>
      <c r="S1166" s="9"/>
      <c r="T1166" s="9"/>
      <c r="U1166" s="9"/>
      <c r="V1166" s="9"/>
      <c r="W1166" s="9"/>
      <c r="X1166" s="9"/>
      <c r="Y1166" s="9"/>
      <c r="Z1166" s="9"/>
      <c r="AA1166" s="9"/>
      <c r="AB1166" s="9"/>
      <c r="AC1166" s="9"/>
      <c r="AD1166" s="9"/>
      <c r="AP1166"/>
      <c r="AQ1166"/>
      <c r="AX1166"/>
    </row>
    <row r="1167" spans="18:50" ht="18.600000000000001" customHeight="1" x14ac:dyDescent="0.25">
      <c r="R1167" s="9"/>
      <c r="S1167" s="9"/>
      <c r="T1167" s="9"/>
      <c r="U1167" s="9"/>
      <c r="V1167" s="9"/>
      <c r="W1167" s="9"/>
      <c r="X1167" s="9"/>
      <c r="Y1167" s="9"/>
      <c r="Z1167" s="9"/>
      <c r="AA1167" s="9"/>
      <c r="AB1167" s="9"/>
      <c r="AC1167" s="9"/>
      <c r="AD1167" s="9"/>
      <c r="AP1167"/>
      <c r="AQ1167"/>
      <c r="AX1167"/>
    </row>
    <row r="1168" spans="18:50" ht="18.600000000000001" customHeight="1" x14ac:dyDescent="0.25">
      <c r="R1168" s="9"/>
      <c r="S1168" s="9"/>
      <c r="T1168" s="9"/>
      <c r="U1168" s="9"/>
      <c r="V1168" s="9"/>
      <c r="W1168" s="9"/>
      <c r="X1168" s="9"/>
      <c r="Y1168" s="9"/>
      <c r="Z1168" s="9"/>
      <c r="AA1168" s="9"/>
      <c r="AB1168" s="9"/>
      <c r="AC1168" s="9"/>
      <c r="AD1168" s="9"/>
      <c r="AP1168"/>
      <c r="AQ1168"/>
      <c r="AX1168"/>
    </row>
    <row r="1169" spans="18:50" ht="18.600000000000001" customHeight="1" x14ac:dyDescent="0.25">
      <c r="R1169" s="9"/>
      <c r="S1169" s="9"/>
      <c r="T1169" s="9"/>
      <c r="U1169" s="9"/>
      <c r="V1169" s="9"/>
      <c r="W1169" s="9"/>
      <c r="X1169" s="9"/>
      <c r="Y1169" s="9"/>
      <c r="Z1169" s="9"/>
      <c r="AA1169" s="9"/>
      <c r="AB1169" s="9"/>
      <c r="AC1169" s="9"/>
      <c r="AD1169" s="9"/>
      <c r="AP1169"/>
      <c r="AQ1169"/>
      <c r="AX1169"/>
    </row>
    <row r="1170" spans="18:50" ht="18.600000000000001" customHeight="1" x14ac:dyDescent="0.25">
      <c r="R1170" s="9"/>
      <c r="S1170" s="9"/>
      <c r="T1170" s="9"/>
      <c r="U1170" s="9"/>
      <c r="V1170" s="9"/>
      <c r="W1170" s="9"/>
      <c r="X1170" s="9"/>
      <c r="Y1170" s="9"/>
      <c r="Z1170" s="9"/>
      <c r="AA1170" s="9"/>
      <c r="AB1170" s="9"/>
      <c r="AC1170" s="9"/>
      <c r="AD1170" s="9"/>
      <c r="AP1170"/>
      <c r="AQ1170"/>
      <c r="AX1170"/>
    </row>
    <row r="1171" spans="18:50" ht="18.600000000000001" customHeight="1" x14ac:dyDescent="0.25">
      <c r="R1171" s="9"/>
      <c r="S1171" s="9"/>
      <c r="T1171" s="9"/>
      <c r="U1171" s="9"/>
      <c r="V1171" s="9"/>
      <c r="W1171" s="9"/>
      <c r="X1171" s="9"/>
      <c r="Y1171" s="9"/>
      <c r="Z1171" s="9"/>
      <c r="AA1171" s="9"/>
      <c r="AB1171" s="9"/>
      <c r="AC1171" s="9"/>
      <c r="AD1171" s="9"/>
      <c r="AP1171"/>
      <c r="AQ1171"/>
      <c r="AX1171"/>
    </row>
    <row r="1172" spans="18:50" ht="18.600000000000001" customHeight="1" x14ac:dyDescent="0.25">
      <c r="R1172" s="9"/>
      <c r="S1172" s="9"/>
      <c r="T1172" s="9"/>
      <c r="U1172" s="9"/>
      <c r="V1172" s="9"/>
      <c r="W1172" s="9"/>
      <c r="X1172" s="9"/>
      <c r="Y1172" s="9"/>
      <c r="Z1172" s="9"/>
      <c r="AA1172" s="9"/>
      <c r="AB1172" s="9"/>
      <c r="AC1172" s="9"/>
      <c r="AD1172" s="9"/>
      <c r="AP1172"/>
      <c r="AQ1172"/>
      <c r="AX1172"/>
    </row>
    <row r="1173" spans="18:50" ht="18.600000000000001" customHeight="1" x14ac:dyDescent="0.25">
      <c r="R1173" s="9"/>
      <c r="S1173" s="9"/>
      <c r="T1173" s="9"/>
      <c r="U1173" s="9"/>
      <c r="V1173" s="9"/>
      <c r="W1173" s="9"/>
      <c r="X1173" s="9"/>
      <c r="Y1173" s="9"/>
      <c r="Z1173" s="9"/>
      <c r="AA1173" s="9"/>
      <c r="AB1173" s="9"/>
      <c r="AC1173" s="9"/>
      <c r="AD1173" s="9"/>
      <c r="AP1173"/>
      <c r="AQ1173"/>
      <c r="AX1173"/>
    </row>
    <row r="1174" spans="18:50" ht="18.600000000000001" customHeight="1" x14ac:dyDescent="0.25">
      <c r="R1174" s="9"/>
      <c r="S1174" s="9"/>
      <c r="T1174" s="9"/>
      <c r="U1174" s="9"/>
      <c r="V1174" s="9"/>
      <c r="W1174" s="9"/>
      <c r="X1174" s="9"/>
      <c r="Y1174" s="9"/>
      <c r="Z1174" s="9"/>
      <c r="AA1174" s="9"/>
      <c r="AB1174" s="9"/>
      <c r="AC1174" s="9"/>
      <c r="AD1174" s="9"/>
      <c r="AP1174"/>
      <c r="AQ1174"/>
      <c r="AX1174"/>
    </row>
    <row r="1175" spans="18:50" ht="18.600000000000001" customHeight="1" x14ac:dyDescent="0.25">
      <c r="R1175" s="9"/>
      <c r="S1175" s="9"/>
      <c r="T1175" s="9"/>
      <c r="U1175" s="9"/>
      <c r="V1175" s="9"/>
      <c r="W1175" s="9"/>
      <c r="X1175" s="9"/>
      <c r="Y1175" s="9"/>
      <c r="Z1175" s="9"/>
      <c r="AA1175" s="9"/>
      <c r="AB1175" s="9"/>
      <c r="AC1175" s="9"/>
      <c r="AD1175" s="9"/>
      <c r="AP1175"/>
      <c r="AQ1175"/>
      <c r="AX1175"/>
    </row>
    <row r="1176" spans="18:50" ht="18.600000000000001" customHeight="1" x14ac:dyDescent="0.25">
      <c r="R1176" s="9"/>
      <c r="S1176" s="9"/>
      <c r="T1176" s="9"/>
      <c r="U1176" s="9"/>
      <c r="V1176" s="9"/>
      <c r="W1176" s="9"/>
      <c r="X1176" s="9"/>
      <c r="Y1176" s="9"/>
      <c r="Z1176" s="9"/>
      <c r="AA1176" s="9"/>
      <c r="AB1176" s="9"/>
      <c r="AC1176" s="9"/>
      <c r="AD1176" s="9"/>
      <c r="AP1176"/>
      <c r="AQ1176"/>
      <c r="AX1176"/>
    </row>
    <row r="1177" spans="18:50" ht="18.600000000000001" customHeight="1" x14ac:dyDescent="0.25">
      <c r="R1177" s="9"/>
      <c r="S1177" s="9"/>
      <c r="T1177" s="9"/>
      <c r="U1177" s="9"/>
      <c r="V1177" s="9"/>
      <c r="W1177" s="9"/>
      <c r="X1177" s="9"/>
      <c r="Y1177" s="9"/>
      <c r="Z1177" s="9"/>
      <c r="AA1177" s="9"/>
      <c r="AB1177" s="9"/>
      <c r="AC1177" s="9"/>
      <c r="AD1177" s="9"/>
      <c r="AP1177"/>
      <c r="AQ1177"/>
      <c r="AX1177"/>
    </row>
    <row r="1178" spans="18:50" ht="18.600000000000001" customHeight="1" x14ac:dyDescent="0.25">
      <c r="R1178" s="9"/>
      <c r="S1178" s="9"/>
      <c r="T1178" s="9"/>
      <c r="U1178" s="9"/>
      <c r="V1178" s="9"/>
      <c r="W1178" s="9"/>
      <c r="X1178" s="9"/>
      <c r="Y1178" s="9"/>
      <c r="Z1178" s="9"/>
      <c r="AA1178" s="9"/>
      <c r="AB1178" s="9"/>
      <c r="AC1178" s="9"/>
      <c r="AD1178" s="9"/>
      <c r="AP1178"/>
      <c r="AQ1178"/>
      <c r="AX1178"/>
    </row>
    <row r="1179" spans="18:50" ht="18.600000000000001" customHeight="1" x14ac:dyDescent="0.25">
      <c r="R1179" s="9"/>
      <c r="S1179" s="9"/>
      <c r="T1179" s="9"/>
      <c r="U1179" s="9"/>
      <c r="V1179" s="9"/>
      <c r="W1179" s="9"/>
      <c r="X1179" s="9"/>
      <c r="Y1179" s="9"/>
      <c r="Z1179" s="9"/>
      <c r="AA1179" s="9"/>
      <c r="AB1179" s="9"/>
      <c r="AC1179" s="9"/>
      <c r="AD1179" s="9"/>
      <c r="AP1179"/>
      <c r="AQ1179"/>
      <c r="AX1179"/>
    </row>
    <row r="1180" spans="18:50" ht="18.600000000000001" customHeight="1" x14ac:dyDescent="0.25">
      <c r="R1180" s="9"/>
      <c r="S1180" s="9"/>
      <c r="T1180" s="9"/>
      <c r="U1180" s="9"/>
      <c r="V1180" s="9"/>
      <c r="W1180" s="9"/>
      <c r="X1180" s="9"/>
      <c r="Y1180" s="9"/>
      <c r="Z1180" s="9"/>
      <c r="AA1180" s="9"/>
      <c r="AB1180" s="9"/>
      <c r="AC1180" s="9"/>
      <c r="AD1180" s="9"/>
      <c r="AP1180"/>
      <c r="AQ1180"/>
      <c r="AX1180"/>
    </row>
    <row r="1181" spans="18:50" ht="18.600000000000001" customHeight="1" x14ac:dyDescent="0.25">
      <c r="R1181" s="9"/>
      <c r="S1181" s="9"/>
      <c r="T1181" s="9"/>
      <c r="U1181" s="9"/>
      <c r="V1181" s="9"/>
      <c r="W1181" s="9"/>
      <c r="X1181" s="9"/>
      <c r="Y1181" s="9"/>
      <c r="Z1181" s="9"/>
      <c r="AA1181" s="9"/>
      <c r="AB1181" s="9"/>
      <c r="AC1181" s="9"/>
      <c r="AD1181" s="9"/>
      <c r="AP1181"/>
      <c r="AQ1181"/>
      <c r="AX1181"/>
    </row>
    <row r="1182" spans="18:50" ht="18.600000000000001" customHeight="1" x14ac:dyDescent="0.25">
      <c r="R1182" s="9"/>
      <c r="S1182" s="9"/>
      <c r="T1182" s="9"/>
      <c r="U1182" s="9"/>
      <c r="V1182" s="9"/>
      <c r="W1182" s="9"/>
      <c r="X1182" s="9"/>
      <c r="Y1182" s="9"/>
      <c r="Z1182" s="9"/>
      <c r="AA1182" s="9"/>
      <c r="AB1182" s="9"/>
      <c r="AC1182" s="9"/>
      <c r="AD1182" s="9"/>
      <c r="AP1182"/>
      <c r="AQ1182"/>
      <c r="AX1182"/>
    </row>
    <row r="1183" spans="18:50" ht="18.600000000000001" customHeight="1" x14ac:dyDescent="0.25">
      <c r="R1183" s="9"/>
      <c r="S1183" s="9"/>
      <c r="T1183" s="9"/>
      <c r="U1183" s="9"/>
      <c r="V1183" s="9"/>
      <c r="W1183" s="9"/>
      <c r="X1183" s="9"/>
      <c r="Y1183" s="9"/>
      <c r="Z1183" s="9"/>
      <c r="AA1183" s="9"/>
      <c r="AB1183" s="9"/>
      <c r="AC1183" s="9"/>
      <c r="AD1183" s="9"/>
      <c r="AP1183"/>
      <c r="AQ1183"/>
      <c r="AX1183"/>
    </row>
    <row r="1184" spans="18:50" ht="18.600000000000001" customHeight="1" x14ac:dyDescent="0.25">
      <c r="R1184" s="9"/>
      <c r="S1184" s="9"/>
      <c r="T1184" s="9"/>
      <c r="U1184" s="9"/>
      <c r="V1184" s="9"/>
      <c r="W1184" s="9"/>
      <c r="X1184" s="9"/>
      <c r="Y1184" s="9"/>
      <c r="Z1184" s="9"/>
      <c r="AA1184" s="9"/>
      <c r="AB1184" s="9"/>
      <c r="AC1184" s="9"/>
      <c r="AD1184" s="9"/>
      <c r="AP1184"/>
      <c r="AQ1184"/>
      <c r="AX1184"/>
    </row>
    <row r="1185" spans="18:50" ht="18.600000000000001" customHeight="1" x14ac:dyDescent="0.25">
      <c r="R1185" s="9"/>
      <c r="S1185" s="9"/>
      <c r="T1185" s="9"/>
      <c r="U1185" s="9"/>
      <c r="V1185" s="9"/>
      <c r="W1185" s="9"/>
      <c r="X1185" s="9"/>
      <c r="Y1185" s="9"/>
      <c r="Z1185" s="9"/>
      <c r="AA1185" s="9"/>
      <c r="AB1185" s="9"/>
      <c r="AC1185" s="9"/>
      <c r="AD1185" s="9"/>
      <c r="AP1185"/>
      <c r="AQ1185"/>
      <c r="AX1185"/>
    </row>
    <row r="1186" spans="18:50" ht="18.600000000000001" customHeight="1" x14ac:dyDescent="0.25">
      <c r="R1186" s="9"/>
      <c r="S1186" s="9"/>
      <c r="T1186" s="9"/>
      <c r="U1186" s="9"/>
      <c r="V1186" s="9"/>
      <c r="W1186" s="9"/>
      <c r="X1186" s="9"/>
      <c r="Y1186" s="9"/>
      <c r="Z1186" s="9"/>
      <c r="AA1186" s="9"/>
      <c r="AB1186" s="9"/>
      <c r="AC1186" s="9"/>
      <c r="AD1186" s="9"/>
      <c r="AP1186"/>
      <c r="AQ1186"/>
      <c r="AX1186"/>
    </row>
    <row r="1187" spans="18:50" ht="18.600000000000001" customHeight="1" x14ac:dyDescent="0.25">
      <c r="R1187" s="9"/>
      <c r="S1187" s="9"/>
      <c r="T1187" s="9"/>
      <c r="U1187" s="9"/>
      <c r="V1187" s="9"/>
      <c r="W1187" s="9"/>
      <c r="X1187" s="9"/>
      <c r="Y1187" s="9"/>
      <c r="Z1187" s="9"/>
      <c r="AA1187" s="9"/>
      <c r="AB1187" s="9"/>
      <c r="AC1187" s="9"/>
      <c r="AD1187" s="9"/>
      <c r="AP1187"/>
      <c r="AQ1187"/>
      <c r="AX1187"/>
    </row>
    <row r="1188" spans="18:50" ht="18.600000000000001" customHeight="1" x14ac:dyDescent="0.25">
      <c r="R1188" s="9"/>
      <c r="S1188" s="9"/>
      <c r="T1188" s="9"/>
      <c r="U1188" s="9"/>
      <c r="V1188" s="9"/>
      <c r="W1188" s="9"/>
      <c r="X1188" s="9"/>
      <c r="Y1188" s="9"/>
      <c r="Z1188" s="9"/>
      <c r="AA1188" s="9"/>
      <c r="AB1188" s="9"/>
      <c r="AC1188" s="9"/>
      <c r="AD1188" s="9"/>
      <c r="AP1188"/>
      <c r="AQ1188"/>
      <c r="AX1188"/>
    </row>
    <row r="1189" spans="18:50" ht="18.600000000000001" customHeight="1" x14ac:dyDescent="0.25">
      <c r="R1189" s="9"/>
      <c r="S1189" s="9"/>
      <c r="T1189" s="9"/>
      <c r="U1189" s="9"/>
      <c r="V1189" s="9"/>
      <c r="W1189" s="9"/>
      <c r="X1189" s="9"/>
      <c r="Y1189" s="9"/>
      <c r="Z1189" s="9"/>
      <c r="AA1189" s="9"/>
      <c r="AB1189" s="9"/>
      <c r="AC1189" s="9"/>
      <c r="AD1189" s="9"/>
      <c r="AP1189"/>
      <c r="AQ1189"/>
      <c r="AX1189"/>
    </row>
    <row r="1190" spans="18:50" ht="18.600000000000001" customHeight="1" x14ac:dyDescent="0.25">
      <c r="R1190" s="9"/>
      <c r="S1190" s="9"/>
      <c r="T1190" s="9"/>
      <c r="U1190" s="9"/>
      <c r="V1190" s="9"/>
      <c r="W1190" s="9"/>
      <c r="X1190" s="9"/>
      <c r="Y1190" s="9"/>
      <c r="Z1190" s="9"/>
      <c r="AA1190" s="9"/>
      <c r="AB1190" s="9"/>
      <c r="AC1190" s="9"/>
      <c r="AD1190" s="9"/>
      <c r="AP1190"/>
      <c r="AQ1190"/>
      <c r="AX1190"/>
    </row>
    <row r="1191" spans="18:50" ht="18.600000000000001" customHeight="1" x14ac:dyDescent="0.25">
      <c r="R1191" s="9"/>
      <c r="S1191" s="9"/>
      <c r="T1191" s="9"/>
      <c r="U1191" s="9"/>
      <c r="V1191" s="9"/>
      <c r="W1191" s="9"/>
      <c r="X1191" s="9"/>
      <c r="Y1191" s="9"/>
      <c r="Z1191" s="9"/>
      <c r="AA1191" s="9"/>
      <c r="AB1191" s="9"/>
      <c r="AC1191" s="9"/>
      <c r="AD1191" s="9"/>
      <c r="AP1191"/>
      <c r="AQ1191"/>
      <c r="AX1191"/>
    </row>
    <row r="1192" spans="18:50" ht="18.600000000000001" customHeight="1" x14ac:dyDescent="0.25">
      <c r="R1192" s="9"/>
      <c r="S1192" s="9"/>
      <c r="T1192" s="9"/>
      <c r="U1192" s="9"/>
      <c r="V1192" s="9"/>
      <c r="W1192" s="9"/>
      <c r="X1192" s="9"/>
      <c r="Y1192" s="9"/>
      <c r="Z1192" s="9"/>
      <c r="AA1192" s="9"/>
      <c r="AB1192" s="9"/>
      <c r="AC1192" s="9"/>
      <c r="AD1192" s="9"/>
      <c r="AP1192"/>
      <c r="AQ1192"/>
      <c r="AX1192"/>
    </row>
    <row r="1193" spans="18:50" ht="18.600000000000001" customHeight="1" x14ac:dyDescent="0.25">
      <c r="R1193" s="9"/>
      <c r="S1193" s="9"/>
      <c r="T1193" s="9"/>
      <c r="U1193" s="9"/>
      <c r="V1193" s="9"/>
      <c r="W1193" s="9"/>
      <c r="X1193" s="9"/>
      <c r="Y1193" s="9"/>
      <c r="Z1193" s="9"/>
      <c r="AA1193" s="9"/>
      <c r="AB1193" s="9"/>
      <c r="AC1193" s="9"/>
      <c r="AD1193" s="9"/>
      <c r="AP1193"/>
      <c r="AQ1193"/>
      <c r="AX1193"/>
    </row>
    <row r="1194" spans="18:50" ht="18.600000000000001" customHeight="1" x14ac:dyDescent="0.25">
      <c r="R1194" s="9"/>
      <c r="S1194" s="9"/>
      <c r="T1194" s="9"/>
      <c r="U1194" s="9"/>
      <c r="V1194" s="9"/>
      <c r="W1194" s="9"/>
      <c r="X1194" s="9"/>
      <c r="Y1194" s="9"/>
      <c r="Z1194" s="9"/>
      <c r="AA1194" s="9"/>
      <c r="AB1194" s="9"/>
      <c r="AC1194" s="9"/>
      <c r="AD1194" s="9"/>
      <c r="AP1194"/>
      <c r="AQ1194"/>
      <c r="AX1194"/>
    </row>
    <row r="1195" spans="18:50" ht="18.600000000000001" customHeight="1" x14ac:dyDescent="0.25">
      <c r="R1195" s="9"/>
      <c r="S1195" s="9"/>
      <c r="T1195" s="9"/>
      <c r="U1195" s="9"/>
      <c r="V1195" s="9"/>
      <c r="W1195" s="9"/>
      <c r="X1195" s="9"/>
      <c r="Y1195" s="9"/>
      <c r="Z1195" s="9"/>
      <c r="AA1195" s="9"/>
      <c r="AB1195" s="9"/>
      <c r="AC1195" s="9"/>
      <c r="AD1195" s="9"/>
      <c r="AP1195"/>
      <c r="AQ1195"/>
      <c r="AX1195"/>
    </row>
    <row r="1196" spans="18:50" ht="18.600000000000001" customHeight="1" x14ac:dyDescent="0.25">
      <c r="R1196" s="9"/>
      <c r="S1196" s="9"/>
      <c r="T1196" s="9"/>
      <c r="U1196" s="9"/>
      <c r="V1196" s="9"/>
      <c r="W1196" s="9"/>
      <c r="X1196" s="9"/>
      <c r="Y1196" s="9"/>
      <c r="Z1196" s="9"/>
      <c r="AA1196" s="9"/>
      <c r="AB1196" s="9"/>
      <c r="AC1196" s="9"/>
      <c r="AD1196" s="9"/>
      <c r="AP1196"/>
      <c r="AQ1196"/>
      <c r="AX1196"/>
    </row>
    <row r="1197" spans="18:50" ht="18.600000000000001" customHeight="1" x14ac:dyDescent="0.25">
      <c r="R1197" s="9"/>
      <c r="S1197" s="9"/>
      <c r="T1197" s="9"/>
      <c r="U1197" s="9"/>
      <c r="V1197" s="9"/>
      <c r="W1197" s="9"/>
      <c r="X1197" s="9"/>
      <c r="Y1197" s="9"/>
      <c r="Z1197" s="9"/>
      <c r="AA1197" s="9"/>
      <c r="AB1197" s="9"/>
      <c r="AC1197" s="9"/>
      <c r="AD1197" s="9"/>
      <c r="AP1197"/>
      <c r="AQ1197"/>
      <c r="AX1197"/>
    </row>
    <row r="1198" spans="18:50" ht="18.600000000000001" customHeight="1" x14ac:dyDescent="0.25">
      <c r="R1198" s="9"/>
      <c r="S1198" s="9"/>
      <c r="T1198" s="9"/>
      <c r="U1198" s="9"/>
      <c r="V1198" s="9"/>
      <c r="W1198" s="9"/>
      <c r="X1198" s="9"/>
      <c r="Y1198" s="9"/>
      <c r="Z1198" s="9"/>
      <c r="AA1198" s="9"/>
      <c r="AB1198" s="9"/>
      <c r="AC1198" s="9"/>
      <c r="AD1198" s="9"/>
      <c r="AP1198"/>
      <c r="AQ1198"/>
      <c r="AX1198"/>
    </row>
    <row r="1199" spans="18:50" ht="18.600000000000001" customHeight="1" x14ac:dyDescent="0.25">
      <c r="R1199" s="9"/>
      <c r="S1199" s="9"/>
      <c r="T1199" s="9"/>
      <c r="U1199" s="9"/>
      <c r="V1199" s="9"/>
      <c r="W1199" s="9"/>
      <c r="X1199" s="9"/>
      <c r="Y1199" s="9"/>
      <c r="Z1199" s="9"/>
      <c r="AA1199" s="9"/>
      <c r="AB1199" s="9"/>
      <c r="AC1199" s="9"/>
      <c r="AD1199" s="9"/>
      <c r="AP1199"/>
      <c r="AQ1199"/>
      <c r="AX1199"/>
    </row>
    <row r="1200" spans="18:50" ht="18.600000000000001" customHeight="1" x14ac:dyDescent="0.25">
      <c r="R1200" s="9"/>
      <c r="S1200" s="9"/>
      <c r="T1200" s="9"/>
      <c r="U1200" s="9"/>
      <c r="V1200" s="9"/>
      <c r="W1200" s="9"/>
      <c r="X1200" s="9"/>
      <c r="Y1200" s="9"/>
      <c r="Z1200" s="9"/>
      <c r="AA1200" s="9"/>
      <c r="AB1200" s="9"/>
      <c r="AC1200" s="9"/>
      <c r="AD1200" s="9"/>
      <c r="AP1200"/>
      <c r="AQ1200"/>
      <c r="AX1200"/>
    </row>
    <row r="1201" spans="18:50" ht="18.600000000000001" customHeight="1" x14ac:dyDescent="0.25">
      <c r="R1201" s="9"/>
      <c r="S1201" s="9"/>
      <c r="T1201" s="9"/>
      <c r="U1201" s="9"/>
      <c r="V1201" s="9"/>
      <c r="W1201" s="9"/>
      <c r="X1201" s="9"/>
      <c r="Y1201" s="9"/>
      <c r="Z1201" s="9"/>
      <c r="AA1201" s="9"/>
      <c r="AB1201" s="9"/>
      <c r="AC1201" s="9"/>
      <c r="AD1201" s="9"/>
      <c r="AP1201"/>
      <c r="AQ1201"/>
      <c r="AX1201"/>
    </row>
    <row r="1202" spans="18:50" ht="18.600000000000001" customHeight="1" x14ac:dyDescent="0.25">
      <c r="R1202" s="9"/>
      <c r="S1202" s="9"/>
      <c r="T1202" s="9"/>
      <c r="U1202" s="9"/>
      <c r="V1202" s="9"/>
      <c r="W1202" s="9"/>
      <c r="X1202" s="9"/>
      <c r="Y1202" s="9"/>
      <c r="Z1202" s="9"/>
      <c r="AA1202" s="9"/>
      <c r="AB1202" s="9"/>
      <c r="AC1202" s="9"/>
      <c r="AD1202" s="9"/>
      <c r="AP1202"/>
      <c r="AQ1202"/>
      <c r="AX1202"/>
    </row>
    <row r="1203" spans="18:50" ht="18.600000000000001" customHeight="1" x14ac:dyDescent="0.25">
      <c r="R1203" s="9"/>
      <c r="S1203" s="9"/>
      <c r="T1203" s="9"/>
      <c r="U1203" s="9"/>
      <c r="V1203" s="9"/>
      <c r="W1203" s="9"/>
      <c r="X1203" s="9"/>
      <c r="Y1203" s="9"/>
      <c r="Z1203" s="9"/>
      <c r="AA1203" s="9"/>
      <c r="AB1203" s="9"/>
      <c r="AC1203" s="9"/>
      <c r="AD1203" s="9"/>
      <c r="AP1203"/>
      <c r="AQ1203"/>
      <c r="AX1203"/>
    </row>
    <row r="1204" spans="18:50" ht="18.600000000000001" customHeight="1" x14ac:dyDescent="0.25">
      <c r="R1204" s="9"/>
      <c r="S1204" s="9"/>
      <c r="T1204" s="9"/>
      <c r="U1204" s="9"/>
      <c r="V1204" s="9"/>
      <c r="W1204" s="9"/>
      <c r="X1204" s="9"/>
      <c r="Y1204" s="9"/>
      <c r="Z1204" s="9"/>
      <c r="AA1204" s="9"/>
      <c r="AB1204" s="9"/>
      <c r="AC1204" s="9"/>
      <c r="AD1204" s="9"/>
      <c r="AP1204"/>
      <c r="AQ1204"/>
      <c r="AX1204"/>
    </row>
    <row r="1205" spans="18:50" ht="18.600000000000001" customHeight="1" x14ac:dyDescent="0.25">
      <c r="R1205" s="9"/>
      <c r="S1205" s="9"/>
      <c r="T1205" s="9"/>
      <c r="U1205" s="9"/>
      <c r="V1205" s="9"/>
      <c r="W1205" s="9"/>
      <c r="X1205" s="9"/>
      <c r="Y1205" s="9"/>
      <c r="Z1205" s="9"/>
      <c r="AA1205" s="9"/>
      <c r="AB1205" s="9"/>
      <c r="AC1205" s="9"/>
      <c r="AD1205" s="9"/>
      <c r="AP1205"/>
      <c r="AQ1205"/>
      <c r="AX1205"/>
    </row>
    <row r="1206" spans="18:50" ht="18.600000000000001" customHeight="1" x14ac:dyDescent="0.25">
      <c r="R1206" s="9"/>
      <c r="S1206" s="9"/>
      <c r="T1206" s="9"/>
      <c r="U1206" s="9"/>
      <c r="V1206" s="9"/>
      <c r="W1206" s="9"/>
      <c r="X1206" s="9"/>
      <c r="Y1206" s="9"/>
      <c r="Z1206" s="9"/>
      <c r="AA1206" s="9"/>
      <c r="AB1206" s="9"/>
      <c r="AC1206" s="9"/>
      <c r="AD1206" s="9"/>
      <c r="AP1206"/>
      <c r="AQ1206"/>
      <c r="AX1206"/>
    </row>
    <row r="1207" spans="18:50" ht="18.600000000000001" customHeight="1" x14ac:dyDescent="0.25">
      <c r="R1207" s="9"/>
      <c r="S1207" s="9"/>
      <c r="T1207" s="9"/>
      <c r="U1207" s="9"/>
      <c r="V1207" s="9"/>
      <c r="W1207" s="9"/>
      <c r="X1207" s="9"/>
      <c r="Y1207" s="9"/>
      <c r="Z1207" s="9"/>
      <c r="AA1207" s="9"/>
      <c r="AB1207" s="9"/>
      <c r="AC1207" s="9"/>
      <c r="AD1207" s="9"/>
      <c r="AP1207"/>
      <c r="AQ1207"/>
      <c r="AX1207"/>
    </row>
    <row r="1208" spans="18:50" ht="18.600000000000001" customHeight="1" x14ac:dyDescent="0.25">
      <c r="R1208" s="9"/>
      <c r="S1208" s="9"/>
      <c r="T1208" s="9"/>
      <c r="U1208" s="9"/>
      <c r="V1208" s="9"/>
      <c r="W1208" s="9"/>
      <c r="X1208" s="9"/>
      <c r="Y1208" s="9"/>
      <c r="Z1208" s="9"/>
      <c r="AA1208" s="9"/>
      <c r="AB1208" s="9"/>
      <c r="AC1208" s="9"/>
      <c r="AD1208" s="9"/>
      <c r="AP1208"/>
      <c r="AQ1208"/>
      <c r="AX1208"/>
    </row>
    <row r="1209" spans="18:50" ht="18.600000000000001" customHeight="1" x14ac:dyDescent="0.25">
      <c r="R1209" s="9"/>
      <c r="S1209" s="9"/>
      <c r="T1209" s="9"/>
      <c r="U1209" s="9"/>
      <c r="V1209" s="9"/>
      <c r="W1209" s="9"/>
      <c r="X1209" s="9"/>
      <c r="Y1209" s="9"/>
      <c r="Z1209" s="9"/>
      <c r="AA1209" s="9"/>
      <c r="AB1209" s="9"/>
      <c r="AC1209" s="9"/>
      <c r="AD1209" s="9"/>
      <c r="AP1209"/>
      <c r="AQ1209"/>
      <c r="AX1209"/>
    </row>
    <row r="1210" spans="18:50" ht="18.600000000000001" customHeight="1" x14ac:dyDescent="0.25">
      <c r="R1210" s="9"/>
      <c r="S1210" s="9"/>
      <c r="T1210" s="9"/>
      <c r="U1210" s="9"/>
      <c r="V1210" s="9"/>
      <c r="W1210" s="9"/>
      <c r="X1210" s="9"/>
      <c r="Y1210" s="9"/>
      <c r="Z1210" s="9"/>
      <c r="AA1210" s="9"/>
      <c r="AB1210" s="9"/>
      <c r="AC1210" s="9"/>
      <c r="AD1210" s="9"/>
      <c r="AP1210"/>
      <c r="AQ1210"/>
      <c r="AX1210"/>
    </row>
    <row r="1211" spans="18:50" ht="18.600000000000001" customHeight="1" x14ac:dyDescent="0.25">
      <c r="R1211" s="9"/>
      <c r="S1211" s="9"/>
      <c r="T1211" s="9"/>
      <c r="U1211" s="9"/>
      <c r="V1211" s="9"/>
      <c r="W1211" s="9"/>
      <c r="X1211" s="9"/>
      <c r="Y1211" s="9"/>
      <c r="Z1211" s="9"/>
      <c r="AA1211" s="9"/>
      <c r="AB1211" s="9"/>
      <c r="AC1211" s="9"/>
      <c r="AD1211" s="9"/>
      <c r="AP1211"/>
      <c r="AQ1211"/>
      <c r="AX1211"/>
    </row>
    <row r="1212" spans="18:50" ht="18.600000000000001" customHeight="1" x14ac:dyDescent="0.25">
      <c r="R1212" s="9"/>
      <c r="S1212" s="9"/>
      <c r="T1212" s="9"/>
      <c r="U1212" s="9"/>
      <c r="V1212" s="9"/>
      <c r="W1212" s="9"/>
      <c r="X1212" s="9"/>
      <c r="Y1212" s="9"/>
      <c r="Z1212" s="9"/>
      <c r="AA1212" s="9"/>
      <c r="AB1212" s="9"/>
      <c r="AC1212" s="9"/>
      <c r="AD1212" s="9"/>
      <c r="AP1212"/>
      <c r="AQ1212"/>
      <c r="AX1212"/>
    </row>
    <row r="1213" spans="18:50" ht="18.600000000000001" customHeight="1" x14ac:dyDescent="0.25">
      <c r="R1213" s="9"/>
      <c r="S1213" s="9"/>
      <c r="T1213" s="9"/>
      <c r="U1213" s="9"/>
      <c r="V1213" s="9"/>
      <c r="W1213" s="9"/>
      <c r="X1213" s="9"/>
      <c r="Y1213" s="9"/>
      <c r="Z1213" s="9"/>
      <c r="AA1213" s="9"/>
      <c r="AB1213" s="9"/>
      <c r="AC1213" s="9"/>
      <c r="AD1213" s="9"/>
      <c r="AP1213"/>
      <c r="AQ1213"/>
      <c r="AX1213"/>
    </row>
    <row r="1214" spans="18:50" ht="18.600000000000001" customHeight="1" x14ac:dyDescent="0.25">
      <c r="R1214" s="9"/>
      <c r="S1214" s="9"/>
      <c r="T1214" s="9"/>
      <c r="U1214" s="9"/>
      <c r="V1214" s="9"/>
      <c r="W1214" s="9"/>
      <c r="X1214" s="9"/>
      <c r="Y1214" s="9"/>
      <c r="Z1214" s="9"/>
      <c r="AA1214" s="9"/>
      <c r="AB1214" s="9"/>
      <c r="AC1214" s="9"/>
      <c r="AD1214" s="9"/>
      <c r="AP1214"/>
      <c r="AQ1214"/>
      <c r="AX1214"/>
    </row>
    <row r="1215" spans="18:50" ht="18.600000000000001" customHeight="1" x14ac:dyDescent="0.25">
      <c r="R1215" s="9"/>
      <c r="S1215" s="9"/>
      <c r="T1215" s="9"/>
      <c r="U1215" s="9"/>
      <c r="V1215" s="9"/>
      <c r="W1215" s="9"/>
      <c r="X1215" s="9"/>
      <c r="Y1215" s="9"/>
      <c r="Z1215" s="9"/>
      <c r="AA1215" s="9"/>
      <c r="AB1215" s="9"/>
      <c r="AC1215" s="9"/>
      <c r="AD1215" s="9"/>
      <c r="AP1215"/>
      <c r="AQ1215"/>
      <c r="AX1215"/>
    </row>
    <row r="1216" spans="18:50" ht="18.600000000000001" customHeight="1" x14ac:dyDescent="0.25">
      <c r="R1216" s="9"/>
      <c r="S1216" s="9"/>
      <c r="T1216" s="9"/>
      <c r="U1216" s="9"/>
      <c r="V1216" s="9"/>
      <c r="W1216" s="9"/>
      <c r="X1216" s="9"/>
      <c r="Y1216" s="9"/>
      <c r="Z1216" s="9"/>
      <c r="AA1216" s="9"/>
      <c r="AB1216" s="9"/>
      <c r="AC1216" s="9"/>
      <c r="AD1216" s="9"/>
      <c r="AP1216"/>
      <c r="AQ1216"/>
      <c r="AX1216"/>
    </row>
    <row r="1217" spans="18:50" ht="18.600000000000001" customHeight="1" x14ac:dyDescent="0.25">
      <c r="R1217" s="9"/>
      <c r="S1217" s="9"/>
      <c r="T1217" s="9"/>
      <c r="U1217" s="9"/>
      <c r="V1217" s="9"/>
      <c r="W1217" s="9"/>
      <c r="X1217" s="9"/>
      <c r="Y1217" s="9"/>
      <c r="Z1217" s="9"/>
      <c r="AA1217" s="9"/>
      <c r="AB1217" s="9"/>
      <c r="AC1217" s="9"/>
      <c r="AD1217" s="9"/>
      <c r="AP1217"/>
      <c r="AQ1217"/>
      <c r="AX1217"/>
    </row>
    <row r="1218" spans="18:50" ht="18.600000000000001" customHeight="1" x14ac:dyDescent="0.25">
      <c r="R1218" s="9"/>
      <c r="S1218" s="9"/>
      <c r="T1218" s="9"/>
      <c r="U1218" s="9"/>
      <c r="V1218" s="9"/>
      <c r="W1218" s="9"/>
      <c r="X1218" s="9"/>
      <c r="Y1218" s="9"/>
      <c r="Z1218" s="9"/>
      <c r="AA1218" s="9"/>
      <c r="AB1218" s="9"/>
      <c r="AC1218" s="9"/>
      <c r="AD1218" s="9"/>
      <c r="AP1218"/>
      <c r="AQ1218"/>
      <c r="AX1218"/>
    </row>
    <row r="1219" spans="18:50" ht="18.600000000000001" customHeight="1" x14ac:dyDescent="0.25">
      <c r="R1219" s="9"/>
      <c r="S1219" s="9"/>
      <c r="T1219" s="9"/>
      <c r="U1219" s="9"/>
      <c r="V1219" s="9"/>
      <c r="W1219" s="9"/>
      <c r="X1219" s="9"/>
      <c r="Y1219" s="9"/>
      <c r="Z1219" s="9"/>
      <c r="AA1219" s="9"/>
      <c r="AB1219" s="9"/>
      <c r="AC1219" s="9"/>
      <c r="AD1219" s="9"/>
      <c r="AP1219"/>
      <c r="AQ1219"/>
      <c r="AX1219"/>
    </row>
    <row r="1220" spans="18:50" ht="18.600000000000001" customHeight="1" x14ac:dyDescent="0.25">
      <c r="R1220" s="9"/>
      <c r="S1220" s="9"/>
      <c r="T1220" s="9"/>
      <c r="U1220" s="9"/>
      <c r="V1220" s="9"/>
      <c r="W1220" s="9"/>
      <c r="X1220" s="9"/>
      <c r="Y1220" s="9"/>
      <c r="Z1220" s="9"/>
      <c r="AA1220" s="9"/>
      <c r="AB1220" s="9"/>
      <c r="AC1220" s="9"/>
      <c r="AD1220" s="9"/>
      <c r="AP1220"/>
      <c r="AQ1220"/>
      <c r="AX1220"/>
    </row>
    <row r="1221" spans="18:50" ht="18.600000000000001" customHeight="1" x14ac:dyDescent="0.25">
      <c r="R1221" s="9"/>
      <c r="S1221" s="9"/>
      <c r="T1221" s="9"/>
      <c r="U1221" s="9"/>
      <c r="V1221" s="9"/>
      <c r="W1221" s="9"/>
      <c r="X1221" s="9"/>
      <c r="Y1221" s="9"/>
      <c r="Z1221" s="9"/>
      <c r="AA1221" s="9"/>
      <c r="AB1221" s="9"/>
      <c r="AC1221" s="9"/>
      <c r="AD1221" s="9"/>
      <c r="AP1221"/>
      <c r="AQ1221"/>
      <c r="AX1221"/>
    </row>
    <row r="1222" spans="18:50" ht="18.600000000000001" customHeight="1" x14ac:dyDescent="0.25">
      <c r="R1222" s="9"/>
      <c r="S1222" s="9"/>
      <c r="T1222" s="9"/>
      <c r="U1222" s="9"/>
      <c r="V1222" s="9"/>
      <c r="W1222" s="9"/>
      <c r="X1222" s="9"/>
      <c r="Y1222" s="9"/>
      <c r="Z1222" s="9"/>
      <c r="AA1222" s="9"/>
      <c r="AB1222" s="9"/>
      <c r="AC1222" s="9"/>
      <c r="AD1222" s="9"/>
      <c r="AP1222"/>
      <c r="AQ1222"/>
      <c r="AX1222"/>
    </row>
    <row r="1223" spans="18:50" ht="18.600000000000001" customHeight="1" x14ac:dyDescent="0.25">
      <c r="R1223" s="9"/>
      <c r="S1223" s="9"/>
      <c r="T1223" s="9"/>
      <c r="U1223" s="9"/>
      <c r="V1223" s="9"/>
      <c r="W1223" s="9"/>
      <c r="X1223" s="9"/>
      <c r="Y1223" s="9"/>
      <c r="Z1223" s="9"/>
      <c r="AA1223" s="9"/>
      <c r="AB1223" s="9"/>
      <c r="AC1223" s="9"/>
      <c r="AD1223" s="9"/>
      <c r="AP1223"/>
      <c r="AQ1223"/>
      <c r="AX1223"/>
    </row>
    <row r="1224" spans="18:50" ht="18.600000000000001" customHeight="1" x14ac:dyDescent="0.25">
      <c r="R1224" s="9"/>
      <c r="S1224" s="9"/>
      <c r="T1224" s="9"/>
      <c r="U1224" s="9"/>
      <c r="V1224" s="9"/>
      <c r="W1224" s="9"/>
      <c r="X1224" s="9"/>
      <c r="Y1224" s="9"/>
      <c r="Z1224" s="9"/>
      <c r="AA1224" s="9"/>
      <c r="AB1224" s="9"/>
      <c r="AC1224" s="9"/>
      <c r="AD1224" s="9"/>
      <c r="AP1224"/>
      <c r="AQ1224"/>
      <c r="AX1224"/>
    </row>
    <row r="1225" spans="18:50" ht="18.600000000000001" customHeight="1" x14ac:dyDescent="0.25">
      <c r="R1225" s="9"/>
      <c r="S1225" s="9"/>
      <c r="T1225" s="9"/>
      <c r="U1225" s="9"/>
      <c r="V1225" s="9"/>
      <c r="W1225" s="9"/>
      <c r="X1225" s="9"/>
      <c r="Y1225" s="9"/>
      <c r="Z1225" s="9"/>
      <c r="AA1225" s="9"/>
      <c r="AB1225" s="9"/>
      <c r="AC1225" s="9"/>
      <c r="AD1225" s="9"/>
      <c r="AP1225"/>
      <c r="AQ1225"/>
      <c r="AX1225"/>
    </row>
    <row r="1226" spans="18:50" ht="18.600000000000001" customHeight="1" x14ac:dyDescent="0.25">
      <c r="R1226" s="9"/>
      <c r="S1226" s="9"/>
      <c r="T1226" s="9"/>
      <c r="U1226" s="9"/>
      <c r="V1226" s="9"/>
      <c r="W1226" s="9"/>
      <c r="X1226" s="9"/>
      <c r="Y1226" s="9"/>
      <c r="Z1226" s="9"/>
      <c r="AA1226" s="9"/>
      <c r="AB1226" s="9"/>
      <c r="AC1226" s="9"/>
      <c r="AD1226" s="9"/>
      <c r="AP1226"/>
      <c r="AQ1226"/>
      <c r="AX1226"/>
    </row>
    <row r="1227" spans="18:50" ht="18.600000000000001" customHeight="1" x14ac:dyDescent="0.25">
      <c r="R1227" s="9"/>
      <c r="S1227" s="9"/>
      <c r="T1227" s="9"/>
      <c r="U1227" s="9"/>
      <c r="V1227" s="9"/>
      <c r="W1227" s="9"/>
      <c r="X1227" s="9"/>
      <c r="Y1227" s="9"/>
      <c r="Z1227" s="9"/>
      <c r="AA1227" s="9"/>
      <c r="AB1227" s="9"/>
      <c r="AC1227" s="9"/>
      <c r="AD1227" s="9"/>
      <c r="AP1227"/>
      <c r="AQ1227"/>
      <c r="AX1227"/>
    </row>
    <row r="1228" spans="18:50" ht="18.600000000000001" customHeight="1" x14ac:dyDescent="0.25">
      <c r="R1228" s="9"/>
      <c r="S1228" s="9"/>
      <c r="T1228" s="9"/>
      <c r="U1228" s="9"/>
      <c r="V1228" s="9"/>
      <c r="W1228" s="9"/>
      <c r="X1228" s="9"/>
      <c r="Y1228" s="9"/>
      <c r="Z1228" s="9"/>
      <c r="AA1228" s="9"/>
      <c r="AB1228" s="9"/>
      <c r="AC1228" s="9"/>
      <c r="AD1228" s="9"/>
      <c r="AP1228"/>
      <c r="AQ1228"/>
      <c r="AX1228"/>
    </row>
    <row r="1229" spans="18:50" ht="18.600000000000001" customHeight="1" x14ac:dyDescent="0.25">
      <c r="R1229" s="9"/>
      <c r="S1229" s="9"/>
      <c r="T1229" s="9"/>
      <c r="U1229" s="9"/>
      <c r="V1229" s="9"/>
      <c r="W1229" s="9"/>
      <c r="X1229" s="9"/>
      <c r="Y1229" s="9"/>
      <c r="Z1229" s="9"/>
      <c r="AA1229" s="9"/>
      <c r="AB1229" s="9"/>
      <c r="AC1229" s="9"/>
      <c r="AD1229" s="9"/>
      <c r="AP1229"/>
      <c r="AQ1229"/>
      <c r="AX1229"/>
    </row>
    <row r="1230" spans="18:50" ht="18.600000000000001" customHeight="1" x14ac:dyDescent="0.25">
      <c r="R1230" s="9"/>
      <c r="S1230" s="9"/>
      <c r="T1230" s="9"/>
      <c r="U1230" s="9"/>
      <c r="V1230" s="9"/>
      <c r="W1230" s="9"/>
      <c r="X1230" s="9"/>
      <c r="Y1230" s="9"/>
      <c r="Z1230" s="9"/>
      <c r="AA1230" s="9"/>
      <c r="AB1230" s="9"/>
      <c r="AC1230" s="9"/>
      <c r="AD1230" s="9"/>
      <c r="AP1230"/>
      <c r="AQ1230"/>
      <c r="AX1230"/>
    </row>
    <row r="1231" spans="18:50" ht="18.600000000000001" customHeight="1" x14ac:dyDescent="0.25">
      <c r="R1231" s="9"/>
      <c r="S1231" s="9"/>
      <c r="T1231" s="9"/>
      <c r="U1231" s="9"/>
      <c r="V1231" s="9"/>
      <c r="W1231" s="9"/>
      <c r="X1231" s="9"/>
      <c r="Y1231" s="9"/>
      <c r="Z1231" s="9"/>
      <c r="AA1231" s="9"/>
      <c r="AB1231" s="9"/>
      <c r="AC1231" s="9"/>
      <c r="AD1231" s="9"/>
      <c r="AP1231"/>
      <c r="AQ1231"/>
      <c r="AX1231"/>
    </row>
    <row r="1232" spans="18:50" ht="18.600000000000001" customHeight="1" x14ac:dyDescent="0.25">
      <c r="R1232" s="9"/>
      <c r="S1232" s="9"/>
      <c r="T1232" s="9"/>
      <c r="U1232" s="9"/>
      <c r="V1232" s="9"/>
      <c r="W1232" s="9"/>
      <c r="X1232" s="9"/>
      <c r="Y1232" s="9"/>
      <c r="Z1232" s="9"/>
      <c r="AA1232" s="9"/>
      <c r="AB1232" s="9"/>
      <c r="AC1232" s="9"/>
      <c r="AD1232" s="9"/>
      <c r="AP1232"/>
      <c r="AQ1232"/>
      <c r="AX1232"/>
    </row>
    <row r="1233" spans="18:50" ht="18.600000000000001" customHeight="1" x14ac:dyDescent="0.25">
      <c r="R1233" s="9"/>
      <c r="S1233" s="9"/>
      <c r="T1233" s="9"/>
      <c r="U1233" s="9"/>
      <c r="V1233" s="9"/>
      <c r="W1233" s="9"/>
      <c r="X1233" s="9"/>
      <c r="Y1233" s="9"/>
      <c r="Z1233" s="9"/>
      <c r="AA1233" s="9"/>
      <c r="AB1233" s="9"/>
      <c r="AC1233" s="9"/>
      <c r="AD1233" s="9"/>
      <c r="AP1233"/>
      <c r="AQ1233"/>
      <c r="AX1233"/>
    </row>
    <row r="1234" spans="18:50" ht="18.600000000000001" customHeight="1" x14ac:dyDescent="0.25">
      <c r="R1234" s="9"/>
      <c r="S1234" s="9"/>
      <c r="T1234" s="9"/>
      <c r="U1234" s="9"/>
      <c r="V1234" s="9"/>
      <c r="W1234" s="9"/>
      <c r="X1234" s="9"/>
      <c r="Y1234" s="9"/>
      <c r="Z1234" s="9"/>
      <c r="AA1234" s="9"/>
      <c r="AB1234" s="9"/>
      <c r="AC1234" s="9"/>
      <c r="AD1234" s="9"/>
      <c r="AP1234"/>
      <c r="AQ1234"/>
      <c r="AX1234"/>
    </row>
    <row r="1235" spans="18:50" ht="18.600000000000001" customHeight="1" x14ac:dyDescent="0.25">
      <c r="R1235" s="9"/>
      <c r="S1235" s="9"/>
      <c r="T1235" s="9"/>
      <c r="U1235" s="9"/>
      <c r="V1235" s="9"/>
      <c r="W1235" s="9"/>
      <c r="X1235" s="9"/>
      <c r="Y1235" s="9"/>
      <c r="Z1235" s="9"/>
      <c r="AA1235" s="9"/>
      <c r="AB1235" s="9"/>
      <c r="AC1235" s="9"/>
      <c r="AD1235" s="9"/>
      <c r="AP1235"/>
      <c r="AQ1235"/>
      <c r="AX1235"/>
    </row>
    <row r="1236" spans="18:50" ht="18.600000000000001" customHeight="1" x14ac:dyDescent="0.25">
      <c r="R1236" s="9"/>
      <c r="S1236" s="9"/>
      <c r="T1236" s="9"/>
      <c r="U1236" s="9"/>
      <c r="V1236" s="9"/>
      <c r="W1236" s="9"/>
      <c r="X1236" s="9"/>
      <c r="Y1236" s="9"/>
      <c r="Z1236" s="9"/>
      <c r="AA1236" s="9"/>
      <c r="AB1236" s="9"/>
      <c r="AC1236" s="9"/>
      <c r="AD1236" s="9"/>
      <c r="AP1236"/>
      <c r="AQ1236"/>
      <c r="AX1236"/>
    </row>
    <row r="1237" spans="18:50" ht="18.600000000000001" customHeight="1" x14ac:dyDescent="0.25">
      <c r="R1237" s="9"/>
      <c r="S1237" s="9"/>
      <c r="T1237" s="9"/>
      <c r="U1237" s="9"/>
      <c r="V1237" s="9"/>
      <c r="W1237" s="9"/>
      <c r="X1237" s="9"/>
      <c r="Y1237" s="9"/>
      <c r="Z1237" s="9"/>
      <c r="AA1237" s="9"/>
      <c r="AB1237" s="9"/>
      <c r="AC1237" s="9"/>
      <c r="AD1237" s="9"/>
      <c r="AP1237"/>
      <c r="AQ1237"/>
      <c r="AX1237"/>
    </row>
    <row r="1238" spans="18:50" ht="18.600000000000001" customHeight="1" x14ac:dyDescent="0.25">
      <c r="R1238" s="9"/>
      <c r="S1238" s="9"/>
      <c r="T1238" s="9"/>
      <c r="U1238" s="9"/>
      <c r="V1238" s="9"/>
      <c r="W1238" s="9"/>
      <c r="X1238" s="9"/>
      <c r="Y1238" s="9"/>
      <c r="Z1238" s="9"/>
      <c r="AA1238" s="9"/>
      <c r="AB1238" s="9"/>
      <c r="AC1238" s="9"/>
      <c r="AD1238" s="9"/>
      <c r="AP1238"/>
      <c r="AQ1238"/>
      <c r="AX1238"/>
    </row>
    <row r="1239" spans="18:50" ht="18.600000000000001" customHeight="1" x14ac:dyDescent="0.25">
      <c r="R1239" s="9"/>
      <c r="S1239" s="9"/>
      <c r="T1239" s="9"/>
      <c r="U1239" s="9"/>
      <c r="V1239" s="9"/>
      <c r="W1239" s="9"/>
      <c r="X1239" s="9"/>
      <c r="Y1239" s="9"/>
      <c r="Z1239" s="9"/>
      <c r="AA1239" s="9"/>
      <c r="AB1239" s="9"/>
      <c r="AC1239" s="9"/>
      <c r="AD1239" s="9"/>
      <c r="AP1239"/>
      <c r="AQ1239"/>
      <c r="AX1239"/>
    </row>
    <row r="1240" spans="18:50" ht="18.600000000000001" customHeight="1" x14ac:dyDescent="0.25">
      <c r="R1240" s="9"/>
      <c r="S1240" s="9"/>
      <c r="T1240" s="9"/>
      <c r="U1240" s="9"/>
      <c r="V1240" s="9"/>
      <c r="W1240" s="9"/>
      <c r="X1240" s="9"/>
      <c r="Y1240" s="9"/>
      <c r="Z1240" s="9"/>
      <c r="AA1240" s="9"/>
      <c r="AB1240" s="9"/>
      <c r="AC1240" s="9"/>
      <c r="AD1240" s="9"/>
      <c r="AP1240"/>
      <c r="AQ1240"/>
      <c r="AX1240"/>
    </row>
    <row r="1241" spans="18:50" ht="18.600000000000001" customHeight="1" x14ac:dyDescent="0.25">
      <c r="R1241" s="9"/>
      <c r="S1241" s="9"/>
      <c r="T1241" s="9"/>
      <c r="U1241" s="9"/>
      <c r="V1241" s="9"/>
      <c r="W1241" s="9"/>
      <c r="X1241" s="9"/>
      <c r="Y1241" s="9"/>
      <c r="Z1241" s="9"/>
      <c r="AA1241" s="9"/>
      <c r="AB1241" s="9"/>
      <c r="AC1241" s="9"/>
      <c r="AD1241" s="9"/>
      <c r="AP1241"/>
      <c r="AQ1241"/>
      <c r="AX1241"/>
    </row>
    <row r="1242" spans="18:50" ht="18.600000000000001" customHeight="1" x14ac:dyDescent="0.25">
      <c r="R1242" s="9"/>
      <c r="S1242" s="9"/>
      <c r="T1242" s="9"/>
      <c r="U1242" s="9"/>
      <c r="V1242" s="9"/>
      <c r="W1242" s="9"/>
      <c r="X1242" s="9"/>
      <c r="Y1242" s="9"/>
      <c r="Z1242" s="9"/>
      <c r="AA1242" s="9"/>
      <c r="AB1242" s="9"/>
      <c r="AC1242" s="9"/>
      <c r="AD1242" s="9"/>
      <c r="AP1242"/>
      <c r="AQ1242"/>
      <c r="AX1242"/>
    </row>
    <row r="1243" spans="18:50" ht="18.600000000000001" customHeight="1" x14ac:dyDescent="0.25">
      <c r="R1243" s="9"/>
      <c r="S1243" s="9"/>
      <c r="T1243" s="9"/>
      <c r="U1243" s="9"/>
      <c r="V1243" s="9"/>
      <c r="W1243" s="9"/>
      <c r="X1243" s="9"/>
      <c r="Y1243" s="9"/>
      <c r="Z1243" s="9"/>
      <c r="AA1243" s="9"/>
      <c r="AB1243" s="9"/>
      <c r="AC1243" s="9"/>
      <c r="AD1243" s="9"/>
      <c r="AP1243"/>
      <c r="AQ1243"/>
      <c r="AX1243"/>
    </row>
    <row r="1244" spans="18:50" ht="18.600000000000001" customHeight="1" x14ac:dyDescent="0.25">
      <c r="R1244" s="9"/>
      <c r="S1244" s="9"/>
      <c r="T1244" s="9"/>
      <c r="U1244" s="9"/>
      <c r="V1244" s="9"/>
      <c r="W1244" s="9"/>
      <c r="X1244" s="9"/>
      <c r="Y1244" s="9"/>
      <c r="Z1244" s="9"/>
      <c r="AA1244" s="9"/>
      <c r="AB1244" s="9"/>
      <c r="AC1244" s="9"/>
      <c r="AD1244" s="9"/>
      <c r="AP1244"/>
      <c r="AQ1244"/>
      <c r="AX1244"/>
    </row>
    <row r="1245" spans="18:50" ht="18.600000000000001" customHeight="1" x14ac:dyDescent="0.25">
      <c r="R1245" s="9"/>
      <c r="S1245" s="9"/>
      <c r="T1245" s="9"/>
      <c r="U1245" s="9"/>
      <c r="V1245" s="9"/>
      <c r="W1245" s="9"/>
      <c r="X1245" s="9"/>
      <c r="Y1245" s="9"/>
      <c r="Z1245" s="9"/>
      <c r="AA1245" s="9"/>
      <c r="AB1245" s="9"/>
      <c r="AC1245" s="9"/>
      <c r="AD1245" s="9"/>
      <c r="AP1245"/>
      <c r="AQ1245"/>
      <c r="AX1245"/>
    </row>
    <row r="1246" spans="18:50" ht="18.600000000000001" customHeight="1" x14ac:dyDescent="0.25">
      <c r="R1246" s="9"/>
      <c r="S1246" s="9"/>
      <c r="T1246" s="9"/>
      <c r="U1246" s="9"/>
      <c r="V1246" s="9"/>
      <c r="W1246" s="9"/>
      <c r="X1246" s="9"/>
      <c r="Y1246" s="9"/>
      <c r="Z1246" s="9"/>
      <c r="AA1246" s="9"/>
      <c r="AB1246" s="9"/>
      <c r="AC1246" s="9"/>
      <c r="AD1246" s="9"/>
      <c r="AP1246"/>
      <c r="AQ1246"/>
      <c r="AX1246"/>
    </row>
    <row r="1247" spans="18:50" ht="18.600000000000001" customHeight="1" x14ac:dyDescent="0.25">
      <c r="R1247" s="9"/>
      <c r="S1247" s="9"/>
      <c r="T1247" s="9"/>
      <c r="U1247" s="9"/>
      <c r="V1247" s="9"/>
      <c r="W1247" s="9"/>
      <c r="X1247" s="9"/>
      <c r="Y1247" s="9"/>
      <c r="Z1247" s="9"/>
      <c r="AA1247" s="9"/>
      <c r="AB1247" s="9"/>
      <c r="AC1247" s="9"/>
      <c r="AD1247" s="9"/>
      <c r="AP1247"/>
      <c r="AQ1247"/>
      <c r="AX1247"/>
    </row>
    <row r="1248" spans="18:50" ht="18.600000000000001" customHeight="1" x14ac:dyDescent="0.25">
      <c r="R1248" s="9"/>
      <c r="S1248" s="9"/>
      <c r="T1248" s="9"/>
      <c r="U1248" s="9"/>
      <c r="V1248" s="9"/>
      <c r="W1248" s="9"/>
      <c r="X1248" s="9"/>
      <c r="Y1248" s="9"/>
      <c r="Z1248" s="9"/>
      <c r="AA1248" s="9"/>
      <c r="AB1248" s="9"/>
      <c r="AC1248" s="9"/>
      <c r="AD1248" s="9"/>
      <c r="AP1248"/>
      <c r="AQ1248"/>
      <c r="AX1248"/>
    </row>
    <row r="1249" spans="18:50" ht="18.600000000000001" customHeight="1" x14ac:dyDescent="0.25">
      <c r="R1249" s="9"/>
      <c r="S1249" s="9"/>
      <c r="T1249" s="9"/>
      <c r="U1249" s="9"/>
      <c r="V1249" s="9"/>
      <c r="W1249" s="9"/>
      <c r="X1249" s="9"/>
      <c r="Y1249" s="9"/>
      <c r="Z1249" s="9"/>
      <c r="AA1249" s="9"/>
      <c r="AB1249" s="9"/>
      <c r="AC1249" s="9"/>
      <c r="AD1249" s="9"/>
      <c r="AP1249"/>
      <c r="AQ1249"/>
      <c r="AX1249"/>
    </row>
    <row r="1250" spans="18:50" ht="18.600000000000001" customHeight="1" x14ac:dyDescent="0.25">
      <c r="R1250" s="9"/>
      <c r="S1250" s="9"/>
      <c r="T1250" s="9"/>
      <c r="U1250" s="9"/>
      <c r="V1250" s="9"/>
      <c r="W1250" s="9"/>
      <c r="X1250" s="9"/>
      <c r="Y1250" s="9"/>
      <c r="Z1250" s="9"/>
      <c r="AA1250" s="9"/>
      <c r="AB1250" s="9"/>
      <c r="AC1250" s="9"/>
      <c r="AD1250" s="9"/>
      <c r="AP1250"/>
      <c r="AQ1250"/>
      <c r="AX1250"/>
    </row>
    <row r="1251" spans="18:50" ht="18.600000000000001" customHeight="1" x14ac:dyDescent="0.25">
      <c r="R1251" s="9"/>
      <c r="S1251" s="9"/>
      <c r="T1251" s="9"/>
      <c r="U1251" s="9"/>
      <c r="V1251" s="9"/>
      <c r="W1251" s="9"/>
      <c r="X1251" s="9"/>
      <c r="Y1251" s="9"/>
      <c r="Z1251" s="9"/>
      <c r="AA1251" s="9"/>
      <c r="AB1251" s="9"/>
      <c r="AC1251" s="9"/>
      <c r="AD1251" s="9"/>
      <c r="AP1251"/>
      <c r="AQ1251"/>
      <c r="AX1251"/>
    </row>
    <row r="1252" spans="18:50" ht="18.600000000000001" customHeight="1" x14ac:dyDescent="0.25">
      <c r="R1252" s="9"/>
      <c r="S1252" s="9"/>
      <c r="T1252" s="9"/>
      <c r="U1252" s="9"/>
      <c r="V1252" s="9"/>
      <c r="W1252" s="9"/>
      <c r="X1252" s="9"/>
      <c r="Y1252" s="9"/>
      <c r="Z1252" s="9"/>
      <c r="AA1252" s="9"/>
      <c r="AB1252" s="9"/>
      <c r="AC1252" s="9"/>
      <c r="AD1252" s="9"/>
      <c r="AP1252"/>
      <c r="AQ1252"/>
      <c r="AX1252"/>
    </row>
    <row r="1253" spans="18:50" ht="18.600000000000001" customHeight="1" x14ac:dyDescent="0.25">
      <c r="R1253" s="9"/>
      <c r="S1253" s="9"/>
      <c r="T1253" s="9"/>
      <c r="U1253" s="9"/>
      <c r="V1253" s="9"/>
      <c r="W1253" s="9"/>
      <c r="X1253" s="9"/>
      <c r="Y1253" s="9"/>
      <c r="Z1253" s="9"/>
      <c r="AA1253" s="9"/>
      <c r="AB1253" s="9"/>
      <c r="AC1253" s="9"/>
      <c r="AD1253" s="9"/>
      <c r="AP1253"/>
      <c r="AQ1253"/>
      <c r="AX1253"/>
    </row>
    <row r="1254" spans="18:50" ht="18.600000000000001" customHeight="1" x14ac:dyDescent="0.25">
      <c r="R1254" s="9"/>
      <c r="S1254" s="9"/>
      <c r="T1254" s="9"/>
      <c r="U1254" s="9"/>
      <c r="V1254" s="9"/>
      <c r="W1254" s="9"/>
      <c r="X1254" s="9"/>
      <c r="Y1254" s="9"/>
      <c r="Z1254" s="9"/>
      <c r="AA1254" s="9"/>
      <c r="AB1254" s="9"/>
      <c r="AC1254" s="9"/>
      <c r="AD1254" s="9"/>
      <c r="AP1254"/>
      <c r="AQ1254"/>
      <c r="AX1254"/>
    </row>
    <row r="1255" spans="18:50" ht="18.600000000000001" customHeight="1" x14ac:dyDescent="0.25">
      <c r="R1255" s="9"/>
      <c r="S1255" s="9"/>
      <c r="T1255" s="9"/>
      <c r="U1255" s="9"/>
      <c r="V1255" s="9"/>
      <c r="W1255" s="9"/>
      <c r="X1255" s="9"/>
      <c r="Y1255" s="9"/>
      <c r="Z1255" s="9"/>
      <c r="AA1255" s="9"/>
      <c r="AB1255" s="9"/>
      <c r="AC1255" s="9"/>
      <c r="AD1255" s="9"/>
      <c r="AP1255"/>
      <c r="AQ1255"/>
      <c r="AX1255"/>
    </row>
    <row r="1256" spans="18:50" ht="18.600000000000001" customHeight="1" x14ac:dyDescent="0.25">
      <c r="R1256" s="9"/>
      <c r="S1256" s="9"/>
      <c r="T1256" s="9"/>
      <c r="U1256" s="9"/>
      <c r="V1256" s="9"/>
      <c r="W1256" s="9"/>
      <c r="X1256" s="9"/>
      <c r="Y1256" s="9"/>
      <c r="Z1256" s="9"/>
      <c r="AA1256" s="9"/>
      <c r="AB1256" s="9"/>
      <c r="AC1256" s="9"/>
      <c r="AD1256" s="9"/>
      <c r="AP1256"/>
      <c r="AQ1256"/>
      <c r="AX1256"/>
    </row>
    <row r="1257" spans="18:50" ht="18.600000000000001" customHeight="1" x14ac:dyDescent="0.25">
      <c r="R1257" s="9"/>
      <c r="S1257" s="9"/>
      <c r="T1257" s="9"/>
      <c r="U1257" s="9"/>
      <c r="V1257" s="9"/>
      <c r="W1257" s="9"/>
      <c r="X1257" s="9"/>
      <c r="Y1257" s="9"/>
      <c r="Z1257" s="9"/>
      <c r="AA1257" s="9"/>
      <c r="AB1257" s="9"/>
      <c r="AC1257" s="9"/>
      <c r="AD1257" s="9"/>
      <c r="AP1257"/>
      <c r="AQ1257"/>
      <c r="AX1257"/>
    </row>
    <row r="1258" spans="18:50" ht="18.600000000000001" customHeight="1" x14ac:dyDescent="0.25">
      <c r="R1258" s="9"/>
      <c r="S1258" s="9"/>
      <c r="T1258" s="9"/>
      <c r="U1258" s="9"/>
      <c r="V1258" s="9"/>
      <c r="W1258" s="9"/>
      <c r="X1258" s="9"/>
      <c r="Y1258" s="9"/>
      <c r="Z1258" s="9"/>
      <c r="AA1258" s="9"/>
      <c r="AB1258" s="9"/>
      <c r="AC1258" s="9"/>
      <c r="AD1258" s="9"/>
      <c r="AP1258"/>
      <c r="AQ1258"/>
      <c r="AX1258"/>
    </row>
    <row r="1259" spans="18:50" ht="18.600000000000001" customHeight="1" x14ac:dyDescent="0.25">
      <c r="R1259" s="9"/>
      <c r="S1259" s="9"/>
      <c r="T1259" s="9"/>
      <c r="U1259" s="9"/>
      <c r="V1259" s="9"/>
      <c r="W1259" s="9"/>
      <c r="X1259" s="9"/>
      <c r="Y1259" s="9"/>
      <c r="Z1259" s="9"/>
      <c r="AA1259" s="9"/>
      <c r="AB1259" s="9"/>
      <c r="AC1259" s="9"/>
      <c r="AD1259" s="9"/>
      <c r="AP1259"/>
      <c r="AQ1259"/>
      <c r="AX1259"/>
    </row>
    <row r="1260" spans="18:50" ht="18.600000000000001" customHeight="1" x14ac:dyDescent="0.25">
      <c r="R1260" s="9"/>
      <c r="S1260" s="9"/>
      <c r="T1260" s="9"/>
      <c r="U1260" s="9"/>
      <c r="V1260" s="9"/>
      <c r="W1260" s="9"/>
      <c r="X1260" s="9"/>
      <c r="Y1260" s="9"/>
      <c r="Z1260" s="9"/>
      <c r="AA1260" s="9"/>
      <c r="AB1260" s="9"/>
      <c r="AC1260" s="9"/>
      <c r="AD1260" s="9"/>
      <c r="AP1260"/>
      <c r="AQ1260"/>
      <c r="AX1260"/>
    </row>
    <row r="1261" spans="18:50" ht="18.600000000000001" customHeight="1" x14ac:dyDescent="0.25">
      <c r="R1261" s="9"/>
      <c r="S1261" s="9"/>
      <c r="T1261" s="9"/>
      <c r="U1261" s="9"/>
      <c r="V1261" s="9"/>
      <c r="W1261" s="9"/>
      <c r="X1261" s="9"/>
      <c r="Y1261" s="9"/>
      <c r="Z1261" s="9"/>
      <c r="AA1261" s="9"/>
      <c r="AB1261" s="9"/>
      <c r="AC1261" s="9"/>
      <c r="AD1261" s="9"/>
      <c r="AP1261"/>
      <c r="AQ1261"/>
      <c r="AX1261"/>
    </row>
    <row r="1262" spans="18:50" ht="18.600000000000001" customHeight="1" x14ac:dyDescent="0.25">
      <c r="R1262" s="9"/>
      <c r="S1262" s="9"/>
      <c r="T1262" s="9"/>
      <c r="U1262" s="9"/>
      <c r="V1262" s="9"/>
      <c r="W1262" s="9"/>
      <c r="X1262" s="9"/>
      <c r="Y1262" s="9"/>
      <c r="Z1262" s="9"/>
      <c r="AA1262" s="9"/>
      <c r="AB1262" s="9"/>
      <c r="AC1262" s="9"/>
      <c r="AD1262" s="9"/>
      <c r="AP1262"/>
      <c r="AQ1262"/>
      <c r="AX1262"/>
    </row>
    <row r="1263" spans="18:50" ht="18.600000000000001" customHeight="1" x14ac:dyDescent="0.25">
      <c r="R1263" s="9"/>
      <c r="S1263" s="9"/>
      <c r="T1263" s="9"/>
      <c r="U1263" s="9"/>
      <c r="V1263" s="9"/>
      <c r="W1263" s="9"/>
      <c r="X1263" s="9"/>
      <c r="Y1263" s="9"/>
      <c r="Z1263" s="9"/>
      <c r="AA1263" s="9"/>
      <c r="AB1263" s="9"/>
      <c r="AC1263" s="9"/>
      <c r="AD1263" s="9"/>
      <c r="AP1263"/>
      <c r="AQ1263"/>
      <c r="AX1263"/>
    </row>
    <row r="1264" spans="18:50" ht="18.600000000000001" customHeight="1" x14ac:dyDescent="0.25">
      <c r="R1264" s="9"/>
      <c r="S1264" s="9"/>
      <c r="T1264" s="9"/>
      <c r="U1264" s="9"/>
      <c r="V1264" s="9"/>
      <c r="W1264" s="9"/>
      <c r="X1264" s="9"/>
      <c r="Y1264" s="9"/>
      <c r="Z1264" s="9"/>
      <c r="AA1264" s="9"/>
      <c r="AB1264" s="9"/>
      <c r="AC1264" s="9"/>
      <c r="AD1264" s="9"/>
      <c r="AP1264"/>
      <c r="AQ1264"/>
      <c r="AX1264"/>
    </row>
    <row r="1265" spans="18:50" ht="18.600000000000001" customHeight="1" x14ac:dyDescent="0.25">
      <c r="R1265" s="9"/>
      <c r="S1265" s="9"/>
      <c r="T1265" s="9"/>
      <c r="U1265" s="9"/>
      <c r="V1265" s="9"/>
      <c r="W1265" s="9"/>
      <c r="X1265" s="9"/>
      <c r="Y1265" s="9"/>
      <c r="Z1265" s="9"/>
      <c r="AA1265" s="9"/>
      <c r="AB1265" s="9"/>
      <c r="AC1265" s="9"/>
      <c r="AD1265" s="9"/>
      <c r="AP1265"/>
      <c r="AQ1265"/>
      <c r="AX1265"/>
    </row>
    <row r="1266" spans="18:50" ht="18.600000000000001" customHeight="1" x14ac:dyDescent="0.25">
      <c r="R1266" s="9"/>
      <c r="S1266" s="9"/>
      <c r="T1266" s="9"/>
      <c r="U1266" s="9"/>
      <c r="V1266" s="9"/>
      <c r="W1266" s="9"/>
      <c r="X1266" s="9"/>
      <c r="Y1266" s="9"/>
      <c r="Z1266" s="9"/>
      <c r="AA1266" s="9"/>
      <c r="AB1266" s="9"/>
      <c r="AC1266" s="9"/>
      <c r="AD1266" s="9"/>
      <c r="AP1266"/>
      <c r="AQ1266"/>
      <c r="AX1266"/>
    </row>
    <row r="1267" spans="18:50" ht="18.600000000000001" customHeight="1" x14ac:dyDescent="0.25">
      <c r="R1267" s="9"/>
      <c r="S1267" s="9"/>
      <c r="T1267" s="9"/>
      <c r="U1267" s="9"/>
      <c r="V1267" s="9"/>
      <c r="W1267" s="9"/>
      <c r="X1267" s="9"/>
      <c r="Y1267" s="9"/>
      <c r="Z1267" s="9"/>
      <c r="AA1267" s="9"/>
      <c r="AB1267" s="9"/>
      <c r="AC1267" s="9"/>
      <c r="AD1267" s="9"/>
      <c r="AP1267"/>
      <c r="AQ1267"/>
      <c r="AX1267"/>
    </row>
    <row r="1268" spans="18:50" ht="18.600000000000001" customHeight="1" x14ac:dyDescent="0.25">
      <c r="R1268" s="9"/>
      <c r="S1268" s="9"/>
      <c r="T1268" s="9"/>
      <c r="U1268" s="9"/>
      <c r="V1268" s="9"/>
      <c r="W1268" s="9"/>
      <c r="X1268" s="9"/>
      <c r="Y1268" s="9"/>
      <c r="Z1268" s="9"/>
      <c r="AA1268" s="9"/>
      <c r="AB1268" s="9"/>
      <c r="AC1268" s="9"/>
      <c r="AD1268" s="9"/>
      <c r="AP1268"/>
      <c r="AQ1268"/>
      <c r="AX1268"/>
    </row>
    <row r="1269" spans="18:50" ht="18.600000000000001" customHeight="1" x14ac:dyDescent="0.25">
      <c r="R1269" s="9"/>
      <c r="S1269" s="9"/>
      <c r="T1269" s="9"/>
      <c r="U1269" s="9"/>
      <c r="V1269" s="9"/>
      <c r="W1269" s="9"/>
      <c r="X1269" s="9"/>
      <c r="Y1269" s="9"/>
      <c r="Z1269" s="9"/>
      <c r="AA1269" s="9"/>
      <c r="AB1269" s="9"/>
      <c r="AC1269" s="9"/>
      <c r="AD1269" s="9"/>
      <c r="AP1269"/>
      <c r="AQ1269"/>
      <c r="AX1269"/>
    </row>
    <row r="1270" spans="18:50" ht="18.600000000000001" customHeight="1" x14ac:dyDescent="0.25">
      <c r="R1270" s="9"/>
      <c r="S1270" s="9"/>
      <c r="T1270" s="9"/>
      <c r="U1270" s="9"/>
      <c r="V1270" s="9"/>
      <c r="W1270" s="9"/>
      <c r="X1270" s="9"/>
      <c r="Y1270" s="9"/>
      <c r="Z1270" s="9"/>
      <c r="AA1270" s="9"/>
      <c r="AB1270" s="9"/>
      <c r="AC1270" s="9"/>
      <c r="AD1270" s="9"/>
      <c r="AP1270"/>
      <c r="AQ1270"/>
      <c r="AX1270"/>
    </row>
    <row r="1271" spans="18:50" ht="18.600000000000001" customHeight="1" x14ac:dyDescent="0.25">
      <c r="R1271" s="9"/>
      <c r="S1271" s="9"/>
      <c r="T1271" s="9"/>
      <c r="U1271" s="9"/>
      <c r="V1271" s="9"/>
      <c r="W1271" s="9"/>
      <c r="X1271" s="9"/>
      <c r="Y1271" s="9"/>
      <c r="Z1271" s="9"/>
      <c r="AA1271" s="9"/>
      <c r="AB1271" s="9"/>
      <c r="AC1271" s="9"/>
      <c r="AD1271" s="9"/>
      <c r="AP1271"/>
      <c r="AQ1271"/>
      <c r="AX1271"/>
    </row>
    <row r="1272" spans="18:50" ht="18.600000000000001" customHeight="1" x14ac:dyDescent="0.25">
      <c r="R1272" s="9"/>
      <c r="S1272" s="9"/>
      <c r="T1272" s="9"/>
      <c r="U1272" s="9"/>
      <c r="V1272" s="9"/>
      <c r="W1272" s="9"/>
      <c r="X1272" s="9"/>
      <c r="Y1272" s="9"/>
      <c r="Z1272" s="9"/>
      <c r="AA1272" s="9"/>
      <c r="AB1272" s="9"/>
      <c r="AC1272" s="9"/>
      <c r="AD1272" s="9"/>
      <c r="AP1272"/>
      <c r="AQ1272"/>
      <c r="AX1272"/>
    </row>
    <row r="1273" spans="18:50" ht="18.600000000000001" customHeight="1" x14ac:dyDescent="0.25">
      <c r="R1273" s="9"/>
      <c r="S1273" s="9"/>
      <c r="T1273" s="9"/>
      <c r="U1273" s="9"/>
      <c r="V1273" s="9"/>
      <c r="W1273" s="9"/>
      <c r="X1273" s="9"/>
      <c r="Y1273" s="9"/>
      <c r="Z1273" s="9"/>
      <c r="AA1273" s="9"/>
      <c r="AB1273" s="9"/>
      <c r="AC1273" s="9"/>
      <c r="AD1273" s="9"/>
      <c r="AP1273"/>
      <c r="AQ1273"/>
      <c r="AX1273"/>
    </row>
    <row r="1274" spans="18:50" ht="18.600000000000001" customHeight="1" x14ac:dyDescent="0.25">
      <c r="R1274" s="9"/>
      <c r="S1274" s="9"/>
      <c r="T1274" s="9"/>
      <c r="U1274" s="9"/>
      <c r="V1274" s="9"/>
      <c r="W1274" s="9"/>
      <c r="X1274" s="9"/>
      <c r="Y1274" s="9"/>
      <c r="Z1274" s="9"/>
      <c r="AA1274" s="9"/>
      <c r="AB1274" s="9"/>
      <c r="AC1274" s="9"/>
      <c r="AD1274" s="9"/>
      <c r="AP1274"/>
      <c r="AQ1274"/>
      <c r="AX1274"/>
    </row>
    <row r="1275" spans="18:50" ht="18.600000000000001" customHeight="1" x14ac:dyDescent="0.25">
      <c r="R1275" s="9"/>
      <c r="S1275" s="9"/>
      <c r="T1275" s="9"/>
      <c r="U1275" s="9"/>
      <c r="V1275" s="9"/>
      <c r="W1275" s="9"/>
      <c r="X1275" s="9"/>
      <c r="Y1275" s="9"/>
      <c r="Z1275" s="9"/>
      <c r="AA1275" s="9"/>
      <c r="AB1275" s="9"/>
      <c r="AC1275" s="9"/>
      <c r="AD1275" s="9"/>
      <c r="AP1275"/>
      <c r="AQ1275"/>
      <c r="AX1275"/>
    </row>
    <row r="1276" spans="18:50" ht="18.600000000000001" customHeight="1" x14ac:dyDescent="0.25">
      <c r="R1276" s="9"/>
      <c r="S1276" s="9"/>
      <c r="T1276" s="9"/>
      <c r="U1276" s="9"/>
      <c r="V1276" s="9"/>
      <c r="W1276" s="9"/>
      <c r="X1276" s="9"/>
      <c r="Y1276" s="9"/>
      <c r="Z1276" s="9"/>
      <c r="AA1276" s="9"/>
      <c r="AB1276" s="9"/>
      <c r="AC1276" s="9"/>
      <c r="AD1276" s="9"/>
      <c r="AP1276"/>
      <c r="AQ1276"/>
      <c r="AX1276"/>
    </row>
    <row r="1277" spans="18:50" ht="18.600000000000001" customHeight="1" x14ac:dyDescent="0.25">
      <c r="R1277" s="9"/>
      <c r="S1277" s="9"/>
      <c r="T1277" s="9"/>
      <c r="U1277" s="9"/>
      <c r="V1277" s="9"/>
      <c r="W1277" s="9"/>
      <c r="X1277" s="9"/>
      <c r="Y1277" s="9"/>
      <c r="Z1277" s="9"/>
      <c r="AA1277" s="9"/>
      <c r="AB1277" s="9"/>
      <c r="AC1277" s="9"/>
      <c r="AD1277" s="9"/>
      <c r="AP1277"/>
      <c r="AQ1277"/>
      <c r="AX1277"/>
    </row>
    <row r="1278" spans="18:50" ht="18.600000000000001" customHeight="1" x14ac:dyDescent="0.25">
      <c r="R1278" s="9"/>
      <c r="S1278" s="9"/>
      <c r="T1278" s="9"/>
      <c r="U1278" s="9"/>
      <c r="V1278" s="9"/>
      <c r="W1278" s="9"/>
      <c r="X1278" s="9"/>
      <c r="Y1278" s="9"/>
      <c r="Z1278" s="9"/>
      <c r="AA1278" s="9"/>
      <c r="AB1278" s="9"/>
      <c r="AC1278" s="9"/>
      <c r="AD1278" s="9"/>
      <c r="AP1278"/>
      <c r="AQ1278"/>
      <c r="AX1278"/>
    </row>
    <row r="1279" spans="18:50" ht="18.600000000000001" customHeight="1" x14ac:dyDescent="0.25">
      <c r="R1279" s="9"/>
      <c r="S1279" s="9"/>
      <c r="T1279" s="9"/>
      <c r="U1279" s="9"/>
      <c r="V1279" s="9"/>
      <c r="W1279" s="9"/>
      <c r="X1279" s="9"/>
      <c r="Y1279" s="9"/>
      <c r="Z1279" s="9"/>
      <c r="AA1279" s="9"/>
      <c r="AB1279" s="9"/>
      <c r="AC1279" s="9"/>
      <c r="AD1279" s="9"/>
      <c r="AP1279"/>
      <c r="AQ1279"/>
      <c r="AX1279"/>
    </row>
    <row r="1280" spans="18:50" ht="18.600000000000001" customHeight="1" x14ac:dyDescent="0.25">
      <c r="R1280" s="9"/>
      <c r="S1280" s="9"/>
      <c r="T1280" s="9"/>
      <c r="U1280" s="9"/>
      <c r="V1280" s="9"/>
      <c r="W1280" s="9"/>
      <c r="X1280" s="9"/>
      <c r="Y1280" s="9"/>
      <c r="Z1280" s="9"/>
      <c r="AA1280" s="9"/>
      <c r="AB1280" s="9"/>
      <c r="AC1280" s="9"/>
      <c r="AD1280" s="9"/>
      <c r="AP1280"/>
      <c r="AQ1280"/>
      <c r="AX1280"/>
    </row>
    <row r="1281" spans="18:50" ht="18.600000000000001" customHeight="1" x14ac:dyDescent="0.25">
      <c r="R1281" s="9"/>
      <c r="S1281" s="9"/>
      <c r="T1281" s="9"/>
      <c r="U1281" s="9"/>
      <c r="V1281" s="9"/>
      <c r="W1281" s="9"/>
      <c r="X1281" s="9"/>
      <c r="Y1281" s="9"/>
      <c r="Z1281" s="9"/>
      <c r="AA1281" s="9"/>
      <c r="AB1281" s="9"/>
      <c r="AC1281" s="9"/>
      <c r="AD1281" s="9"/>
      <c r="AP1281"/>
      <c r="AQ1281"/>
      <c r="AX1281"/>
    </row>
    <row r="1282" spans="18:50" ht="18.600000000000001" customHeight="1" x14ac:dyDescent="0.25">
      <c r="R1282" s="9"/>
      <c r="S1282" s="9"/>
      <c r="T1282" s="9"/>
      <c r="U1282" s="9"/>
      <c r="V1282" s="9"/>
      <c r="W1282" s="9"/>
      <c r="X1282" s="9"/>
      <c r="Y1282" s="9"/>
      <c r="Z1282" s="9"/>
      <c r="AA1282" s="9"/>
      <c r="AB1282" s="9"/>
      <c r="AC1282" s="9"/>
      <c r="AD1282" s="9"/>
      <c r="AP1282"/>
      <c r="AQ1282"/>
      <c r="AX1282"/>
    </row>
    <row r="1283" spans="18:50" ht="18.600000000000001" customHeight="1" x14ac:dyDescent="0.25">
      <c r="R1283" s="9"/>
      <c r="S1283" s="9"/>
      <c r="T1283" s="9"/>
      <c r="U1283" s="9"/>
      <c r="V1283" s="9"/>
      <c r="W1283" s="9"/>
      <c r="X1283" s="9"/>
      <c r="Y1283" s="9"/>
      <c r="Z1283" s="9"/>
      <c r="AA1283" s="9"/>
      <c r="AB1283" s="9"/>
      <c r="AC1283" s="9"/>
      <c r="AD1283" s="9"/>
      <c r="AP1283"/>
      <c r="AQ1283"/>
      <c r="AX1283"/>
    </row>
    <row r="1284" spans="18:50" ht="18.600000000000001" customHeight="1" x14ac:dyDescent="0.25">
      <c r="R1284" s="9"/>
      <c r="S1284" s="9"/>
      <c r="T1284" s="9"/>
      <c r="U1284" s="9"/>
      <c r="V1284" s="9"/>
      <c r="W1284" s="9"/>
      <c r="X1284" s="9"/>
      <c r="Y1284" s="9"/>
      <c r="Z1284" s="9"/>
      <c r="AA1284" s="9"/>
      <c r="AB1284" s="9"/>
      <c r="AC1284" s="9"/>
      <c r="AD1284" s="9"/>
      <c r="AP1284"/>
      <c r="AQ1284"/>
      <c r="AX1284"/>
    </row>
    <row r="1285" spans="18:50" ht="18.600000000000001" customHeight="1" x14ac:dyDescent="0.25">
      <c r="R1285" s="9"/>
      <c r="S1285" s="9"/>
      <c r="T1285" s="9"/>
      <c r="U1285" s="9"/>
      <c r="V1285" s="9"/>
      <c r="W1285" s="9"/>
      <c r="X1285" s="9"/>
      <c r="Y1285" s="9"/>
      <c r="Z1285" s="9"/>
      <c r="AA1285" s="9"/>
      <c r="AB1285" s="9"/>
      <c r="AC1285" s="9"/>
      <c r="AD1285" s="9"/>
      <c r="AP1285"/>
      <c r="AQ1285"/>
      <c r="AX1285"/>
    </row>
    <row r="1286" spans="18:50" ht="18.600000000000001" customHeight="1" x14ac:dyDescent="0.25">
      <c r="R1286" s="9"/>
      <c r="S1286" s="9"/>
      <c r="T1286" s="9"/>
      <c r="U1286" s="9"/>
      <c r="V1286" s="9"/>
      <c r="W1286" s="9"/>
      <c r="X1286" s="9"/>
      <c r="Y1286" s="9"/>
      <c r="Z1286" s="9"/>
      <c r="AA1286" s="9"/>
      <c r="AB1286" s="9"/>
      <c r="AC1286" s="9"/>
      <c r="AD1286" s="9"/>
      <c r="AP1286"/>
      <c r="AQ1286"/>
      <c r="AX1286"/>
    </row>
    <row r="1287" spans="18:50" ht="18.600000000000001" customHeight="1" x14ac:dyDescent="0.25">
      <c r="R1287" s="9"/>
      <c r="S1287" s="9"/>
      <c r="T1287" s="9"/>
      <c r="U1287" s="9"/>
      <c r="V1287" s="9"/>
      <c r="W1287" s="9"/>
      <c r="X1287" s="9"/>
      <c r="Y1287" s="9"/>
      <c r="Z1287" s="9"/>
      <c r="AA1287" s="9"/>
      <c r="AB1287" s="9"/>
      <c r="AC1287" s="9"/>
      <c r="AD1287" s="9"/>
      <c r="AP1287"/>
      <c r="AQ1287"/>
      <c r="AX1287"/>
    </row>
    <row r="1288" spans="18:50" ht="18.600000000000001" customHeight="1" x14ac:dyDescent="0.25">
      <c r="R1288" s="9"/>
      <c r="S1288" s="9"/>
      <c r="T1288" s="9"/>
      <c r="U1288" s="9"/>
      <c r="V1288" s="9"/>
      <c r="W1288" s="9"/>
      <c r="X1288" s="9"/>
      <c r="Y1288" s="9"/>
      <c r="Z1288" s="9"/>
      <c r="AA1288" s="9"/>
      <c r="AB1288" s="9"/>
      <c r="AC1288" s="9"/>
      <c r="AD1288" s="9"/>
      <c r="AP1288"/>
      <c r="AQ1288"/>
      <c r="AX1288"/>
    </row>
    <row r="1289" spans="18:50" ht="18.600000000000001" customHeight="1" x14ac:dyDescent="0.25">
      <c r="R1289" s="9"/>
      <c r="S1289" s="9"/>
      <c r="T1289" s="9"/>
      <c r="U1289" s="9"/>
      <c r="V1289" s="9"/>
      <c r="W1289" s="9"/>
      <c r="X1289" s="9"/>
      <c r="Y1289" s="9"/>
      <c r="Z1289" s="9"/>
      <c r="AA1289" s="9"/>
      <c r="AB1289" s="9"/>
      <c r="AC1289" s="9"/>
      <c r="AD1289" s="9"/>
      <c r="AP1289"/>
      <c r="AQ1289"/>
      <c r="AX1289"/>
    </row>
    <row r="1290" spans="18:50" ht="18.600000000000001" customHeight="1" x14ac:dyDescent="0.25">
      <c r="R1290" s="9"/>
      <c r="S1290" s="9"/>
      <c r="T1290" s="9"/>
      <c r="U1290" s="9"/>
      <c r="V1290" s="9"/>
      <c r="W1290" s="9"/>
      <c r="X1290" s="9"/>
      <c r="Y1290" s="9"/>
      <c r="Z1290" s="9"/>
      <c r="AA1290" s="9"/>
      <c r="AB1290" s="9"/>
      <c r="AC1290" s="9"/>
      <c r="AD1290" s="9"/>
      <c r="AP1290"/>
      <c r="AQ1290"/>
      <c r="AX1290"/>
    </row>
    <row r="1291" spans="18:50" ht="18.600000000000001" customHeight="1" x14ac:dyDescent="0.25">
      <c r="R1291" s="9"/>
      <c r="S1291" s="9"/>
      <c r="T1291" s="9"/>
      <c r="U1291" s="9"/>
      <c r="V1291" s="9"/>
      <c r="W1291" s="9"/>
      <c r="X1291" s="9"/>
      <c r="Y1291" s="9"/>
      <c r="Z1291" s="9"/>
      <c r="AA1291" s="9"/>
      <c r="AB1291" s="9"/>
      <c r="AC1291" s="9"/>
      <c r="AD1291" s="9"/>
      <c r="AP1291"/>
      <c r="AQ1291"/>
      <c r="AX1291"/>
    </row>
    <row r="1292" spans="18:50" ht="18.600000000000001" customHeight="1" x14ac:dyDescent="0.25">
      <c r="R1292" s="9"/>
      <c r="S1292" s="9"/>
      <c r="T1292" s="9"/>
      <c r="U1292" s="9"/>
      <c r="V1292" s="9"/>
      <c r="W1292" s="9"/>
      <c r="X1292" s="9"/>
      <c r="Y1292" s="9"/>
      <c r="Z1292" s="9"/>
      <c r="AA1292" s="9"/>
      <c r="AB1292" s="9"/>
      <c r="AC1292" s="9"/>
      <c r="AD1292" s="9"/>
      <c r="AP1292"/>
      <c r="AQ1292"/>
      <c r="AX1292"/>
    </row>
    <row r="1293" spans="18:50" ht="18.600000000000001" customHeight="1" x14ac:dyDescent="0.25">
      <c r="R1293" s="9"/>
      <c r="S1293" s="9"/>
      <c r="T1293" s="9"/>
      <c r="U1293" s="9"/>
      <c r="V1293" s="9"/>
      <c r="W1293" s="9"/>
      <c r="X1293" s="9"/>
      <c r="Y1293" s="9"/>
      <c r="Z1293" s="9"/>
      <c r="AA1293" s="9"/>
      <c r="AB1293" s="9"/>
      <c r="AC1293" s="9"/>
      <c r="AD1293" s="9"/>
      <c r="AP1293"/>
      <c r="AQ1293"/>
      <c r="AX1293"/>
    </row>
    <row r="1294" spans="18:50" ht="18.600000000000001" customHeight="1" x14ac:dyDescent="0.25">
      <c r="R1294" s="9"/>
      <c r="S1294" s="9"/>
      <c r="T1294" s="9"/>
      <c r="U1294" s="9"/>
      <c r="V1294" s="9"/>
      <c r="W1294" s="9"/>
      <c r="X1294" s="9"/>
      <c r="Y1294" s="9"/>
      <c r="Z1294" s="9"/>
      <c r="AA1294" s="9"/>
      <c r="AB1294" s="9"/>
      <c r="AC1294" s="9"/>
      <c r="AD1294" s="9"/>
      <c r="AP1294"/>
      <c r="AQ1294"/>
      <c r="AX1294"/>
    </row>
    <row r="1295" spans="18:50" ht="18.600000000000001" customHeight="1" x14ac:dyDescent="0.25">
      <c r="R1295" s="9"/>
      <c r="S1295" s="9"/>
      <c r="T1295" s="9"/>
      <c r="U1295" s="9"/>
      <c r="V1295" s="9"/>
      <c r="W1295" s="9"/>
      <c r="X1295" s="9"/>
      <c r="Y1295" s="9"/>
      <c r="Z1295" s="9"/>
      <c r="AA1295" s="9"/>
      <c r="AB1295" s="9"/>
      <c r="AC1295" s="9"/>
      <c r="AD1295" s="9"/>
      <c r="AP1295"/>
      <c r="AQ1295"/>
      <c r="AX1295"/>
    </row>
    <row r="1296" spans="18:50" ht="18.600000000000001" customHeight="1" x14ac:dyDescent="0.25">
      <c r="R1296" s="9"/>
      <c r="S1296" s="9"/>
      <c r="T1296" s="9"/>
      <c r="U1296" s="9"/>
      <c r="V1296" s="9"/>
      <c r="W1296" s="9"/>
      <c r="X1296" s="9"/>
      <c r="Y1296" s="9"/>
      <c r="Z1296" s="9"/>
      <c r="AA1296" s="9"/>
      <c r="AB1296" s="9"/>
      <c r="AC1296" s="9"/>
      <c r="AD1296" s="9"/>
      <c r="AP1296"/>
      <c r="AQ1296"/>
      <c r="AX1296"/>
    </row>
    <row r="1297" spans="18:50" ht="18.600000000000001" customHeight="1" x14ac:dyDescent="0.25">
      <c r="R1297" s="9"/>
      <c r="S1297" s="9"/>
      <c r="T1297" s="9"/>
      <c r="U1297" s="9"/>
      <c r="V1297" s="9"/>
      <c r="W1297" s="9"/>
      <c r="X1297" s="9"/>
      <c r="Y1297" s="9"/>
      <c r="Z1297" s="9"/>
      <c r="AA1297" s="9"/>
      <c r="AB1297" s="9"/>
      <c r="AC1297" s="9"/>
      <c r="AD1297" s="9"/>
      <c r="AP1297"/>
      <c r="AQ1297"/>
      <c r="AX1297"/>
    </row>
    <row r="1298" spans="18:50" ht="18.600000000000001" customHeight="1" x14ac:dyDescent="0.25">
      <c r="R1298" s="9"/>
      <c r="S1298" s="9"/>
      <c r="T1298" s="9"/>
      <c r="U1298" s="9"/>
      <c r="V1298" s="9"/>
      <c r="W1298" s="9"/>
      <c r="X1298" s="9"/>
      <c r="Y1298" s="9"/>
      <c r="Z1298" s="9"/>
      <c r="AA1298" s="9"/>
      <c r="AB1298" s="9"/>
      <c r="AC1298" s="9"/>
      <c r="AD1298" s="9"/>
      <c r="AP1298"/>
      <c r="AQ1298"/>
      <c r="AX1298"/>
    </row>
    <row r="1299" spans="18:50" ht="18.600000000000001" customHeight="1" x14ac:dyDescent="0.25">
      <c r="R1299" s="9"/>
      <c r="S1299" s="9"/>
      <c r="T1299" s="9"/>
      <c r="U1299" s="9"/>
      <c r="V1299" s="9"/>
      <c r="W1299" s="9"/>
      <c r="X1299" s="9"/>
      <c r="Y1299" s="9"/>
      <c r="Z1299" s="9"/>
      <c r="AA1299" s="9"/>
      <c r="AB1299" s="9"/>
      <c r="AC1299" s="9"/>
      <c r="AD1299" s="9"/>
      <c r="AP1299"/>
      <c r="AQ1299"/>
      <c r="AX1299"/>
    </row>
    <row r="1300" spans="18:50" ht="18.600000000000001" customHeight="1" x14ac:dyDescent="0.25">
      <c r="R1300" s="9"/>
      <c r="S1300" s="9"/>
      <c r="T1300" s="9"/>
      <c r="U1300" s="9"/>
      <c r="V1300" s="9"/>
      <c r="W1300" s="9"/>
      <c r="X1300" s="9"/>
      <c r="Y1300" s="9"/>
      <c r="Z1300" s="9"/>
      <c r="AA1300" s="9"/>
      <c r="AB1300" s="9"/>
      <c r="AC1300" s="9"/>
      <c r="AD1300" s="9"/>
      <c r="AP1300"/>
      <c r="AQ1300"/>
      <c r="AX1300"/>
    </row>
    <row r="1301" spans="18:50" ht="18.600000000000001" customHeight="1" x14ac:dyDescent="0.25">
      <c r="R1301" s="9"/>
      <c r="S1301" s="9"/>
      <c r="T1301" s="9"/>
      <c r="U1301" s="9"/>
      <c r="V1301" s="9"/>
      <c r="W1301" s="9"/>
      <c r="X1301" s="9"/>
      <c r="Y1301" s="9"/>
      <c r="Z1301" s="9"/>
      <c r="AA1301" s="9"/>
      <c r="AB1301" s="9"/>
      <c r="AC1301" s="9"/>
      <c r="AD1301" s="9"/>
      <c r="AP1301"/>
      <c r="AQ1301"/>
      <c r="AX1301"/>
    </row>
    <row r="1302" spans="18:50" ht="18.600000000000001" customHeight="1" x14ac:dyDescent="0.25">
      <c r="R1302" s="9"/>
      <c r="S1302" s="9"/>
      <c r="T1302" s="9"/>
      <c r="U1302" s="9"/>
      <c r="V1302" s="9"/>
      <c r="W1302" s="9"/>
      <c r="X1302" s="9"/>
      <c r="Y1302" s="9"/>
      <c r="Z1302" s="9"/>
      <c r="AA1302" s="9"/>
      <c r="AB1302" s="9"/>
      <c r="AC1302" s="9"/>
      <c r="AD1302" s="9"/>
      <c r="AP1302"/>
      <c r="AQ1302"/>
      <c r="AX1302"/>
    </row>
    <row r="1303" spans="18:50" ht="18.600000000000001" customHeight="1" x14ac:dyDescent="0.25">
      <c r="R1303" s="9"/>
      <c r="S1303" s="9"/>
      <c r="T1303" s="9"/>
      <c r="U1303" s="9"/>
      <c r="V1303" s="9"/>
      <c r="W1303" s="9"/>
      <c r="X1303" s="9"/>
      <c r="Y1303" s="9"/>
      <c r="Z1303" s="9"/>
      <c r="AA1303" s="9"/>
      <c r="AB1303" s="9"/>
      <c r="AC1303" s="9"/>
      <c r="AD1303" s="9"/>
      <c r="AP1303"/>
      <c r="AQ1303"/>
      <c r="AX1303"/>
    </row>
    <row r="1304" spans="18:50" ht="18.600000000000001" customHeight="1" x14ac:dyDescent="0.25">
      <c r="R1304" s="9"/>
      <c r="S1304" s="9"/>
      <c r="T1304" s="9"/>
      <c r="U1304" s="9"/>
      <c r="V1304" s="9"/>
      <c r="W1304" s="9"/>
      <c r="X1304" s="9"/>
      <c r="Y1304" s="9"/>
      <c r="Z1304" s="9"/>
      <c r="AA1304" s="9"/>
      <c r="AB1304" s="9"/>
      <c r="AC1304" s="9"/>
      <c r="AD1304" s="9"/>
      <c r="AP1304"/>
      <c r="AQ1304"/>
      <c r="AX1304"/>
    </row>
    <row r="1305" spans="18:50" ht="18.600000000000001" customHeight="1" x14ac:dyDescent="0.25">
      <c r="R1305" s="9"/>
      <c r="S1305" s="9"/>
      <c r="T1305" s="9"/>
      <c r="U1305" s="9"/>
      <c r="V1305" s="9"/>
      <c r="W1305" s="9"/>
      <c r="X1305" s="9"/>
      <c r="Y1305" s="9"/>
      <c r="Z1305" s="9"/>
      <c r="AA1305" s="9"/>
      <c r="AB1305" s="9"/>
      <c r="AC1305" s="9"/>
      <c r="AD1305" s="9"/>
      <c r="AP1305"/>
      <c r="AQ1305"/>
      <c r="AX1305"/>
    </row>
    <row r="1306" spans="18:50" ht="18.600000000000001" customHeight="1" x14ac:dyDescent="0.25">
      <c r="R1306" s="9"/>
      <c r="S1306" s="9"/>
      <c r="T1306" s="9"/>
      <c r="U1306" s="9"/>
      <c r="V1306" s="9"/>
      <c r="W1306" s="9"/>
      <c r="X1306" s="9"/>
      <c r="Y1306" s="9"/>
      <c r="Z1306" s="9"/>
      <c r="AA1306" s="9"/>
      <c r="AB1306" s="9"/>
      <c r="AC1306" s="9"/>
      <c r="AD1306" s="9"/>
      <c r="AP1306"/>
      <c r="AQ1306"/>
      <c r="AX1306"/>
    </row>
    <row r="1307" spans="18:50" ht="18.600000000000001" customHeight="1" x14ac:dyDescent="0.25">
      <c r="R1307" s="9"/>
      <c r="S1307" s="9"/>
      <c r="T1307" s="9"/>
      <c r="U1307" s="9"/>
      <c r="V1307" s="9"/>
      <c r="W1307" s="9"/>
      <c r="X1307" s="9"/>
      <c r="Y1307" s="9"/>
      <c r="Z1307" s="9"/>
      <c r="AA1307" s="9"/>
      <c r="AB1307" s="9"/>
      <c r="AC1307" s="9"/>
      <c r="AD1307" s="9"/>
      <c r="AP1307"/>
      <c r="AQ1307"/>
      <c r="AX1307"/>
    </row>
    <row r="1308" spans="18:50" ht="18.600000000000001" customHeight="1" x14ac:dyDescent="0.25">
      <c r="R1308" s="9"/>
      <c r="S1308" s="9"/>
      <c r="T1308" s="9"/>
      <c r="U1308" s="9"/>
      <c r="V1308" s="9"/>
      <c r="W1308" s="9"/>
      <c r="X1308" s="9"/>
      <c r="Y1308" s="9"/>
      <c r="Z1308" s="9"/>
      <c r="AA1308" s="9"/>
      <c r="AB1308" s="9"/>
      <c r="AC1308" s="9"/>
      <c r="AD1308" s="9"/>
      <c r="AP1308"/>
      <c r="AQ1308"/>
      <c r="AX1308"/>
    </row>
    <row r="1309" spans="18:50" ht="18.600000000000001" customHeight="1" x14ac:dyDescent="0.25">
      <c r="R1309" s="9"/>
      <c r="S1309" s="9"/>
      <c r="T1309" s="9"/>
      <c r="U1309" s="9"/>
      <c r="V1309" s="9"/>
      <c r="W1309" s="9"/>
      <c r="X1309" s="9"/>
      <c r="Y1309" s="9"/>
      <c r="Z1309" s="9"/>
      <c r="AA1309" s="9"/>
      <c r="AB1309" s="9"/>
      <c r="AC1309" s="9"/>
      <c r="AD1309" s="9"/>
      <c r="AP1309"/>
      <c r="AQ1309"/>
      <c r="AX1309"/>
    </row>
    <row r="1310" spans="18:50" ht="18.600000000000001" customHeight="1" x14ac:dyDescent="0.25">
      <c r="R1310" s="9"/>
      <c r="S1310" s="9"/>
      <c r="T1310" s="9"/>
      <c r="U1310" s="9"/>
      <c r="V1310" s="9"/>
      <c r="W1310" s="9"/>
      <c r="X1310" s="9"/>
      <c r="Y1310" s="9"/>
      <c r="Z1310" s="9"/>
      <c r="AA1310" s="9"/>
      <c r="AB1310" s="9"/>
      <c r="AC1310" s="9"/>
      <c r="AD1310" s="9"/>
      <c r="AP1310"/>
      <c r="AQ1310"/>
      <c r="AX1310"/>
    </row>
    <row r="1311" spans="18:50" ht="18.600000000000001" customHeight="1" x14ac:dyDescent="0.25">
      <c r="R1311" s="9"/>
      <c r="S1311" s="9"/>
      <c r="T1311" s="9"/>
      <c r="U1311" s="9"/>
      <c r="V1311" s="9"/>
      <c r="W1311" s="9"/>
      <c r="X1311" s="9"/>
      <c r="Y1311" s="9"/>
      <c r="Z1311" s="9"/>
      <c r="AA1311" s="9"/>
      <c r="AB1311" s="9"/>
      <c r="AC1311" s="9"/>
      <c r="AD1311" s="9"/>
      <c r="AP1311"/>
      <c r="AQ1311"/>
      <c r="AX1311"/>
    </row>
    <row r="1312" spans="18:50" ht="18.600000000000001" customHeight="1" x14ac:dyDescent="0.25">
      <c r="R1312" s="9"/>
      <c r="S1312" s="9"/>
      <c r="T1312" s="9"/>
      <c r="U1312" s="9"/>
      <c r="V1312" s="9"/>
      <c r="W1312" s="9"/>
      <c r="X1312" s="9"/>
      <c r="Y1312" s="9"/>
      <c r="Z1312" s="9"/>
      <c r="AA1312" s="9"/>
      <c r="AB1312" s="9"/>
      <c r="AC1312" s="9"/>
      <c r="AD1312" s="9"/>
      <c r="AP1312"/>
      <c r="AQ1312"/>
      <c r="AX1312"/>
    </row>
    <row r="1313" spans="18:50" ht="18.600000000000001" customHeight="1" x14ac:dyDescent="0.25">
      <c r="R1313" s="9"/>
      <c r="S1313" s="9"/>
      <c r="T1313" s="9"/>
      <c r="U1313" s="9"/>
      <c r="V1313" s="9"/>
      <c r="W1313" s="9"/>
      <c r="X1313" s="9"/>
      <c r="Y1313" s="9"/>
      <c r="Z1313" s="9"/>
      <c r="AA1313" s="9"/>
      <c r="AB1313" s="9"/>
      <c r="AC1313" s="9"/>
      <c r="AD1313" s="9"/>
      <c r="AP1313"/>
      <c r="AQ1313"/>
      <c r="AX1313"/>
    </row>
    <row r="1314" spans="18:50" ht="18.600000000000001" customHeight="1" x14ac:dyDescent="0.25">
      <c r="R1314" s="9"/>
      <c r="S1314" s="9"/>
      <c r="T1314" s="9"/>
      <c r="U1314" s="9"/>
      <c r="V1314" s="9"/>
      <c r="W1314" s="9"/>
      <c r="X1314" s="9"/>
      <c r="Y1314" s="9"/>
      <c r="Z1314" s="9"/>
      <c r="AA1314" s="9"/>
      <c r="AB1314" s="9"/>
      <c r="AC1314" s="9"/>
      <c r="AD1314" s="9"/>
      <c r="AP1314"/>
      <c r="AQ1314"/>
      <c r="AX1314"/>
    </row>
    <row r="1315" spans="18:50" ht="18.600000000000001" customHeight="1" x14ac:dyDescent="0.25">
      <c r="R1315" s="9"/>
      <c r="S1315" s="9"/>
      <c r="T1315" s="9"/>
      <c r="U1315" s="9"/>
      <c r="V1315" s="9"/>
      <c r="W1315" s="9"/>
      <c r="X1315" s="9"/>
      <c r="Y1315" s="9"/>
      <c r="Z1315" s="9"/>
      <c r="AA1315" s="9"/>
      <c r="AB1315" s="9"/>
      <c r="AC1315" s="9"/>
      <c r="AD1315" s="9"/>
      <c r="AP1315"/>
      <c r="AQ1315"/>
      <c r="AX1315"/>
    </row>
    <row r="1316" spans="18:50" ht="18.600000000000001" customHeight="1" x14ac:dyDescent="0.25">
      <c r="R1316" s="9"/>
      <c r="S1316" s="9"/>
      <c r="T1316" s="9"/>
      <c r="U1316" s="9"/>
      <c r="V1316" s="9"/>
      <c r="W1316" s="9"/>
      <c r="X1316" s="9"/>
      <c r="Y1316" s="9"/>
      <c r="Z1316" s="9"/>
      <c r="AA1316" s="9"/>
      <c r="AB1316" s="9"/>
      <c r="AC1316" s="9"/>
      <c r="AD1316" s="9"/>
      <c r="AP1316"/>
      <c r="AQ1316"/>
      <c r="AX1316"/>
    </row>
    <row r="1317" spans="18:50" ht="18.600000000000001" customHeight="1" x14ac:dyDescent="0.25">
      <c r="R1317" s="9"/>
      <c r="S1317" s="9"/>
      <c r="T1317" s="9"/>
      <c r="U1317" s="9"/>
      <c r="V1317" s="9"/>
      <c r="W1317" s="9"/>
      <c r="X1317" s="9"/>
      <c r="Y1317" s="9"/>
      <c r="Z1317" s="9"/>
      <c r="AA1317" s="9"/>
      <c r="AB1317" s="9"/>
      <c r="AC1317" s="9"/>
      <c r="AD1317" s="9"/>
      <c r="AP1317"/>
      <c r="AQ1317"/>
      <c r="AX1317"/>
    </row>
    <row r="1318" spans="18:50" ht="18.600000000000001" customHeight="1" x14ac:dyDescent="0.25">
      <c r="R1318" s="9"/>
      <c r="S1318" s="9"/>
      <c r="T1318" s="9"/>
      <c r="U1318" s="9"/>
      <c r="V1318" s="9"/>
      <c r="W1318" s="9"/>
      <c r="X1318" s="9"/>
      <c r="Y1318" s="9"/>
      <c r="Z1318" s="9"/>
      <c r="AA1318" s="9"/>
      <c r="AB1318" s="9"/>
      <c r="AC1318" s="9"/>
      <c r="AD1318" s="9"/>
      <c r="AP1318"/>
      <c r="AQ1318"/>
      <c r="AX1318"/>
    </row>
    <row r="1319" spans="18:50" ht="18.600000000000001" customHeight="1" x14ac:dyDescent="0.25">
      <c r="R1319" s="9"/>
      <c r="S1319" s="9"/>
      <c r="T1319" s="9"/>
      <c r="U1319" s="9"/>
      <c r="V1319" s="9"/>
      <c r="W1319" s="9"/>
      <c r="X1319" s="9"/>
      <c r="Y1319" s="9"/>
      <c r="Z1319" s="9"/>
      <c r="AA1319" s="9"/>
      <c r="AB1319" s="9"/>
      <c r="AC1319" s="9"/>
      <c r="AD1319" s="9"/>
      <c r="AP1319"/>
      <c r="AQ1319"/>
      <c r="AX1319"/>
    </row>
    <row r="1320" spans="18:50" ht="18.600000000000001" customHeight="1" x14ac:dyDescent="0.25">
      <c r="R1320" s="9"/>
      <c r="S1320" s="9"/>
      <c r="T1320" s="9"/>
      <c r="U1320" s="9"/>
      <c r="V1320" s="9"/>
      <c r="W1320" s="9"/>
      <c r="X1320" s="9"/>
      <c r="Y1320" s="9"/>
      <c r="Z1320" s="9"/>
      <c r="AA1320" s="9"/>
      <c r="AB1320" s="9"/>
      <c r="AC1320" s="9"/>
      <c r="AD1320" s="9"/>
      <c r="AP1320"/>
      <c r="AQ1320"/>
      <c r="AX1320"/>
    </row>
    <row r="1321" spans="18:50" ht="18.600000000000001" customHeight="1" x14ac:dyDescent="0.25">
      <c r="R1321" s="9"/>
      <c r="S1321" s="9"/>
      <c r="T1321" s="9"/>
      <c r="U1321" s="9"/>
      <c r="V1321" s="9"/>
      <c r="W1321" s="9"/>
      <c r="X1321" s="9"/>
      <c r="Y1321" s="9"/>
      <c r="Z1321" s="9"/>
      <c r="AA1321" s="9"/>
      <c r="AB1321" s="9"/>
      <c r="AC1321" s="9"/>
      <c r="AD1321" s="9"/>
      <c r="AP1321"/>
      <c r="AQ1321"/>
      <c r="AX1321"/>
    </row>
    <row r="1322" spans="18:50" ht="18.600000000000001" customHeight="1" x14ac:dyDescent="0.25">
      <c r="R1322" s="9"/>
      <c r="S1322" s="9"/>
      <c r="T1322" s="9"/>
      <c r="U1322" s="9"/>
      <c r="V1322" s="9"/>
      <c r="W1322" s="9"/>
      <c r="X1322" s="9"/>
      <c r="Y1322" s="9"/>
      <c r="Z1322" s="9"/>
      <c r="AA1322" s="9"/>
      <c r="AB1322" s="9"/>
      <c r="AC1322" s="9"/>
      <c r="AD1322" s="9"/>
      <c r="AP1322"/>
      <c r="AQ1322"/>
      <c r="AX1322"/>
    </row>
    <row r="1323" spans="18:50" ht="18.600000000000001" customHeight="1" x14ac:dyDescent="0.25">
      <c r="R1323" s="9"/>
      <c r="S1323" s="9"/>
      <c r="T1323" s="9"/>
      <c r="U1323" s="9"/>
      <c r="V1323" s="9"/>
      <c r="W1323" s="9"/>
      <c r="X1323" s="9"/>
      <c r="Y1323" s="9"/>
      <c r="Z1323" s="9"/>
      <c r="AA1323" s="9"/>
      <c r="AB1323" s="9"/>
      <c r="AC1323" s="9"/>
      <c r="AD1323" s="9"/>
      <c r="AP1323"/>
      <c r="AQ1323"/>
      <c r="AX1323"/>
    </row>
    <row r="1324" spans="18:50" ht="18.600000000000001" customHeight="1" x14ac:dyDescent="0.25">
      <c r="R1324" s="9"/>
      <c r="S1324" s="9"/>
      <c r="T1324" s="9"/>
      <c r="U1324" s="9"/>
      <c r="V1324" s="9"/>
      <c r="W1324" s="9"/>
      <c r="X1324" s="9"/>
      <c r="Y1324" s="9"/>
      <c r="Z1324" s="9"/>
      <c r="AA1324" s="9"/>
      <c r="AB1324" s="9"/>
      <c r="AC1324" s="9"/>
      <c r="AD1324" s="9"/>
      <c r="AP1324"/>
      <c r="AQ1324"/>
      <c r="AX1324"/>
    </row>
    <row r="1325" spans="18:50" ht="18.600000000000001" customHeight="1" x14ac:dyDescent="0.25">
      <c r="R1325" s="9"/>
      <c r="S1325" s="9"/>
      <c r="T1325" s="9"/>
      <c r="U1325" s="9"/>
      <c r="V1325" s="9"/>
      <c r="W1325" s="9"/>
      <c r="X1325" s="9"/>
      <c r="Y1325" s="9"/>
      <c r="Z1325" s="9"/>
      <c r="AA1325" s="9"/>
      <c r="AB1325" s="9"/>
      <c r="AC1325" s="9"/>
      <c r="AD1325" s="9"/>
      <c r="AP1325"/>
      <c r="AQ1325"/>
      <c r="AX1325"/>
    </row>
    <row r="1326" spans="18:50" ht="18.600000000000001" customHeight="1" x14ac:dyDescent="0.25">
      <c r="R1326" s="9"/>
      <c r="S1326" s="9"/>
      <c r="T1326" s="9"/>
      <c r="U1326" s="9"/>
      <c r="V1326" s="9"/>
      <c r="W1326" s="9"/>
      <c r="X1326" s="9"/>
      <c r="Y1326" s="9"/>
      <c r="Z1326" s="9"/>
      <c r="AA1326" s="9"/>
      <c r="AB1326" s="9"/>
      <c r="AC1326" s="9"/>
      <c r="AD1326" s="9"/>
      <c r="AP1326"/>
      <c r="AQ1326"/>
      <c r="AX1326"/>
    </row>
    <row r="1327" spans="18:50" ht="18.600000000000001" customHeight="1" x14ac:dyDescent="0.25">
      <c r="R1327" s="9"/>
      <c r="S1327" s="9"/>
      <c r="T1327" s="9"/>
      <c r="U1327" s="9"/>
      <c r="V1327" s="9"/>
      <c r="W1327" s="9"/>
      <c r="X1327" s="9"/>
      <c r="Y1327" s="9"/>
      <c r="Z1327" s="9"/>
      <c r="AA1327" s="9"/>
      <c r="AB1327" s="9"/>
      <c r="AC1327" s="9"/>
      <c r="AD1327" s="9"/>
      <c r="AP1327"/>
      <c r="AQ1327"/>
      <c r="AX1327"/>
    </row>
    <row r="1328" spans="18:50" ht="18.600000000000001" customHeight="1" x14ac:dyDescent="0.25">
      <c r="R1328" s="9"/>
      <c r="S1328" s="9"/>
      <c r="T1328" s="9"/>
      <c r="U1328" s="9"/>
      <c r="V1328" s="9"/>
      <c r="W1328" s="9"/>
      <c r="X1328" s="9"/>
      <c r="Y1328" s="9"/>
      <c r="Z1328" s="9"/>
      <c r="AA1328" s="9"/>
      <c r="AB1328" s="9"/>
      <c r="AC1328" s="9"/>
      <c r="AD1328" s="9"/>
      <c r="AP1328"/>
      <c r="AQ1328"/>
      <c r="AX1328"/>
    </row>
    <row r="1329" spans="18:50" ht="18.600000000000001" customHeight="1" x14ac:dyDescent="0.25">
      <c r="R1329" s="9"/>
      <c r="S1329" s="9"/>
      <c r="T1329" s="9"/>
      <c r="U1329" s="9"/>
      <c r="V1329" s="9"/>
      <c r="W1329" s="9"/>
      <c r="X1329" s="9"/>
      <c r="Y1329" s="9"/>
      <c r="Z1329" s="9"/>
      <c r="AA1329" s="9"/>
      <c r="AB1329" s="9"/>
      <c r="AC1329" s="9"/>
      <c r="AD1329" s="9"/>
      <c r="AP1329"/>
      <c r="AQ1329"/>
      <c r="AX1329"/>
    </row>
    <row r="1330" spans="18:50" ht="18.600000000000001" customHeight="1" x14ac:dyDescent="0.25">
      <c r="R1330" s="9"/>
      <c r="S1330" s="9"/>
      <c r="T1330" s="9"/>
      <c r="U1330" s="9"/>
      <c r="V1330" s="9"/>
      <c r="W1330" s="9"/>
      <c r="X1330" s="9"/>
      <c r="Y1330" s="9"/>
      <c r="Z1330" s="9"/>
      <c r="AA1330" s="9"/>
      <c r="AB1330" s="9"/>
      <c r="AC1330" s="9"/>
      <c r="AD1330" s="9"/>
      <c r="AP1330"/>
      <c r="AQ1330"/>
      <c r="AX1330"/>
    </row>
    <row r="1331" spans="18:50" ht="18.600000000000001" customHeight="1" x14ac:dyDescent="0.25">
      <c r="R1331" s="9"/>
      <c r="S1331" s="9"/>
      <c r="T1331" s="9"/>
      <c r="U1331" s="9"/>
      <c r="V1331" s="9"/>
      <c r="W1331" s="9"/>
      <c r="X1331" s="9"/>
      <c r="Y1331" s="9"/>
      <c r="Z1331" s="9"/>
      <c r="AA1331" s="9"/>
      <c r="AB1331" s="9"/>
      <c r="AC1331" s="9"/>
      <c r="AD1331" s="9"/>
      <c r="AP1331"/>
      <c r="AQ1331"/>
      <c r="AX1331"/>
    </row>
    <row r="1332" spans="18:50" ht="18.600000000000001" customHeight="1" x14ac:dyDescent="0.25">
      <c r="R1332" s="9"/>
      <c r="S1332" s="9"/>
      <c r="T1332" s="9"/>
      <c r="U1332" s="9"/>
      <c r="V1332" s="9"/>
      <c r="W1332" s="9"/>
      <c r="X1332" s="9"/>
      <c r="Y1332" s="9"/>
      <c r="Z1332" s="9"/>
      <c r="AA1332" s="9"/>
      <c r="AB1332" s="9"/>
      <c r="AC1332" s="9"/>
      <c r="AD1332" s="9"/>
      <c r="AP1332"/>
      <c r="AQ1332"/>
      <c r="AX1332"/>
    </row>
    <row r="1333" spans="18:50" ht="18.600000000000001" customHeight="1" x14ac:dyDescent="0.25">
      <c r="R1333" s="9"/>
      <c r="S1333" s="9"/>
      <c r="T1333" s="9"/>
      <c r="U1333" s="9"/>
      <c r="V1333" s="9"/>
      <c r="W1333" s="9"/>
      <c r="X1333" s="9"/>
      <c r="Y1333" s="9"/>
      <c r="Z1333" s="9"/>
      <c r="AA1333" s="9"/>
      <c r="AB1333" s="9"/>
      <c r="AC1333" s="9"/>
      <c r="AD1333" s="9"/>
      <c r="AP1333"/>
      <c r="AQ1333"/>
      <c r="AX1333"/>
    </row>
    <row r="1334" spans="18:50" ht="18.600000000000001" customHeight="1" x14ac:dyDescent="0.25">
      <c r="R1334" s="9"/>
      <c r="S1334" s="9"/>
      <c r="T1334" s="9"/>
      <c r="U1334" s="9"/>
      <c r="V1334" s="9"/>
      <c r="W1334" s="9"/>
      <c r="X1334" s="9"/>
      <c r="Y1334" s="9"/>
      <c r="Z1334" s="9"/>
      <c r="AA1334" s="9"/>
      <c r="AB1334" s="9"/>
      <c r="AC1334" s="9"/>
      <c r="AD1334" s="9"/>
      <c r="AP1334"/>
      <c r="AQ1334"/>
      <c r="AX1334"/>
    </row>
    <row r="1335" spans="18:50" ht="18.600000000000001" customHeight="1" x14ac:dyDescent="0.25">
      <c r="R1335" s="9"/>
      <c r="S1335" s="9"/>
      <c r="T1335" s="9"/>
      <c r="U1335" s="9"/>
      <c r="V1335" s="9"/>
      <c r="W1335" s="9"/>
      <c r="X1335" s="9"/>
      <c r="Y1335" s="9"/>
      <c r="Z1335" s="9"/>
      <c r="AA1335" s="9"/>
      <c r="AB1335" s="9"/>
      <c r="AC1335" s="9"/>
      <c r="AD1335" s="9"/>
      <c r="AP1335"/>
      <c r="AQ1335"/>
      <c r="AX1335"/>
    </row>
    <row r="1336" spans="18:50" ht="18.600000000000001" customHeight="1" x14ac:dyDescent="0.25">
      <c r="R1336" s="9"/>
      <c r="S1336" s="9"/>
      <c r="T1336" s="9"/>
      <c r="U1336" s="9"/>
      <c r="V1336" s="9"/>
      <c r="W1336" s="9"/>
      <c r="X1336" s="9"/>
      <c r="Y1336" s="9"/>
      <c r="Z1336" s="9"/>
      <c r="AA1336" s="9"/>
      <c r="AB1336" s="9"/>
      <c r="AC1336" s="9"/>
      <c r="AD1336" s="9"/>
      <c r="AP1336"/>
      <c r="AQ1336"/>
      <c r="AX1336"/>
    </row>
    <row r="1337" spans="18:50" ht="18.600000000000001" customHeight="1" x14ac:dyDescent="0.25">
      <c r="R1337" s="9"/>
      <c r="S1337" s="9"/>
      <c r="T1337" s="9"/>
      <c r="U1337" s="9"/>
      <c r="V1337" s="9"/>
      <c r="W1337" s="9"/>
      <c r="X1337" s="9"/>
      <c r="Y1337" s="9"/>
      <c r="Z1337" s="9"/>
      <c r="AA1337" s="9"/>
      <c r="AB1337" s="9"/>
      <c r="AC1337" s="9"/>
      <c r="AD1337" s="9"/>
      <c r="AP1337"/>
      <c r="AQ1337"/>
      <c r="AX1337"/>
    </row>
    <row r="1338" spans="18:50" ht="18.600000000000001" customHeight="1" x14ac:dyDescent="0.25">
      <c r="R1338" s="9"/>
      <c r="S1338" s="9"/>
      <c r="T1338" s="9"/>
      <c r="U1338" s="9"/>
      <c r="V1338" s="9"/>
      <c r="W1338" s="9"/>
      <c r="X1338" s="9"/>
      <c r="Y1338" s="9"/>
      <c r="Z1338" s="9"/>
      <c r="AA1338" s="9"/>
      <c r="AB1338" s="9"/>
      <c r="AC1338" s="9"/>
      <c r="AD1338" s="9"/>
      <c r="AP1338"/>
      <c r="AQ1338"/>
      <c r="AX1338"/>
    </row>
    <row r="1339" spans="18:50" ht="18.600000000000001" customHeight="1" x14ac:dyDescent="0.25">
      <c r="R1339" s="9"/>
      <c r="S1339" s="9"/>
      <c r="T1339" s="9"/>
      <c r="U1339" s="9"/>
      <c r="V1339" s="9"/>
      <c r="W1339" s="9"/>
      <c r="X1339" s="9"/>
      <c r="Y1339" s="9"/>
      <c r="Z1339" s="9"/>
      <c r="AA1339" s="9"/>
      <c r="AB1339" s="9"/>
      <c r="AC1339" s="9"/>
      <c r="AD1339" s="9"/>
      <c r="AP1339"/>
      <c r="AQ1339"/>
      <c r="AX1339"/>
    </row>
    <row r="1340" spans="18:50" ht="18.600000000000001" customHeight="1" x14ac:dyDescent="0.25">
      <c r="R1340" s="9"/>
      <c r="S1340" s="9"/>
      <c r="T1340" s="9"/>
      <c r="U1340" s="9"/>
      <c r="V1340" s="9"/>
      <c r="W1340" s="9"/>
      <c r="X1340" s="9"/>
      <c r="Y1340" s="9"/>
      <c r="Z1340" s="9"/>
      <c r="AA1340" s="9"/>
      <c r="AB1340" s="9"/>
      <c r="AC1340" s="9"/>
      <c r="AD1340" s="9"/>
      <c r="AP1340"/>
      <c r="AQ1340"/>
      <c r="AX1340"/>
    </row>
    <row r="1341" spans="18:50" ht="18.600000000000001" customHeight="1" x14ac:dyDescent="0.25">
      <c r="R1341" s="9"/>
      <c r="S1341" s="9"/>
      <c r="T1341" s="9"/>
      <c r="U1341" s="9"/>
      <c r="V1341" s="9"/>
      <c r="W1341" s="9"/>
      <c r="X1341" s="9"/>
      <c r="Y1341" s="9"/>
      <c r="Z1341" s="9"/>
      <c r="AA1341" s="9"/>
      <c r="AB1341" s="9"/>
      <c r="AC1341" s="9"/>
      <c r="AD1341" s="9"/>
      <c r="AP1341"/>
      <c r="AQ1341"/>
      <c r="AX1341"/>
    </row>
    <row r="1342" spans="18:50" ht="18.600000000000001" customHeight="1" x14ac:dyDescent="0.25">
      <c r="R1342" s="9"/>
      <c r="S1342" s="9"/>
      <c r="T1342" s="9"/>
      <c r="U1342" s="9"/>
      <c r="V1342" s="9"/>
      <c r="W1342" s="9"/>
      <c r="X1342" s="9"/>
      <c r="Y1342" s="9"/>
      <c r="Z1342" s="9"/>
      <c r="AA1342" s="9"/>
      <c r="AB1342" s="9"/>
      <c r="AC1342" s="9"/>
      <c r="AD1342" s="9"/>
      <c r="AP1342"/>
      <c r="AQ1342"/>
      <c r="AX1342"/>
    </row>
    <row r="1343" spans="18:50" ht="18.600000000000001" customHeight="1" x14ac:dyDescent="0.25">
      <c r="R1343" s="9"/>
      <c r="S1343" s="9"/>
      <c r="T1343" s="9"/>
      <c r="U1343" s="9"/>
      <c r="V1343" s="9"/>
      <c r="W1343" s="9"/>
      <c r="X1343" s="9"/>
      <c r="Y1343" s="9"/>
      <c r="Z1343" s="9"/>
      <c r="AA1343" s="9"/>
      <c r="AB1343" s="9"/>
      <c r="AC1343" s="9"/>
      <c r="AD1343" s="9"/>
      <c r="AP1343"/>
      <c r="AQ1343"/>
      <c r="AX1343"/>
    </row>
    <row r="1344" spans="18:50" ht="18.600000000000001" customHeight="1" x14ac:dyDescent="0.25">
      <c r="R1344" s="9"/>
      <c r="S1344" s="9"/>
      <c r="T1344" s="9"/>
      <c r="U1344" s="9"/>
      <c r="V1344" s="9"/>
      <c r="W1344" s="9"/>
      <c r="X1344" s="9"/>
      <c r="Y1344" s="9"/>
      <c r="Z1344" s="9"/>
      <c r="AA1344" s="9"/>
      <c r="AB1344" s="9"/>
      <c r="AC1344" s="9"/>
      <c r="AD1344" s="9"/>
      <c r="AP1344"/>
      <c r="AQ1344"/>
      <c r="AX1344"/>
    </row>
    <row r="1345" spans="18:50" ht="18.600000000000001" customHeight="1" x14ac:dyDescent="0.25">
      <c r="R1345" s="9"/>
      <c r="S1345" s="9"/>
      <c r="T1345" s="9"/>
      <c r="U1345" s="9"/>
      <c r="V1345" s="9"/>
      <c r="W1345" s="9"/>
      <c r="X1345" s="9"/>
      <c r="Y1345" s="9"/>
      <c r="Z1345" s="9"/>
      <c r="AA1345" s="9"/>
      <c r="AB1345" s="9"/>
      <c r="AC1345" s="9"/>
      <c r="AD1345" s="9"/>
      <c r="AP1345"/>
      <c r="AQ1345"/>
      <c r="AX1345"/>
    </row>
    <row r="1346" spans="18:50" ht="18.600000000000001" customHeight="1" x14ac:dyDescent="0.25">
      <c r="R1346" s="9"/>
      <c r="S1346" s="9"/>
      <c r="T1346" s="9"/>
      <c r="U1346" s="9"/>
      <c r="V1346" s="9"/>
      <c r="W1346" s="9"/>
      <c r="X1346" s="9"/>
      <c r="Y1346" s="9"/>
      <c r="Z1346" s="9"/>
      <c r="AA1346" s="9"/>
      <c r="AB1346" s="9"/>
      <c r="AC1346" s="9"/>
      <c r="AD1346" s="9"/>
      <c r="AP1346"/>
      <c r="AQ1346"/>
      <c r="AX1346"/>
    </row>
    <row r="1347" spans="18:50" ht="18.600000000000001" customHeight="1" x14ac:dyDescent="0.25">
      <c r="R1347" s="9"/>
      <c r="S1347" s="9"/>
      <c r="T1347" s="9"/>
      <c r="U1347" s="9"/>
      <c r="V1347" s="9"/>
      <c r="W1347" s="9"/>
      <c r="X1347" s="9"/>
      <c r="Y1347" s="9"/>
      <c r="Z1347" s="9"/>
      <c r="AA1347" s="9"/>
      <c r="AB1347" s="9"/>
      <c r="AC1347" s="9"/>
      <c r="AD1347" s="9"/>
      <c r="AP1347"/>
      <c r="AQ1347"/>
      <c r="AX1347"/>
    </row>
    <row r="1348" spans="18:50" ht="18.600000000000001" customHeight="1" x14ac:dyDescent="0.25">
      <c r="R1348" s="9"/>
      <c r="S1348" s="9"/>
      <c r="T1348" s="9"/>
      <c r="U1348" s="9"/>
      <c r="V1348" s="9"/>
      <c r="W1348" s="9"/>
      <c r="X1348" s="9"/>
      <c r="Y1348" s="9"/>
      <c r="Z1348" s="9"/>
      <c r="AA1348" s="9"/>
      <c r="AB1348" s="9"/>
      <c r="AC1348" s="9"/>
      <c r="AD1348" s="9"/>
      <c r="AP1348"/>
      <c r="AQ1348"/>
      <c r="AX1348"/>
    </row>
    <row r="1349" spans="18:50" ht="18.600000000000001" customHeight="1" x14ac:dyDescent="0.25">
      <c r="R1349" s="9"/>
      <c r="S1349" s="9"/>
      <c r="T1349" s="9"/>
      <c r="U1349" s="9"/>
      <c r="V1349" s="9"/>
      <c r="W1349" s="9"/>
      <c r="X1349" s="9"/>
      <c r="Y1349" s="9"/>
      <c r="Z1349" s="9"/>
      <c r="AA1349" s="9"/>
      <c r="AB1349" s="9"/>
      <c r="AC1349" s="9"/>
      <c r="AD1349" s="9"/>
      <c r="AP1349"/>
      <c r="AQ1349"/>
      <c r="AX1349"/>
    </row>
    <row r="1350" spans="18:50" ht="18.600000000000001" customHeight="1" x14ac:dyDescent="0.25">
      <c r="R1350" s="9"/>
      <c r="S1350" s="9"/>
      <c r="T1350" s="9"/>
      <c r="U1350" s="9"/>
      <c r="V1350" s="9"/>
      <c r="W1350" s="9"/>
      <c r="X1350" s="9"/>
      <c r="Y1350" s="9"/>
      <c r="Z1350" s="9"/>
      <c r="AA1350" s="9"/>
      <c r="AB1350" s="9"/>
      <c r="AC1350" s="9"/>
      <c r="AD1350" s="9"/>
      <c r="AP1350"/>
      <c r="AQ1350"/>
      <c r="AX1350"/>
    </row>
    <row r="1351" spans="18:50" ht="18.600000000000001" customHeight="1" x14ac:dyDescent="0.25">
      <c r="R1351" s="9"/>
      <c r="S1351" s="9"/>
      <c r="T1351" s="9"/>
      <c r="U1351" s="9"/>
      <c r="V1351" s="9"/>
      <c r="W1351" s="9"/>
      <c r="X1351" s="9"/>
      <c r="Y1351" s="9"/>
      <c r="Z1351" s="9"/>
      <c r="AA1351" s="9"/>
      <c r="AB1351" s="9"/>
      <c r="AC1351" s="9"/>
      <c r="AD1351" s="9"/>
      <c r="AP1351"/>
      <c r="AQ1351"/>
      <c r="AX1351"/>
    </row>
    <row r="1352" spans="18:50" ht="18.600000000000001" customHeight="1" x14ac:dyDescent="0.25">
      <c r="R1352" s="9"/>
      <c r="S1352" s="9"/>
      <c r="T1352" s="9"/>
      <c r="U1352" s="9"/>
      <c r="V1352" s="9"/>
      <c r="W1352" s="9"/>
      <c r="X1352" s="9"/>
      <c r="Y1352" s="9"/>
      <c r="Z1352" s="9"/>
      <c r="AA1352" s="9"/>
      <c r="AB1352" s="9"/>
      <c r="AC1352" s="9"/>
      <c r="AD1352" s="9"/>
      <c r="AP1352"/>
      <c r="AQ1352"/>
      <c r="AX1352"/>
    </row>
    <row r="1353" spans="18:50" ht="18.600000000000001" customHeight="1" x14ac:dyDescent="0.25">
      <c r="R1353" s="9"/>
      <c r="S1353" s="9"/>
      <c r="T1353" s="9"/>
      <c r="U1353" s="9"/>
      <c r="V1353" s="9"/>
      <c r="W1353" s="9"/>
      <c r="X1353" s="9"/>
      <c r="Y1353" s="9"/>
      <c r="Z1353" s="9"/>
      <c r="AA1353" s="9"/>
      <c r="AB1353" s="9"/>
      <c r="AC1353" s="9"/>
      <c r="AD1353" s="9"/>
      <c r="AP1353"/>
      <c r="AQ1353"/>
      <c r="AX1353"/>
    </row>
    <row r="1354" spans="18:50" ht="18.600000000000001" customHeight="1" x14ac:dyDescent="0.25">
      <c r="R1354" s="9"/>
      <c r="S1354" s="9"/>
      <c r="T1354" s="9"/>
      <c r="U1354" s="9"/>
      <c r="V1354" s="9"/>
      <c r="W1354" s="9"/>
      <c r="X1354" s="9"/>
      <c r="Y1354" s="9"/>
      <c r="Z1354" s="9"/>
      <c r="AA1354" s="9"/>
      <c r="AB1354" s="9"/>
      <c r="AC1354" s="9"/>
      <c r="AD1354" s="9"/>
      <c r="AP1354"/>
      <c r="AQ1354"/>
      <c r="AX1354"/>
    </row>
    <row r="1355" spans="18:50" ht="18.600000000000001" customHeight="1" x14ac:dyDescent="0.25">
      <c r="R1355" s="9"/>
      <c r="S1355" s="9"/>
      <c r="T1355" s="9"/>
      <c r="U1355" s="9"/>
      <c r="V1355" s="9"/>
      <c r="W1355" s="9"/>
      <c r="X1355" s="9"/>
      <c r="Y1355" s="9"/>
      <c r="Z1355" s="9"/>
      <c r="AA1355" s="9"/>
      <c r="AB1355" s="9"/>
      <c r="AC1355" s="9"/>
      <c r="AD1355" s="9"/>
      <c r="AP1355"/>
      <c r="AQ1355"/>
      <c r="AX1355"/>
    </row>
    <row r="1356" spans="18:50" ht="18.600000000000001" customHeight="1" x14ac:dyDescent="0.25">
      <c r="R1356" s="9"/>
      <c r="S1356" s="9"/>
      <c r="T1356" s="9"/>
      <c r="U1356" s="9"/>
      <c r="V1356" s="9"/>
      <c r="W1356" s="9"/>
      <c r="X1356" s="9"/>
      <c r="Y1356" s="9"/>
      <c r="Z1356" s="9"/>
      <c r="AA1356" s="9"/>
      <c r="AB1356" s="9"/>
      <c r="AC1356" s="9"/>
      <c r="AD1356" s="9"/>
      <c r="AP1356"/>
      <c r="AQ1356"/>
      <c r="AX1356"/>
    </row>
    <row r="1357" spans="18:50" ht="18.600000000000001" customHeight="1" x14ac:dyDescent="0.25">
      <c r="R1357" s="9"/>
      <c r="S1357" s="9"/>
      <c r="T1357" s="9"/>
      <c r="U1357" s="9"/>
      <c r="V1357" s="9"/>
      <c r="W1357" s="9"/>
      <c r="X1357" s="9"/>
      <c r="Y1357" s="9"/>
      <c r="Z1357" s="9"/>
      <c r="AA1357" s="9"/>
      <c r="AB1357" s="9"/>
      <c r="AC1357" s="9"/>
      <c r="AD1357" s="9"/>
      <c r="AP1357"/>
      <c r="AQ1357"/>
      <c r="AX1357"/>
    </row>
    <row r="1358" spans="18:50" ht="18.600000000000001" customHeight="1" x14ac:dyDescent="0.25">
      <c r="R1358" s="9"/>
      <c r="S1358" s="9"/>
      <c r="T1358" s="9"/>
      <c r="U1358" s="9"/>
      <c r="V1358" s="9"/>
      <c r="W1358" s="9"/>
      <c r="X1358" s="9"/>
      <c r="Y1358" s="9"/>
      <c r="Z1358" s="9"/>
      <c r="AA1358" s="9"/>
      <c r="AB1358" s="9"/>
      <c r="AC1358" s="9"/>
      <c r="AD1358" s="9"/>
      <c r="AP1358"/>
      <c r="AQ1358"/>
      <c r="AX1358"/>
    </row>
    <row r="1359" spans="18:50" ht="18.600000000000001" customHeight="1" x14ac:dyDescent="0.25">
      <c r="R1359" s="9"/>
      <c r="S1359" s="9"/>
      <c r="T1359" s="9"/>
      <c r="U1359" s="9"/>
      <c r="V1359" s="9"/>
      <c r="W1359" s="9"/>
      <c r="X1359" s="9"/>
      <c r="Y1359" s="9"/>
      <c r="Z1359" s="9"/>
      <c r="AA1359" s="9"/>
      <c r="AB1359" s="9"/>
      <c r="AC1359" s="9"/>
      <c r="AD1359" s="9"/>
      <c r="AP1359"/>
      <c r="AQ1359"/>
      <c r="AX1359"/>
    </row>
    <row r="1360" spans="18:50" ht="18.600000000000001" customHeight="1" x14ac:dyDescent="0.25">
      <c r="R1360" s="9"/>
      <c r="S1360" s="9"/>
      <c r="T1360" s="9"/>
      <c r="U1360" s="9"/>
      <c r="V1360" s="9"/>
      <c r="W1360" s="9"/>
      <c r="X1360" s="9"/>
      <c r="Y1360" s="9"/>
      <c r="Z1360" s="9"/>
      <c r="AA1360" s="9"/>
      <c r="AB1360" s="9"/>
      <c r="AC1360" s="9"/>
      <c r="AD1360" s="9"/>
      <c r="AP1360"/>
      <c r="AQ1360"/>
      <c r="AX1360"/>
    </row>
    <row r="1361" spans="18:50" ht="18.600000000000001" customHeight="1" x14ac:dyDescent="0.25">
      <c r="R1361" s="9"/>
      <c r="S1361" s="9"/>
      <c r="T1361" s="9"/>
      <c r="U1361" s="9"/>
      <c r="V1361" s="9"/>
      <c r="W1361" s="9"/>
      <c r="X1361" s="9"/>
      <c r="Y1361" s="9"/>
      <c r="Z1361" s="9"/>
      <c r="AA1361" s="9"/>
      <c r="AB1361" s="9"/>
      <c r="AC1361" s="9"/>
      <c r="AD1361" s="9"/>
      <c r="AP1361"/>
      <c r="AQ1361"/>
      <c r="AX1361"/>
    </row>
    <row r="1362" spans="18:50" ht="18.600000000000001" customHeight="1" x14ac:dyDescent="0.25">
      <c r="R1362" s="9"/>
      <c r="S1362" s="9"/>
      <c r="T1362" s="9"/>
      <c r="U1362" s="9"/>
      <c r="V1362" s="9"/>
      <c r="W1362" s="9"/>
      <c r="X1362" s="9"/>
      <c r="Y1362" s="9"/>
      <c r="Z1362" s="9"/>
      <c r="AA1362" s="9"/>
      <c r="AB1362" s="9"/>
      <c r="AC1362" s="9"/>
      <c r="AD1362" s="9"/>
      <c r="AP1362"/>
      <c r="AQ1362"/>
      <c r="AX1362"/>
    </row>
    <row r="1363" spans="18:50" ht="18.600000000000001" customHeight="1" x14ac:dyDescent="0.25">
      <c r="R1363" s="9"/>
      <c r="S1363" s="9"/>
      <c r="T1363" s="9"/>
      <c r="U1363" s="9"/>
      <c r="V1363" s="9"/>
      <c r="W1363" s="9"/>
      <c r="X1363" s="9"/>
      <c r="Y1363" s="9"/>
      <c r="Z1363" s="9"/>
      <c r="AA1363" s="9"/>
      <c r="AB1363" s="9"/>
      <c r="AC1363" s="9"/>
      <c r="AD1363" s="9"/>
      <c r="AP1363"/>
      <c r="AQ1363"/>
      <c r="AX1363"/>
    </row>
    <row r="1364" spans="18:50" ht="18.600000000000001" customHeight="1" x14ac:dyDescent="0.25">
      <c r="R1364" s="9"/>
      <c r="S1364" s="9"/>
      <c r="T1364" s="9"/>
      <c r="U1364" s="9"/>
      <c r="V1364" s="9"/>
      <c r="W1364" s="9"/>
      <c r="X1364" s="9"/>
      <c r="Y1364" s="9"/>
      <c r="Z1364" s="9"/>
      <c r="AA1364" s="9"/>
      <c r="AB1364" s="9"/>
      <c r="AC1364" s="9"/>
      <c r="AD1364" s="9"/>
      <c r="AP1364"/>
      <c r="AQ1364"/>
      <c r="AX1364"/>
    </row>
    <row r="1365" spans="18:50" ht="18.600000000000001" customHeight="1" x14ac:dyDescent="0.25">
      <c r="R1365" s="9"/>
      <c r="S1365" s="9"/>
      <c r="T1365" s="9"/>
      <c r="U1365" s="9"/>
      <c r="V1365" s="9"/>
      <c r="W1365" s="9"/>
      <c r="X1365" s="9"/>
      <c r="Y1365" s="9"/>
      <c r="Z1365" s="9"/>
      <c r="AA1365" s="9"/>
      <c r="AB1365" s="9"/>
      <c r="AC1365" s="9"/>
      <c r="AD1365" s="9"/>
      <c r="AP1365"/>
      <c r="AQ1365"/>
      <c r="AX1365"/>
    </row>
    <row r="1366" spans="18:50" ht="18.600000000000001" customHeight="1" x14ac:dyDescent="0.25">
      <c r="R1366" s="9"/>
      <c r="S1366" s="9"/>
      <c r="T1366" s="9"/>
      <c r="U1366" s="9"/>
      <c r="V1366" s="9"/>
      <c r="W1366" s="9"/>
      <c r="X1366" s="9"/>
      <c r="Y1366" s="9"/>
      <c r="Z1366" s="9"/>
      <c r="AA1366" s="9"/>
      <c r="AB1366" s="9"/>
      <c r="AC1366" s="9"/>
      <c r="AD1366" s="9"/>
      <c r="AP1366"/>
      <c r="AQ1366"/>
      <c r="AX1366"/>
    </row>
    <row r="1367" spans="18:50" ht="18.600000000000001" customHeight="1" x14ac:dyDescent="0.25">
      <c r="R1367" s="9"/>
      <c r="S1367" s="9"/>
      <c r="T1367" s="9"/>
      <c r="U1367" s="9"/>
      <c r="V1367" s="9"/>
      <c r="W1367" s="9"/>
      <c r="X1367" s="9"/>
      <c r="Y1367" s="9"/>
      <c r="Z1367" s="9"/>
      <c r="AA1367" s="9"/>
      <c r="AB1367" s="9"/>
      <c r="AC1367" s="9"/>
      <c r="AD1367" s="9"/>
      <c r="AP1367"/>
      <c r="AQ1367"/>
      <c r="AX1367"/>
    </row>
    <row r="1368" spans="18:50" ht="18.600000000000001" customHeight="1" x14ac:dyDescent="0.25">
      <c r="R1368" s="9"/>
      <c r="S1368" s="9"/>
      <c r="T1368" s="9"/>
      <c r="U1368" s="9"/>
      <c r="V1368" s="9"/>
      <c r="W1368" s="9"/>
      <c r="X1368" s="9"/>
      <c r="Y1368" s="9"/>
      <c r="Z1368" s="9"/>
      <c r="AA1368" s="9"/>
      <c r="AB1368" s="9"/>
      <c r="AC1368" s="9"/>
      <c r="AD1368" s="9"/>
      <c r="AP1368"/>
      <c r="AQ1368"/>
      <c r="AX1368"/>
    </row>
    <row r="1369" spans="18:50" ht="18.600000000000001" customHeight="1" x14ac:dyDescent="0.25">
      <c r="R1369" s="9"/>
      <c r="S1369" s="9"/>
      <c r="T1369" s="9"/>
      <c r="U1369" s="9"/>
      <c r="V1369" s="9"/>
      <c r="W1369" s="9"/>
      <c r="X1369" s="9"/>
      <c r="Y1369" s="9"/>
      <c r="Z1369" s="9"/>
      <c r="AA1369" s="9"/>
      <c r="AB1369" s="9"/>
      <c r="AC1369" s="9"/>
      <c r="AD1369" s="9"/>
      <c r="AP1369"/>
      <c r="AQ1369"/>
      <c r="AX1369"/>
    </row>
    <row r="1370" spans="18:50" ht="18.600000000000001" customHeight="1" x14ac:dyDescent="0.25">
      <c r="R1370" s="9"/>
      <c r="S1370" s="9"/>
      <c r="T1370" s="9"/>
      <c r="U1370" s="9"/>
      <c r="V1370" s="9"/>
      <c r="W1370" s="9"/>
      <c r="X1370" s="9"/>
      <c r="Y1370" s="9"/>
      <c r="Z1370" s="9"/>
      <c r="AA1370" s="9"/>
      <c r="AB1370" s="9"/>
      <c r="AC1370" s="9"/>
      <c r="AD1370" s="9"/>
      <c r="AP1370"/>
      <c r="AQ1370"/>
      <c r="AX1370"/>
    </row>
    <row r="1371" spans="18:50" ht="18.600000000000001" customHeight="1" x14ac:dyDescent="0.25">
      <c r="R1371" s="9"/>
      <c r="S1371" s="9"/>
      <c r="T1371" s="9"/>
      <c r="U1371" s="9"/>
      <c r="V1371" s="9"/>
      <c r="W1371" s="9"/>
      <c r="X1371" s="9"/>
      <c r="Y1371" s="9"/>
      <c r="Z1371" s="9"/>
      <c r="AA1371" s="9"/>
      <c r="AB1371" s="9"/>
      <c r="AC1371" s="9"/>
      <c r="AD1371" s="9"/>
      <c r="AP1371"/>
      <c r="AQ1371"/>
      <c r="AX1371"/>
    </row>
    <row r="1372" spans="18:50" ht="18.600000000000001" customHeight="1" x14ac:dyDescent="0.25">
      <c r="R1372" s="9"/>
      <c r="S1372" s="9"/>
      <c r="T1372" s="9"/>
      <c r="U1372" s="9"/>
      <c r="V1372" s="9"/>
      <c r="W1372" s="9"/>
      <c r="X1372" s="9"/>
      <c r="Y1372" s="9"/>
      <c r="Z1372" s="9"/>
      <c r="AA1372" s="9"/>
      <c r="AB1372" s="9"/>
      <c r="AC1372" s="9"/>
      <c r="AD1372" s="9"/>
      <c r="AP1372"/>
      <c r="AQ1372"/>
      <c r="AX1372"/>
    </row>
    <row r="1373" spans="18:50" ht="18.600000000000001" customHeight="1" x14ac:dyDescent="0.25">
      <c r="R1373" s="9"/>
      <c r="S1373" s="9"/>
      <c r="T1373" s="9"/>
      <c r="U1373" s="9"/>
      <c r="V1373" s="9"/>
      <c r="W1373" s="9"/>
      <c r="X1373" s="9"/>
      <c r="Y1373" s="9"/>
      <c r="Z1373" s="9"/>
      <c r="AA1373" s="9"/>
      <c r="AB1373" s="9"/>
      <c r="AC1373" s="9"/>
      <c r="AD1373" s="9"/>
      <c r="AP1373"/>
      <c r="AQ1373"/>
      <c r="AX1373"/>
    </row>
    <row r="1374" spans="18:50" ht="18.600000000000001" customHeight="1" x14ac:dyDescent="0.25">
      <c r="R1374" s="9"/>
      <c r="S1374" s="9"/>
      <c r="T1374" s="9"/>
      <c r="U1374" s="9"/>
      <c r="V1374" s="9"/>
      <c r="W1374" s="9"/>
      <c r="X1374" s="9"/>
      <c r="Y1374" s="9"/>
      <c r="Z1374" s="9"/>
      <c r="AA1374" s="9"/>
      <c r="AB1374" s="9"/>
      <c r="AC1374" s="9"/>
      <c r="AD1374" s="9"/>
      <c r="AP1374"/>
      <c r="AQ1374"/>
      <c r="AX1374"/>
    </row>
    <row r="1375" spans="18:50" ht="18.600000000000001" customHeight="1" x14ac:dyDescent="0.25">
      <c r="R1375" s="9"/>
      <c r="S1375" s="9"/>
      <c r="T1375" s="9"/>
      <c r="U1375" s="9"/>
      <c r="V1375" s="9"/>
      <c r="W1375" s="9"/>
      <c r="X1375" s="9"/>
      <c r="Y1375" s="9"/>
      <c r="Z1375" s="9"/>
      <c r="AA1375" s="9"/>
      <c r="AB1375" s="9"/>
      <c r="AC1375" s="9"/>
      <c r="AD1375" s="9"/>
      <c r="AP1375"/>
      <c r="AQ1375"/>
      <c r="AX1375"/>
    </row>
    <row r="1376" spans="18:50" ht="18.600000000000001" customHeight="1" x14ac:dyDescent="0.25">
      <c r="R1376" s="9"/>
      <c r="S1376" s="9"/>
      <c r="T1376" s="9"/>
      <c r="U1376" s="9"/>
      <c r="V1376" s="9"/>
      <c r="W1376" s="9"/>
      <c r="X1376" s="9"/>
      <c r="Y1376" s="9"/>
      <c r="Z1376" s="9"/>
      <c r="AA1376" s="9"/>
      <c r="AB1376" s="9"/>
      <c r="AC1376" s="9"/>
      <c r="AD1376" s="9"/>
      <c r="AP1376"/>
      <c r="AQ1376"/>
      <c r="AX1376"/>
    </row>
    <row r="1377" spans="18:50" ht="18.600000000000001" customHeight="1" x14ac:dyDescent="0.25">
      <c r="R1377" s="9"/>
      <c r="S1377" s="9"/>
      <c r="T1377" s="9"/>
      <c r="U1377" s="9"/>
      <c r="V1377" s="9"/>
      <c r="W1377" s="9"/>
      <c r="X1377" s="9"/>
      <c r="Y1377" s="9"/>
      <c r="Z1377" s="9"/>
      <c r="AA1377" s="9"/>
      <c r="AB1377" s="9"/>
      <c r="AC1377" s="9"/>
      <c r="AD1377" s="9"/>
      <c r="AP1377"/>
      <c r="AQ1377"/>
      <c r="AX1377"/>
    </row>
    <row r="1378" spans="18:50" ht="18.600000000000001" customHeight="1" x14ac:dyDescent="0.25">
      <c r="R1378" s="9"/>
      <c r="S1378" s="9"/>
      <c r="T1378" s="9"/>
      <c r="U1378" s="9"/>
      <c r="V1378" s="9"/>
      <c r="W1378" s="9"/>
      <c r="X1378" s="9"/>
      <c r="Y1378" s="9"/>
      <c r="Z1378" s="9"/>
      <c r="AA1378" s="9"/>
      <c r="AB1378" s="9"/>
      <c r="AC1378" s="9"/>
      <c r="AD1378" s="9"/>
      <c r="AP1378"/>
      <c r="AQ1378"/>
      <c r="AX1378"/>
    </row>
    <row r="1379" spans="18:50" ht="18.600000000000001" customHeight="1" x14ac:dyDescent="0.25">
      <c r="R1379" s="9"/>
      <c r="S1379" s="9"/>
      <c r="T1379" s="9"/>
      <c r="U1379" s="9"/>
      <c r="V1379" s="9"/>
      <c r="W1379" s="9"/>
      <c r="X1379" s="9"/>
      <c r="Y1379" s="9"/>
      <c r="Z1379" s="9"/>
      <c r="AA1379" s="9"/>
      <c r="AB1379" s="9"/>
      <c r="AC1379" s="9"/>
      <c r="AD1379" s="9"/>
      <c r="AP1379"/>
      <c r="AQ1379"/>
      <c r="AX1379"/>
    </row>
    <row r="1380" spans="18:50" ht="18.600000000000001" customHeight="1" x14ac:dyDescent="0.25">
      <c r="R1380" s="9"/>
      <c r="S1380" s="9"/>
      <c r="T1380" s="9"/>
      <c r="U1380" s="9"/>
      <c r="V1380" s="9"/>
      <c r="W1380" s="9"/>
      <c r="X1380" s="9"/>
      <c r="Y1380" s="9"/>
      <c r="Z1380" s="9"/>
      <c r="AA1380" s="9"/>
      <c r="AB1380" s="9"/>
      <c r="AC1380" s="9"/>
      <c r="AD1380" s="9"/>
      <c r="AP1380"/>
      <c r="AQ1380"/>
      <c r="AX1380"/>
    </row>
    <row r="1381" spans="18:50" ht="18.600000000000001" customHeight="1" x14ac:dyDescent="0.25">
      <c r="R1381" s="9"/>
      <c r="S1381" s="9"/>
      <c r="T1381" s="9"/>
      <c r="U1381" s="9"/>
      <c r="V1381" s="9"/>
      <c r="W1381" s="9"/>
      <c r="X1381" s="9"/>
      <c r="Y1381" s="9"/>
      <c r="Z1381" s="9"/>
      <c r="AA1381" s="9"/>
      <c r="AB1381" s="9"/>
      <c r="AC1381" s="9"/>
      <c r="AD1381" s="9"/>
      <c r="AP1381"/>
      <c r="AQ1381"/>
      <c r="AX1381"/>
    </row>
    <row r="1382" spans="18:50" ht="18.600000000000001" customHeight="1" x14ac:dyDescent="0.25">
      <c r="R1382" s="9"/>
      <c r="S1382" s="9"/>
      <c r="T1382" s="9"/>
      <c r="U1382" s="9"/>
      <c r="V1382" s="9"/>
      <c r="W1382" s="9"/>
      <c r="X1382" s="9"/>
      <c r="Y1382" s="9"/>
      <c r="Z1382" s="9"/>
      <c r="AA1382" s="9"/>
      <c r="AB1382" s="9"/>
      <c r="AC1382" s="9"/>
      <c r="AD1382" s="9"/>
      <c r="AP1382"/>
      <c r="AQ1382"/>
      <c r="AX1382"/>
    </row>
    <row r="1383" spans="18:50" ht="18.600000000000001" customHeight="1" x14ac:dyDescent="0.25">
      <c r="R1383" s="9"/>
      <c r="S1383" s="9"/>
      <c r="T1383" s="9"/>
      <c r="U1383" s="9"/>
      <c r="V1383" s="9"/>
      <c r="W1383" s="9"/>
      <c r="X1383" s="9"/>
      <c r="Y1383" s="9"/>
      <c r="Z1383" s="9"/>
      <c r="AA1383" s="9"/>
      <c r="AB1383" s="9"/>
      <c r="AC1383" s="9"/>
      <c r="AD1383" s="9"/>
      <c r="AP1383"/>
      <c r="AQ1383"/>
      <c r="AX1383"/>
    </row>
    <row r="1384" spans="18:50" ht="18.600000000000001" customHeight="1" x14ac:dyDescent="0.25">
      <c r="R1384" s="9"/>
      <c r="S1384" s="9"/>
      <c r="T1384" s="9"/>
      <c r="U1384" s="9"/>
      <c r="V1384" s="9"/>
      <c r="W1384" s="9"/>
      <c r="X1384" s="9"/>
      <c r="Y1384" s="9"/>
      <c r="Z1384" s="9"/>
      <c r="AA1384" s="9"/>
      <c r="AB1384" s="9"/>
      <c r="AC1384" s="9"/>
      <c r="AD1384" s="9"/>
      <c r="AP1384"/>
      <c r="AQ1384"/>
      <c r="AX1384"/>
    </row>
    <row r="1385" spans="18:50" ht="18.600000000000001" customHeight="1" x14ac:dyDescent="0.25">
      <c r="R1385" s="9"/>
      <c r="S1385" s="9"/>
      <c r="T1385" s="9"/>
      <c r="U1385" s="9"/>
      <c r="V1385" s="9"/>
      <c r="W1385" s="9"/>
      <c r="X1385" s="9"/>
      <c r="Y1385" s="9"/>
      <c r="Z1385" s="9"/>
      <c r="AA1385" s="9"/>
      <c r="AB1385" s="9"/>
      <c r="AC1385" s="9"/>
      <c r="AD1385" s="9"/>
      <c r="AP1385"/>
      <c r="AQ1385"/>
      <c r="AX1385"/>
    </row>
    <row r="1386" spans="18:50" ht="18.600000000000001" customHeight="1" x14ac:dyDescent="0.25">
      <c r="R1386" s="9"/>
      <c r="S1386" s="9"/>
      <c r="T1386" s="9"/>
      <c r="U1386" s="9"/>
      <c r="V1386" s="9"/>
      <c r="W1386" s="9"/>
      <c r="X1386" s="9"/>
      <c r="Y1386" s="9"/>
      <c r="Z1386" s="9"/>
      <c r="AA1386" s="9"/>
      <c r="AB1386" s="9"/>
      <c r="AC1386" s="9"/>
      <c r="AD1386" s="9"/>
      <c r="AP1386"/>
      <c r="AQ1386"/>
      <c r="AX1386"/>
    </row>
    <row r="1387" spans="18:50" ht="18.600000000000001" customHeight="1" x14ac:dyDescent="0.25">
      <c r="R1387" s="9"/>
      <c r="S1387" s="9"/>
      <c r="T1387" s="9"/>
      <c r="U1387" s="9"/>
      <c r="V1387" s="9"/>
      <c r="W1387" s="9"/>
      <c r="X1387" s="9"/>
      <c r="Y1387" s="9"/>
      <c r="Z1387" s="9"/>
      <c r="AA1387" s="9"/>
      <c r="AB1387" s="9"/>
      <c r="AC1387" s="9"/>
      <c r="AD1387" s="9"/>
      <c r="AP1387"/>
      <c r="AQ1387"/>
      <c r="AX1387"/>
    </row>
    <row r="1388" spans="18:50" ht="18.600000000000001" customHeight="1" x14ac:dyDescent="0.25">
      <c r="R1388" s="9"/>
      <c r="S1388" s="9"/>
      <c r="T1388" s="9"/>
      <c r="U1388" s="9"/>
      <c r="V1388" s="9"/>
      <c r="W1388" s="9"/>
      <c r="X1388" s="9"/>
      <c r="Y1388" s="9"/>
      <c r="Z1388" s="9"/>
      <c r="AA1388" s="9"/>
      <c r="AB1388" s="9"/>
      <c r="AC1388" s="9"/>
      <c r="AD1388" s="9"/>
      <c r="AP1388"/>
      <c r="AQ1388"/>
      <c r="AX1388"/>
    </row>
    <row r="1389" spans="18:50" ht="18.600000000000001" customHeight="1" x14ac:dyDescent="0.25">
      <c r="R1389" s="9"/>
      <c r="S1389" s="9"/>
      <c r="T1389" s="9"/>
      <c r="U1389" s="9"/>
      <c r="V1389" s="9"/>
      <c r="W1389" s="9"/>
      <c r="X1389" s="9"/>
      <c r="Y1389" s="9"/>
      <c r="Z1389" s="9"/>
      <c r="AA1389" s="9"/>
      <c r="AB1389" s="9"/>
      <c r="AC1389" s="9"/>
      <c r="AD1389" s="9"/>
      <c r="AP1389"/>
      <c r="AQ1389"/>
      <c r="AX1389"/>
    </row>
    <row r="1390" spans="18:50" ht="18.600000000000001" customHeight="1" x14ac:dyDescent="0.25">
      <c r="R1390" s="9"/>
      <c r="S1390" s="9"/>
      <c r="T1390" s="9"/>
      <c r="U1390" s="9"/>
      <c r="V1390" s="9"/>
      <c r="W1390" s="9"/>
      <c r="X1390" s="9"/>
      <c r="Y1390" s="9"/>
      <c r="Z1390" s="9"/>
      <c r="AA1390" s="9"/>
      <c r="AB1390" s="9"/>
      <c r="AC1390" s="9"/>
      <c r="AD1390" s="9"/>
      <c r="AP1390"/>
      <c r="AQ1390"/>
      <c r="AX1390"/>
    </row>
    <row r="1391" spans="18:50" ht="18.600000000000001" customHeight="1" x14ac:dyDescent="0.25">
      <c r="R1391" s="9"/>
      <c r="S1391" s="9"/>
      <c r="T1391" s="9"/>
      <c r="U1391" s="9"/>
      <c r="V1391" s="9"/>
      <c r="W1391" s="9"/>
      <c r="X1391" s="9"/>
      <c r="Y1391" s="9"/>
      <c r="Z1391" s="9"/>
      <c r="AA1391" s="9"/>
      <c r="AB1391" s="9"/>
      <c r="AC1391" s="9"/>
      <c r="AD1391" s="9"/>
      <c r="AP1391"/>
      <c r="AQ1391"/>
      <c r="AX1391"/>
    </row>
    <row r="1392" spans="18:50" ht="18.600000000000001" customHeight="1" x14ac:dyDescent="0.25">
      <c r="R1392" s="9"/>
      <c r="S1392" s="9"/>
      <c r="T1392" s="9"/>
      <c r="U1392" s="9"/>
      <c r="V1392" s="9"/>
      <c r="W1392" s="9"/>
      <c r="X1392" s="9"/>
      <c r="Y1392" s="9"/>
      <c r="Z1392" s="9"/>
      <c r="AA1392" s="9"/>
      <c r="AB1392" s="9"/>
      <c r="AC1392" s="9"/>
      <c r="AD1392" s="9"/>
      <c r="AP1392"/>
      <c r="AQ1392"/>
      <c r="AX1392"/>
    </row>
    <row r="1393" spans="18:50" ht="18.600000000000001" customHeight="1" x14ac:dyDescent="0.25">
      <c r="R1393" s="9"/>
      <c r="S1393" s="9"/>
      <c r="T1393" s="9"/>
      <c r="U1393" s="9"/>
      <c r="V1393" s="9"/>
      <c r="W1393" s="9"/>
      <c r="X1393" s="9"/>
      <c r="Y1393" s="9"/>
      <c r="Z1393" s="9"/>
      <c r="AA1393" s="9"/>
      <c r="AB1393" s="9"/>
      <c r="AC1393" s="9"/>
      <c r="AD1393" s="9"/>
      <c r="AP1393"/>
      <c r="AQ1393"/>
      <c r="AX1393"/>
    </row>
    <row r="1394" spans="18:50" ht="18.600000000000001" customHeight="1" x14ac:dyDescent="0.25">
      <c r="R1394" s="9"/>
      <c r="S1394" s="9"/>
      <c r="T1394" s="9"/>
      <c r="U1394" s="9"/>
      <c r="V1394" s="9"/>
      <c r="W1394" s="9"/>
      <c r="X1394" s="9"/>
      <c r="Y1394" s="9"/>
      <c r="Z1394" s="9"/>
      <c r="AA1394" s="9"/>
      <c r="AB1394" s="9"/>
      <c r="AC1394" s="9"/>
      <c r="AD1394" s="9"/>
      <c r="AP1394"/>
      <c r="AQ1394"/>
      <c r="AX1394"/>
    </row>
    <row r="1395" spans="18:50" ht="18.600000000000001" customHeight="1" x14ac:dyDescent="0.25">
      <c r="R1395" s="9"/>
      <c r="S1395" s="9"/>
      <c r="T1395" s="9"/>
      <c r="U1395" s="9"/>
      <c r="V1395" s="9"/>
      <c r="W1395" s="9"/>
      <c r="X1395" s="9"/>
      <c r="Y1395" s="9"/>
      <c r="Z1395" s="9"/>
      <c r="AA1395" s="9"/>
      <c r="AB1395" s="9"/>
      <c r="AC1395" s="9"/>
      <c r="AD1395" s="9"/>
      <c r="AP1395"/>
      <c r="AQ1395"/>
      <c r="AX1395"/>
    </row>
    <row r="1396" spans="18:50" ht="18.600000000000001" customHeight="1" x14ac:dyDescent="0.25">
      <c r="R1396" s="9"/>
      <c r="S1396" s="9"/>
      <c r="T1396" s="9"/>
      <c r="U1396" s="9"/>
      <c r="V1396" s="9"/>
      <c r="W1396" s="9"/>
      <c r="X1396" s="9"/>
      <c r="Y1396" s="9"/>
      <c r="Z1396" s="9"/>
      <c r="AA1396" s="9"/>
      <c r="AB1396" s="9"/>
      <c r="AC1396" s="9"/>
      <c r="AD1396" s="9"/>
      <c r="AP1396"/>
      <c r="AQ1396"/>
      <c r="AX1396"/>
    </row>
    <row r="1397" spans="18:50" ht="18.600000000000001" customHeight="1" x14ac:dyDescent="0.25">
      <c r="R1397" s="9"/>
      <c r="S1397" s="9"/>
      <c r="T1397" s="9"/>
      <c r="U1397" s="9"/>
      <c r="V1397" s="9"/>
      <c r="W1397" s="9"/>
      <c r="X1397" s="9"/>
      <c r="Y1397" s="9"/>
      <c r="Z1397" s="9"/>
      <c r="AA1397" s="9"/>
      <c r="AB1397" s="9"/>
      <c r="AC1397" s="9"/>
      <c r="AD1397" s="9"/>
      <c r="AP1397"/>
      <c r="AQ1397"/>
      <c r="AX1397"/>
    </row>
    <row r="1398" spans="18:50" ht="18.600000000000001" customHeight="1" x14ac:dyDescent="0.25">
      <c r="R1398" s="9"/>
      <c r="S1398" s="9"/>
      <c r="T1398" s="9"/>
      <c r="U1398" s="9"/>
      <c r="V1398" s="9"/>
      <c r="W1398" s="9"/>
      <c r="X1398" s="9"/>
      <c r="Y1398" s="9"/>
      <c r="Z1398" s="9"/>
      <c r="AA1398" s="9"/>
      <c r="AB1398" s="9"/>
      <c r="AC1398" s="9"/>
      <c r="AD1398" s="9"/>
      <c r="AP1398"/>
      <c r="AQ1398"/>
      <c r="AX1398"/>
    </row>
    <row r="1399" spans="18:50" ht="18.600000000000001" customHeight="1" x14ac:dyDescent="0.25">
      <c r="R1399" s="9"/>
      <c r="S1399" s="9"/>
      <c r="T1399" s="9"/>
      <c r="U1399" s="9"/>
      <c r="V1399" s="9"/>
      <c r="W1399" s="9"/>
      <c r="X1399" s="9"/>
      <c r="Y1399" s="9"/>
      <c r="Z1399" s="9"/>
      <c r="AA1399" s="9"/>
      <c r="AB1399" s="9"/>
      <c r="AC1399" s="9"/>
      <c r="AD1399" s="9"/>
      <c r="AP1399"/>
      <c r="AQ1399"/>
      <c r="AX1399"/>
    </row>
    <row r="1400" spans="18:50" ht="18.600000000000001" customHeight="1" x14ac:dyDescent="0.25">
      <c r="R1400" s="9"/>
      <c r="S1400" s="9"/>
      <c r="T1400" s="9"/>
      <c r="U1400" s="9"/>
      <c r="V1400" s="9"/>
      <c r="W1400" s="9"/>
      <c r="X1400" s="9"/>
      <c r="Y1400" s="9"/>
      <c r="Z1400" s="9"/>
      <c r="AA1400" s="9"/>
      <c r="AB1400" s="9"/>
      <c r="AC1400" s="9"/>
      <c r="AD1400" s="9"/>
      <c r="AP1400"/>
      <c r="AQ1400"/>
      <c r="AX1400"/>
    </row>
    <row r="1401" spans="18:50" ht="18.600000000000001" customHeight="1" x14ac:dyDescent="0.25">
      <c r="R1401" s="9"/>
      <c r="S1401" s="9"/>
      <c r="T1401" s="9"/>
      <c r="U1401" s="9"/>
      <c r="V1401" s="9"/>
      <c r="W1401" s="9"/>
      <c r="X1401" s="9"/>
      <c r="Y1401" s="9"/>
      <c r="Z1401" s="9"/>
      <c r="AA1401" s="9"/>
      <c r="AB1401" s="9"/>
      <c r="AC1401" s="9"/>
      <c r="AD1401" s="9"/>
      <c r="AP1401"/>
      <c r="AQ1401"/>
      <c r="AX1401"/>
    </row>
    <row r="1402" spans="18:50" ht="18.600000000000001" customHeight="1" x14ac:dyDescent="0.25">
      <c r="R1402" s="9"/>
      <c r="S1402" s="9"/>
      <c r="T1402" s="9"/>
      <c r="U1402" s="9"/>
      <c r="V1402" s="9"/>
      <c r="W1402" s="9"/>
      <c r="X1402" s="9"/>
      <c r="Y1402" s="9"/>
      <c r="Z1402" s="9"/>
      <c r="AA1402" s="9"/>
      <c r="AB1402" s="9"/>
      <c r="AC1402" s="9"/>
      <c r="AD1402" s="9"/>
      <c r="AP1402"/>
      <c r="AQ1402"/>
      <c r="AX1402"/>
    </row>
    <row r="1403" spans="18:50" ht="18.600000000000001" customHeight="1" x14ac:dyDescent="0.25">
      <c r="R1403" s="9"/>
      <c r="S1403" s="9"/>
      <c r="T1403" s="9"/>
      <c r="U1403" s="9"/>
      <c r="V1403" s="9"/>
      <c r="W1403" s="9"/>
      <c r="X1403" s="9"/>
      <c r="Y1403" s="9"/>
      <c r="Z1403" s="9"/>
      <c r="AA1403" s="9"/>
      <c r="AB1403" s="9"/>
      <c r="AC1403" s="9"/>
      <c r="AD1403" s="9"/>
      <c r="AP1403"/>
      <c r="AQ1403"/>
      <c r="AX1403"/>
    </row>
    <row r="1404" spans="18:50" ht="18.600000000000001" customHeight="1" x14ac:dyDescent="0.25">
      <c r="R1404" s="9"/>
      <c r="S1404" s="9"/>
      <c r="T1404" s="9"/>
      <c r="U1404" s="9"/>
      <c r="V1404" s="9"/>
      <c r="W1404" s="9"/>
      <c r="X1404" s="9"/>
      <c r="Y1404" s="9"/>
      <c r="Z1404" s="9"/>
      <c r="AA1404" s="9"/>
      <c r="AB1404" s="9"/>
      <c r="AC1404" s="9"/>
      <c r="AD1404" s="9"/>
      <c r="AP1404"/>
      <c r="AQ1404"/>
      <c r="AX1404"/>
    </row>
    <row r="1405" spans="18:50" ht="18.600000000000001" customHeight="1" x14ac:dyDescent="0.25">
      <c r="R1405" s="9"/>
      <c r="S1405" s="9"/>
      <c r="T1405" s="9"/>
      <c r="U1405" s="9"/>
      <c r="V1405" s="9"/>
      <c r="W1405" s="9"/>
      <c r="X1405" s="9"/>
      <c r="Y1405" s="9"/>
      <c r="Z1405" s="9"/>
      <c r="AA1405" s="9"/>
      <c r="AB1405" s="9"/>
      <c r="AC1405" s="9"/>
      <c r="AD1405" s="9"/>
      <c r="AP1405"/>
      <c r="AQ1405"/>
      <c r="AX1405"/>
    </row>
    <row r="1406" spans="18:50" ht="18.600000000000001" customHeight="1" x14ac:dyDescent="0.25">
      <c r="R1406" s="9"/>
      <c r="S1406" s="9"/>
      <c r="T1406" s="9"/>
      <c r="U1406" s="9"/>
      <c r="V1406" s="9"/>
      <c r="W1406" s="9"/>
      <c r="X1406" s="9"/>
      <c r="Y1406" s="9"/>
      <c r="Z1406" s="9"/>
      <c r="AA1406" s="9"/>
      <c r="AB1406" s="9"/>
      <c r="AC1406" s="9"/>
      <c r="AD1406" s="9"/>
      <c r="AP1406"/>
      <c r="AQ1406"/>
      <c r="AX1406"/>
    </row>
    <row r="1407" spans="18:50" ht="18.600000000000001" customHeight="1" x14ac:dyDescent="0.25">
      <c r="R1407" s="9"/>
      <c r="S1407" s="9"/>
      <c r="T1407" s="9"/>
      <c r="U1407" s="9"/>
      <c r="V1407" s="9"/>
      <c r="W1407" s="9"/>
      <c r="X1407" s="9"/>
      <c r="Y1407" s="9"/>
      <c r="Z1407" s="9"/>
      <c r="AA1407" s="9"/>
      <c r="AB1407" s="9"/>
      <c r="AC1407" s="9"/>
      <c r="AD1407" s="9"/>
      <c r="AP1407"/>
      <c r="AQ1407"/>
      <c r="AX1407"/>
    </row>
    <row r="1408" spans="18:50" ht="18.600000000000001" customHeight="1" x14ac:dyDescent="0.25">
      <c r="R1408" s="9"/>
      <c r="S1408" s="9"/>
      <c r="T1408" s="9"/>
      <c r="U1408" s="9"/>
      <c r="V1408" s="9"/>
      <c r="W1408" s="9"/>
      <c r="X1408" s="9"/>
      <c r="Y1408" s="9"/>
      <c r="Z1408" s="9"/>
      <c r="AA1408" s="9"/>
      <c r="AB1408" s="9"/>
      <c r="AC1408" s="9"/>
      <c r="AD1408" s="9"/>
      <c r="AP1408"/>
      <c r="AQ1408"/>
      <c r="AX1408"/>
    </row>
    <row r="1409" spans="18:50" ht="18.600000000000001" customHeight="1" x14ac:dyDescent="0.25">
      <c r="R1409" s="9"/>
      <c r="S1409" s="9"/>
      <c r="T1409" s="9"/>
      <c r="U1409" s="9"/>
      <c r="V1409" s="9"/>
      <c r="W1409" s="9"/>
      <c r="X1409" s="9"/>
      <c r="Y1409" s="9"/>
      <c r="Z1409" s="9"/>
      <c r="AA1409" s="9"/>
      <c r="AB1409" s="9"/>
      <c r="AC1409" s="9"/>
      <c r="AD1409" s="9"/>
      <c r="AP1409"/>
      <c r="AQ1409"/>
      <c r="AX1409"/>
    </row>
    <row r="1410" spans="18:50" ht="18.600000000000001" customHeight="1" x14ac:dyDescent="0.25">
      <c r="R1410" s="9"/>
      <c r="S1410" s="9"/>
      <c r="T1410" s="9"/>
      <c r="U1410" s="9"/>
      <c r="V1410" s="9"/>
      <c r="W1410" s="9"/>
      <c r="X1410" s="9"/>
      <c r="Y1410" s="9"/>
      <c r="Z1410" s="9"/>
      <c r="AA1410" s="9"/>
      <c r="AB1410" s="9"/>
      <c r="AC1410" s="9"/>
      <c r="AD1410" s="9"/>
      <c r="AP1410"/>
      <c r="AQ1410"/>
      <c r="AX1410"/>
    </row>
    <row r="1411" spans="18:50" ht="18.600000000000001" customHeight="1" x14ac:dyDescent="0.25">
      <c r="R1411" s="9"/>
      <c r="S1411" s="9"/>
      <c r="T1411" s="9"/>
      <c r="U1411" s="9"/>
      <c r="V1411" s="9"/>
      <c r="W1411" s="9"/>
      <c r="X1411" s="9"/>
      <c r="Y1411" s="9"/>
      <c r="Z1411" s="9"/>
      <c r="AA1411" s="9"/>
      <c r="AB1411" s="9"/>
      <c r="AC1411" s="9"/>
      <c r="AD1411" s="9"/>
      <c r="AP1411"/>
      <c r="AQ1411"/>
      <c r="AX1411"/>
    </row>
    <row r="1412" spans="18:50" ht="18.600000000000001" customHeight="1" x14ac:dyDescent="0.25">
      <c r="R1412" s="9"/>
      <c r="S1412" s="9"/>
      <c r="T1412" s="9"/>
      <c r="U1412" s="9"/>
      <c r="V1412" s="9"/>
      <c r="W1412" s="9"/>
      <c r="X1412" s="9"/>
      <c r="Y1412" s="9"/>
      <c r="Z1412" s="9"/>
      <c r="AA1412" s="9"/>
      <c r="AB1412" s="9"/>
      <c r="AC1412" s="9"/>
      <c r="AD1412" s="9"/>
      <c r="AP1412"/>
      <c r="AQ1412"/>
      <c r="AX1412"/>
    </row>
    <row r="1413" spans="18:50" ht="18.600000000000001" customHeight="1" x14ac:dyDescent="0.25">
      <c r="R1413" s="9"/>
      <c r="S1413" s="9"/>
      <c r="T1413" s="9"/>
      <c r="U1413" s="9"/>
      <c r="V1413" s="9"/>
      <c r="W1413" s="9"/>
      <c r="X1413" s="9"/>
      <c r="Y1413" s="9"/>
      <c r="Z1413" s="9"/>
      <c r="AA1413" s="9"/>
      <c r="AB1413" s="9"/>
      <c r="AC1413" s="9"/>
      <c r="AD1413" s="9"/>
      <c r="AP1413"/>
      <c r="AQ1413"/>
      <c r="AX1413"/>
    </row>
    <row r="1414" spans="18:50" ht="18.600000000000001" customHeight="1" x14ac:dyDescent="0.25">
      <c r="R1414" s="9"/>
      <c r="S1414" s="9"/>
      <c r="T1414" s="9"/>
      <c r="U1414" s="9"/>
      <c r="V1414" s="9"/>
      <c r="W1414" s="9"/>
      <c r="X1414" s="9"/>
      <c r="Y1414" s="9"/>
      <c r="Z1414" s="9"/>
      <c r="AA1414" s="9"/>
      <c r="AB1414" s="9"/>
      <c r="AC1414" s="9"/>
      <c r="AD1414" s="9"/>
      <c r="AP1414"/>
      <c r="AQ1414"/>
      <c r="AX1414"/>
    </row>
    <row r="1415" spans="18:50" ht="18.600000000000001" customHeight="1" x14ac:dyDescent="0.25">
      <c r="R1415" s="9"/>
      <c r="S1415" s="9"/>
      <c r="T1415" s="9"/>
      <c r="U1415" s="9"/>
      <c r="V1415" s="9"/>
      <c r="W1415" s="9"/>
      <c r="X1415" s="9"/>
      <c r="Y1415" s="9"/>
      <c r="Z1415" s="9"/>
      <c r="AA1415" s="9"/>
      <c r="AB1415" s="9"/>
      <c r="AC1415" s="9"/>
      <c r="AD1415" s="9"/>
      <c r="AP1415"/>
      <c r="AQ1415"/>
      <c r="AX1415"/>
    </row>
    <row r="1416" spans="18:50" ht="18.600000000000001" customHeight="1" x14ac:dyDescent="0.25">
      <c r="R1416" s="9"/>
      <c r="S1416" s="9"/>
      <c r="T1416" s="9"/>
      <c r="U1416" s="9"/>
      <c r="V1416" s="9"/>
      <c r="W1416" s="9"/>
      <c r="X1416" s="9"/>
      <c r="Y1416" s="9"/>
      <c r="Z1416" s="9"/>
      <c r="AA1416" s="9"/>
      <c r="AB1416" s="9"/>
      <c r="AC1416" s="9"/>
      <c r="AD1416" s="9"/>
      <c r="AP1416"/>
      <c r="AQ1416"/>
      <c r="AX1416"/>
    </row>
    <row r="1417" spans="18:50" ht="18.600000000000001" customHeight="1" x14ac:dyDescent="0.25">
      <c r="R1417" s="9"/>
      <c r="S1417" s="9"/>
      <c r="T1417" s="9"/>
      <c r="U1417" s="9"/>
      <c r="V1417" s="9"/>
      <c r="W1417" s="9"/>
      <c r="X1417" s="9"/>
      <c r="Y1417" s="9"/>
      <c r="Z1417" s="9"/>
      <c r="AA1417" s="9"/>
      <c r="AB1417" s="9"/>
      <c r="AC1417" s="9"/>
      <c r="AD1417" s="9"/>
      <c r="AP1417"/>
      <c r="AQ1417"/>
      <c r="AX1417"/>
    </row>
    <row r="1418" spans="18:50" ht="18.600000000000001" customHeight="1" x14ac:dyDescent="0.25">
      <c r="R1418" s="9"/>
      <c r="S1418" s="9"/>
      <c r="T1418" s="9"/>
      <c r="U1418" s="9"/>
      <c r="V1418" s="9"/>
      <c r="W1418" s="9"/>
      <c r="X1418" s="9"/>
      <c r="Y1418" s="9"/>
      <c r="Z1418" s="9"/>
      <c r="AA1418" s="9"/>
      <c r="AB1418" s="9"/>
      <c r="AC1418" s="9"/>
      <c r="AD1418" s="9"/>
      <c r="AP1418"/>
      <c r="AQ1418"/>
      <c r="AX1418"/>
    </row>
    <row r="1419" spans="18:50" ht="18.600000000000001" customHeight="1" x14ac:dyDescent="0.25">
      <c r="R1419" s="9"/>
      <c r="S1419" s="9"/>
      <c r="T1419" s="9"/>
      <c r="U1419" s="9"/>
      <c r="V1419" s="9"/>
      <c r="W1419" s="9"/>
      <c r="X1419" s="9"/>
      <c r="Y1419" s="9"/>
      <c r="Z1419" s="9"/>
      <c r="AA1419" s="9"/>
      <c r="AB1419" s="9"/>
      <c r="AC1419" s="9"/>
      <c r="AD1419" s="9"/>
      <c r="AP1419"/>
      <c r="AQ1419"/>
      <c r="AX1419"/>
    </row>
    <row r="1420" spans="18:50" ht="18.600000000000001" customHeight="1" x14ac:dyDescent="0.25">
      <c r="R1420" s="9"/>
      <c r="S1420" s="9"/>
      <c r="T1420" s="9"/>
      <c r="U1420" s="9"/>
      <c r="V1420" s="9"/>
      <c r="W1420" s="9"/>
      <c r="X1420" s="9"/>
      <c r="Y1420" s="9"/>
      <c r="Z1420" s="9"/>
      <c r="AA1420" s="9"/>
      <c r="AB1420" s="9"/>
      <c r="AC1420" s="9"/>
      <c r="AD1420" s="9"/>
      <c r="AP1420"/>
      <c r="AQ1420"/>
      <c r="AX1420"/>
    </row>
    <row r="1421" spans="18:50" ht="18.600000000000001" customHeight="1" x14ac:dyDescent="0.25">
      <c r="R1421" s="9"/>
      <c r="S1421" s="9"/>
      <c r="T1421" s="9"/>
      <c r="U1421" s="9"/>
      <c r="V1421" s="9"/>
      <c r="W1421" s="9"/>
      <c r="X1421" s="9"/>
      <c r="Y1421" s="9"/>
      <c r="Z1421" s="9"/>
      <c r="AA1421" s="9"/>
      <c r="AB1421" s="9"/>
      <c r="AC1421" s="9"/>
      <c r="AD1421" s="9"/>
      <c r="AP1421"/>
      <c r="AQ1421"/>
      <c r="AX1421"/>
    </row>
    <row r="1422" spans="18:50" ht="18.600000000000001" customHeight="1" x14ac:dyDescent="0.25">
      <c r="R1422" s="9"/>
      <c r="S1422" s="9"/>
      <c r="T1422" s="9"/>
      <c r="U1422" s="9"/>
      <c r="V1422" s="9"/>
      <c r="W1422" s="9"/>
      <c r="X1422" s="9"/>
      <c r="Y1422" s="9"/>
      <c r="Z1422" s="9"/>
      <c r="AA1422" s="9"/>
      <c r="AB1422" s="9"/>
      <c r="AC1422" s="9"/>
      <c r="AD1422" s="9"/>
      <c r="AP1422"/>
      <c r="AQ1422"/>
      <c r="AX1422"/>
    </row>
    <row r="1423" spans="18:50" ht="18.600000000000001" customHeight="1" x14ac:dyDescent="0.25">
      <c r="R1423" s="9"/>
      <c r="S1423" s="9"/>
      <c r="T1423" s="9"/>
      <c r="U1423" s="9"/>
      <c r="V1423" s="9"/>
      <c r="W1423" s="9"/>
      <c r="X1423" s="9"/>
      <c r="Y1423" s="9"/>
      <c r="Z1423" s="9"/>
      <c r="AA1423" s="9"/>
      <c r="AB1423" s="9"/>
      <c r="AC1423" s="9"/>
      <c r="AD1423" s="9"/>
      <c r="AP1423"/>
      <c r="AQ1423"/>
      <c r="AX1423"/>
    </row>
    <row r="1424" spans="18:50" ht="18.600000000000001" customHeight="1" x14ac:dyDescent="0.25">
      <c r="R1424" s="9"/>
      <c r="S1424" s="9"/>
      <c r="T1424" s="9"/>
      <c r="U1424" s="9"/>
      <c r="V1424" s="9"/>
      <c r="W1424" s="9"/>
      <c r="X1424" s="9"/>
      <c r="Y1424" s="9"/>
      <c r="Z1424" s="9"/>
      <c r="AA1424" s="9"/>
      <c r="AB1424" s="9"/>
      <c r="AC1424" s="9"/>
      <c r="AD1424" s="9"/>
      <c r="AP1424"/>
      <c r="AQ1424"/>
      <c r="AX1424"/>
    </row>
    <row r="1425" spans="18:50" ht="18.600000000000001" customHeight="1" x14ac:dyDescent="0.25">
      <c r="R1425" s="9"/>
      <c r="S1425" s="9"/>
      <c r="T1425" s="9"/>
      <c r="U1425" s="9"/>
      <c r="V1425" s="9"/>
      <c r="W1425" s="9"/>
      <c r="X1425" s="9"/>
      <c r="Y1425" s="9"/>
      <c r="Z1425" s="9"/>
      <c r="AA1425" s="9"/>
      <c r="AB1425" s="9"/>
      <c r="AC1425" s="9"/>
      <c r="AD1425" s="9"/>
      <c r="AP1425"/>
      <c r="AQ1425"/>
      <c r="AX1425"/>
    </row>
    <row r="1426" spans="18:50" ht="18.600000000000001" customHeight="1" x14ac:dyDescent="0.25">
      <c r="R1426" s="9"/>
      <c r="S1426" s="9"/>
      <c r="T1426" s="9"/>
      <c r="U1426" s="9"/>
      <c r="V1426" s="9"/>
      <c r="W1426" s="9"/>
      <c r="X1426" s="9"/>
      <c r="Y1426" s="9"/>
      <c r="Z1426" s="9"/>
      <c r="AA1426" s="9"/>
      <c r="AB1426" s="9"/>
      <c r="AC1426" s="9"/>
      <c r="AD1426" s="9"/>
      <c r="AP1426"/>
      <c r="AQ1426"/>
      <c r="AX1426"/>
    </row>
    <row r="1427" spans="18:50" ht="18.600000000000001" customHeight="1" x14ac:dyDescent="0.25">
      <c r="R1427" s="9"/>
      <c r="S1427" s="9"/>
      <c r="T1427" s="9"/>
      <c r="U1427" s="9"/>
      <c r="V1427" s="9"/>
      <c r="W1427" s="9"/>
      <c r="X1427" s="9"/>
      <c r="Y1427" s="9"/>
      <c r="Z1427" s="9"/>
      <c r="AA1427" s="9"/>
      <c r="AB1427" s="9"/>
      <c r="AC1427" s="9"/>
      <c r="AD1427" s="9"/>
      <c r="AP1427"/>
      <c r="AQ1427"/>
      <c r="AX1427"/>
    </row>
    <row r="1428" spans="18:50" ht="18.600000000000001" customHeight="1" x14ac:dyDescent="0.25">
      <c r="R1428" s="9"/>
      <c r="S1428" s="9"/>
      <c r="T1428" s="9"/>
      <c r="U1428" s="9"/>
      <c r="V1428" s="9"/>
      <c r="W1428" s="9"/>
      <c r="X1428" s="9"/>
      <c r="Y1428" s="9"/>
      <c r="Z1428" s="9"/>
      <c r="AA1428" s="9"/>
      <c r="AB1428" s="9"/>
      <c r="AC1428" s="9"/>
      <c r="AD1428" s="9"/>
      <c r="AP1428"/>
      <c r="AQ1428"/>
      <c r="AX1428"/>
    </row>
    <row r="1429" spans="18:50" ht="18.600000000000001" customHeight="1" x14ac:dyDescent="0.25">
      <c r="R1429" s="9"/>
      <c r="S1429" s="9"/>
      <c r="T1429" s="9"/>
      <c r="U1429" s="9"/>
      <c r="V1429" s="9"/>
      <c r="W1429" s="9"/>
      <c r="X1429" s="9"/>
      <c r="Y1429" s="9"/>
      <c r="Z1429" s="9"/>
      <c r="AA1429" s="9"/>
      <c r="AB1429" s="9"/>
      <c r="AC1429" s="9"/>
      <c r="AD1429" s="9"/>
      <c r="AP1429"/>
      <c r="AQ1429"/>
      <c r="AX1429"/>
    </row>
    <row r="1430" spans="18:50" ht="18.600000000000001" customHeight="1" x14ac:dyDescent="0.25">
      <c r="R1430" s="9"/>
      <c r="S1430" s="9"/>
      <c r="T1430" s="9"/>
      <c r="U1430" s="9"/>
      <c r="V1430" s="9"/>
      <c r="W1430" s="9"/>
      <c r="X1430" s="9"/>
      <c r="Y1430" s="9"/>
      <c r="Z1430" s="9"/>
      <c r="AA1430" s="9"/>
      <c r="AB1430" s="9"/>
      <c r="AC1430" s="9"/>
      <c r="AD1430" s="9"/>
      <c r="AP1430"/>
      <c r="AQ1430"/>
      <c r="AX1430"/>
    </row>
    <row r="1431" spans="18:50" ht="18.600000000000001" customHeight="1" x14ac:dyDescent="0.25">
      <c r="R1431" s="9"/>
      <c r="S1431" s="9"/>
      <c r="T1431" s="9"/>
      <c r="U1431" s="9"/>
      <c r="V1431" s="9"/>
      <c r="W1431" s="9"/>
      <c r="X1431" s="9"/>
      <c r="Y1431" s="9"/>
      <c r="Z1431" s="9"/>
      <c r="AA1431" s="9"/>
      <c r="AB1431" s="9"/>
      <c r="AC1431" s="9"/>
      <c r="AD1431" s="9"/>
      <c r="AP1431"/>
      <c r="AQ1431"/>
      <c r="AX1431"/>
    </row>
    <row r="1432" spans="18:50" ht="18.600000000000001" customHeight="1" x14ac:dyDescent="0.25">
      <c r="R1432" s="9"/>
      <c r="S1432" s="9"/>
      <c r="T1432" s="9"/>
      <c r="U1432" s="9"/>
      <c r="V1432" s="9"/>
      <c r="W1432" s="9"/>
      <c r="X1432" s="9"/>
      <c r="Y1432" s="9"/>
      <c r="Z1432" s="9"/>
      <c r="AA1432" s="9"/>
      <c r="AB1432" s="9"/>
      <c r="AC1432" s="9"/>
      <c r="AD1432" s="9"/>
      <c r="AP1432"/>
      <c r="AQ1432"/>
      <c r="AX1432"/>
    </row>
    <row r="1433" spans="18:50" ht="18.600000000000001" customHeight="1" x14ac:dyDescent="0.25">
      <c r="R1433" s="9"/>
      <c r="S1433" s="9"/>
      <c r="T1433" s="9"/>
      <c r="U1433" s="9"/>
      <c r="V1433" s="9"/>
      <c r="W1433" s="9"/>
      <c r="X1433" s="9"/>
      <c r="Y1433" s="9"/>
      <c r="Z1433" s="9"/>
      <c r="AA1433" s="9"/>
      <c r="AB1433" s="9"/>
      <c r="AC1433" s="9"/>
      <c r="AD1433" s="9"/>
      <c r="AP1433"/>
      <c r="AQ1433"/>
      <c r="AX1433"/>
    </row>
    <row r="1434" spans="18:50" ht="18.600000000000001" customHeight="1" x14ac:dyDescent="0.25">
      <c r="R1434" s="9"/>
      <c r="S1434" s="9"/>
      <c r="T1434" s="9"/>
      <c r="U1434" s="9"/>
      <c r="V1434" s="9"/>
      <c r="W1434" s="9"/>
      <c r="X1434" s="9"/>
      <c r="Y1434" s="9"/>
      <c r="Z1434" s="9"/>
      <c r="AA1434" s="9"/>
      <c r="AB1434" s="9"/>
      <c r="AC1434" s="9"/>
      <c r="AD1434" s="9"/>
      <c r="AP1434"/>
      <c r="AQ1434"/>
      <c r="AX1434"/>
    </row>
    <row r="1435" spans="18:50" ht="18.600000000000001" customHeight="1" x14ac:dyDescent="0.25">
      <c r="R1435" s="9"/>
      <c r="S1435" s="9"/>
      <c r="T1435" s="9"/>
      <c r="U1435" s="9"/>
      <c r="V1435" s="9"/>
      <c r="W1435" s="9"/>
      <c r="X1435" s="9"/>
      <c r="Y1435" s="9"/>
      <c r="Z1435" s="9"/>
      <c r="AA1435" s="9"/>
      <c r="AB1435" s="9"/>
      <c r="AC1435" s="9"/>
      <c r="AD1435" s="9"/>
      <c r="AP1435"/>
      <c r="AQ1435"/>
      <c r="AX1435"/>
    </row>
    <row r="1436" spans="18:50" ht="18.600000000000001" customHeight="1" x14ac:dyDescent="0.25">
      <c r="R1436" s="9"/>
      <c r="S1436" s="9"/>
      <c r="T1436" s="9"/>
      <c r="U1436" s="9"/>
      <c r="V1436" s="9"/>
      <c r="W1436" s="9"/>
      <c r="X1436" s="9"/>
      <c r="Y1436" s="9"/>
      <c r="Z1436" s="9"/>
      <c r="AA1436" s="9"/>
      <c r="AB1436" s="9"/>
      <c r="AC1436" s="9"/>
      <c r="AD1436" s="9"/>
      <c r="AP1436"/>
      <c r="AQ1436"/>
      <c r="AX1436"/>
    </row>
    <row r="1437" spans="18:50" ht="18.600000000000001" customHeight="1" x14ac:dyDescent="0.25">
      <c r="R1437" s="9"/>
      <c r="S1437" s="9"/>
      <c r="T1437" s="9"/>
      <c r="U1437" s="9"/>
      <c r="V1437" s="9"/>
      <c r="W1437" s="9"/>
      <c r="X1437" s="9"/>
      <c r="Y1437" s="9"/>
      <c r="Z1437" s="9"/>
      <c r="AA1437" s="9"/>
      <c r="AB1437" s="9"/>
      <c r="AC1437" s="9"/>
      <c r="AD1437" s="9"/>
      <c r="AP1437"/>
      <c r="AQ1437"/>
      <c r="AX1437"/>
    </row>
    <row r="1438" spans="18:50" ht="18.600000000000001" customHeight="1" x14ac:dyDescent="0.25">
      <c r="R1438" s="9"/>
      <c r="S1438" s="9"/>
      <c r="T1438" s="9"/>
      <c r="U1438" s="9"/>
      <c r="V1438" s="9"/>
      <c r="W1438" s="9"/>
      <c r="X1438" s="9"/>
      <c r="Y1438" s="9"/>
      <c r="Z1438" s="9"/>
      <c r="AA1438" s="9"/>
      <c r="AB1438" s="9"/>
      <c r="AC1438" s="9"/>
      <c r="AD1438" s="9"/>
      <c r="AP1438"/>
      <c r="AQ1438"/>
      <c r="AX1438"/>
    </row>
    <row r="1439" spans="18:50" ht="18.600000000000001" customHeight="1" x14ac:dyDescent="0.25">
      <c r="R1439" s="9"/>
      <c r="S1439" s="9"/>
      <c r="T1439" s="9"/>
      <c r="U1439" s="9"/>
      <c r="V1439" s="9"/>
      <c r="W1439" s="9"/>
      <c r="X1439" s="9"/>
      <c r="Y1439" s="9"/>
      <c r="Z1439" s="9"/>
      <c r="AA1439" s="9"/>
      <c r="AB1439" s="9"/>
      <c r="AC1439" s="9"/>
      <c r="AD1439" s="9"/>
      <c r="AP1439"/>
      <c r="AQ1439"/>
      <c r="AX1439"/>
    </row>
    <row r="1440" spans="18:50" ht="18.600000000000001" customHeight="1" x14ac:dyDescent="0.25">
      <c r="R1440" s="9"/>
      <c r="S1440" s="9"/>
      <c r="T1440" s="9"/>
      <c r="U1440" s="9"/>
      <c r="V1440" s="9"/>
      <c r="W1440" s="9"/>
      <c r="X1440" s="9"/>
      <c r="Y1440" s="9"/>
      <c r="Z1440" s="9"/>
      <c r="AA1440" s="9"/>
      <c r="AB1440" s="9"/>
      <c r="AC1440" s="9"/>
      <c r="AD1440" s="9"/>
      <c r="AP1440"/>
      <c r="AQ1440"/>
      <c r="AX1440"/>
    </row>
    <row r="1441" spans="18:50" ht="18.600000000000001" customHeight="1" x14ac:dyDescent="0.25">
      <c r="R1441" s="9"/>
      <c r="S1441" s="9"/>
      <c r="T1441" s="9"/>
      <c r="U1441" s="9"/>
      <c r="V1441" s="9"/>
      <c r="W1441" s="9"/>
      <c r="X1441" s="9"/>
      <c r="Y1441" s="9"/>
      <c r="Z1441" s="9"/>
      <c r="AA1441" s="9"/>
      <c r="AB1441" s="9"/>
      <c r="AC1441" s="9"/>
      <c r="AD1441" s="9"/>
      <c r="AP1441"/>
      <c r="AQ1441"/>
      <c r="AX1441"/>
    </row>
    <row r="1442" spans="18:50" ht="18.600000000000001" customHeight="1" x14ac:dyDescent="0.25">
      <c r="R1442" s="9"/>
      <c r="S1442" s="9"/>
      <c r="T1442" s="9"/>
      <c r="U1442" s="9"/>
      <c r="V1442" s="9"/>
      <c r="W1442" s="9"/>
      <c r="X1442" s="9"/>
      <c r="Y1442" s="9"/>
      <c r="Z1442" s="9"/>
      <c r="AA1442" s="9"/>
      <c r="AB1442" s="9"/>
      <c r="AC1442" s="9"/>
      <c r="AD1442" s="9"/>
      <c r="AP1442"/>
      <c r="AQ1442"/>
      <c r="AX1442"/>
    </row>
    <row r="1443" spans="18:50" ht="18.600000000000001" customHeight="1" x14ac:dyDescent="0.25">
      <c r="R1443" s="9"/>
      <c r="S1443" s="9"/>
      <c r="T1443" s="9"/>
      <c r="U1443" s="9"/>
      <c r="V1443" s="9"/>
      <c r="W1443" s="9"/>
      <c r="X1443" s="9"/>
      <c r="Y1443" s="9"/>
      <c r="Z1443" s="9"/>
      <c r="AA1443" s="9"/>
      <c r="AB1443" s="9"/>
      <c r="AC1443" s="9"/>
      <c r="AD1443" s="9"/>
      <c r="AP1443"/>
      <c r="AQ1443"/>
      <c r="AX1443"/>
    </row>
    <row r="1444" spans="18:50" ht="18.600000000000001" customHeight="1" x14ac:dyDescent="0.25">
      <c r="R1444" s="9"/>
      <c r="S1444" s="9"/>
      <c r="T1444" s="9"/>
      <c r="U1444" s="9"/>
      <c r="V1444" s="9"/>
      <c r="W1444" s="9"/>
      <c r="X1444" s="9"/>
      <c r="Y1444" s="9"/>
      <c r="Z1444" s="9"/>
      <c r="AA1444" s="9"/>
      <c r="AB1444" s="9"/>
      <c r="AC1444" s="9"/>
      <c r="AD1444" s="9"/>
      <c r="AP1444"/>
      <c r="AQ1444"/>
      <c r="AX1444"/>
    </row>
    <row r="1445" spans="18:50" ht="18.600000000000001" customHeight="1" x14ac:dyDescent="0.25">
      <c r="R1445" s="9"/>
      <c r="S1445" s="9"/>
      <c r="T1445" s="9"/>
      <c r="U1445" s="9"/>
      <c r="V1445" s="9"/>
      <c r="W1445" s="9"/>
      <c r="X1445" s="9"/>
      <c r="Y1445" s="9"/>
      <c r="Z1445" s="9"/>
      <c r="AA1445" s="9"/>
      <c r="AB1445" s="9"/>
      <c r="AC1445" s="9"/>
      <c r="AD1445" s="9"/>
      <c r="AP1445"/>
      <c r="AQ1445"/>
      <c r="AX1445"/>
    </row>
    <row r="1446" spans="18:50" ht="18.600000000000001" customHeight="1" x14ac:dyDescent="0.25">
      <c r="R1446" s="9"/>
      <c r="S1446" s="9"/>
      <c r="T1446" s="9"/>
      <c r="U1446" s="9"/>
      <c r="V1446" s="9"/>
      <c r="W1446" s="9"/>
      <c r="X1446" s="9"/>
      <c r="Y1446" s="9"/>
      <c r="Z1446" s="9"/>
      <c r="AA1446" s="9"/>
      <c r="AB1446" s="9"/>
      <c r="AC1446" s="9"/>
      <c r="AD1446" s="9"/>
      <c r="AP1446"/>
      <c r="AQ1446"/>
      <c r="AX1446"/>
    </row>
    <row r="1447" spans="18:50" ht="18.600000000000001" customHeight="1" x14ac:dyDescent="0.25">
      <c r="R1447" s="9"/>
      <c r="S1447" s="9"/>
      <c r="T1447" s="9"/>
      <c r="U1447" s="9"/>
      <c r="V1447" s="9"/>
      <c r="W1447" s="9"/>
      <c r="X1447" s="9"/>
      <c r="Y1447" s="9"/>
      <c r="Z1447" s="9"/>
      <c r="AA1447" s="9"/>
      <c r="AB1447" s="9"/>
      <c r="AC1447" s="9"/>
      <c r="AD1447" s="9"/>
      <c r="AP1447"/>
      <c r="AQ1447"/>
      <c r="AX1447"/>
    </row>
    <row r="1448" spans="18:50" ht="18.600000000000001" customHeight="1" x14ac:dyDescent="0.25">
      <c r="R1448" s="9"/>
      <c r="S1448" s="9"/>
      <c r="T1448" s="9"/>
      <c r="U1448" s="9"/>
      <c r="V1448" s="9"/>
      <c r="W1448" s="9"/>
      <c r="X1448" s="9"/>
      <c r="Y1448" s="9"/>
      <c r="Z1448" s="9"/>
      <c r="AA1448" s="9"/>
      <c r="AB1448" s="9"/>
      <c r="AC1448" s="9"/>
      <c r="AD1448" s="9"/>
      <c r="AP1448"/>
      <c r="AQ1448"/>
      <c r="AX1448"/>
    </row>
    <row r="1449" spans="18:50" ht="18.600000000000001" customHeight="1" x14ac:dyDescent="0.25">
      <c r="R1449" s="9"/>
      <c r="S1449" s="9"/>
      <c r="T1449" s="9"/>
      <c r="U1449" s="9"/>
      <c r="V1449" s="9"/>
      <c r="W1449" s="9"/>
      <c r="X1449" s="9"/>
      <c r="Y1449" s="9"/>
      <c r="Z1449" s="9"/>
      <c r="AA1449" s="9"/>
      <c r="AB1449" s="9"/>
      <c r="AC1449" s="9"/>
      <c r="AD1449" s="9"/>
      <c r="AP1449"/>
      <c r="AQ1449"/>
      <c r="AX1449"/>
    </row>
    <row r="1450" spans="18:50" ht="18.600000000000001" customHeight="1" x14ac:dyDescent="0.25">
      <c r="R1450" s="9"/>
      <c r="S1450" s="9"/>
      <c r="T1450" s="9"/>
      <c r="U1450" s="9"/>
      <c r="V1450" s="9"/>
      <c r="W1450" s="9"/>
      <c r="X1450" s="9"/>
      <c r="Y1450" s="9"/>
      <c r="Z1450" s="9"/>
      <c r="AA1450" s="9"/>
      <c r="AB1450" s="9"/>
      <c r="AC1450" s="9"/>
      <c r="AD1450" s="9"/>
      <c r="AP1450"/>
      <c r="AQ1450"/>
      <c r="AX1450"/>
    </row>
    <row r="1451" spans="18:50" ht="18.600000000000001" customHeight="1" x14ac:dyDescent="0.25">
      <c r="R1451" s="9"/>
      <c r="S1451" s="9"/>
      <c r="T1451" s="9"/>
      <c r="U1451" s="9"/>
      <c r="V1451" s="9"/>
      <c r="W1451" s="9"/>
      <c r="X1451" s="9"/>
      <c r="Y1451" s="9"/>
      <c r="Z1451" s="9"/>
      <c r="AA1451" s="9"/>
      <c r="AB1451" s="9"/>
      <c r="AC1451" s="9"/>
      <c r="AD1451" s="9"/>
      <c r="AP1451"/>
      <c r="AQ1451"/>
      <c r="AX1451"/>
    </row>
    <row r="1452" spans="18:50" ht="18.600000000000001" customHeight="1" x14ac:dyDescent="0.25">
      <c r="R1452" s="9"/>
      <c r="S1452" s="9"/>
      <c r="T1452" s="9"/>
      <c r="U1452" s="9"/>
      <c r="V1452" s="9"/>
      <c r="W1452" s="9"/>
      <c r="X1452" s="9"/>
      <c r="Y1452" s="9"/>
      <c r="Z1452" s="9"/>
      <c r="AA1452" s="9"/>
      <c r="AB1452" s="9"/>
      <c r="AC1452" s="9"/>
      <c r="AD1452" s="9"/>
      <c r="AP1452"/>
      <c r="AQ1452"/>
      <c r="AX1452"/>
    </row>
    <row r="1453" spans="18:50" ht="18.600000000000001" customHeight="1" x14ac:dyDescent="0.25">
      <c r="R1453" s="9"/>
      <c r="S1453" s="9"/>
      <c r="T1453" s="9"/>
      <c r="U1453" s="9"/>
      <c r="V1453" s="9"/>
      <c r="W1453" s="9"/>
      <c r="X1453" s="9"/>
      <c r="Y1453" s="9"/>
      <c r="Z1453" s="9"/>
      <c r="AA1453" s="9"/>
      <c r="AB1453" s="9"/>
      <c r="AC1453" s="9"/>
      <c r="AD1453" s="9"/>
      <c r="AP1453"/>
      <c r="AQ1453"/>
      <c r="AX1453"/>
    </row>
    <row r="1454" spans="18:50" ht="18.600000000000001" customHeight="1" x14ac:dyDescent="0.25">
      <c r="R1454" s="9"/>
      <c r="S1454" s="9"/>
      <c r="T1454" s="9"/>
      <c r="U1454" s="9"/>
      <c r="V1454" s="9"/>
      <c r="W1454" s="9"/>
      <c r="X1454" s="9"/>
      <c r="Y1454" s="9"/>
      <c r="Z1454" s="9"/>
      <c r="AA1454" s="9"/>
      <c r="AB1454" s="9"/>
      <c r="AC1454" s="9"/>
      <c r="AD1454" s="9"/>
      <c r="AP1454"/>
      <c r="AQ1454"/>
      <c r="AX1454"/>
    </row>
    <row r="1455" spans="18:50" ht="18.600000000000001" customHeight="1" x14ac:dyDescent="0.25">
      <c r="R1455" s="9"/>
      <c r="S1455" s="9"/>
      <c r="T1455" s="9"/>
      <c r="U1455" s="9"/>
      <c r="V1455" s="9"/>
      <c r="W1455" s="9"/>
      <c r="X1455" s="9"/>
      <c r="Y1455" s="9"/>
      <c r="Z1455" s="9"/>
      <c r="AA1455" s="9"/>
      <c r="AB1455" s="9"/>
      <c r="AC1455" s="9"/>
      <c r="AD1455" s="9"/>
      <c r="AP1455"/>
      <c r="AQ1455"/>
      <c r="AX1455"/>
    </row>
    <row r="1456" spans="18:50" ht="18.600000000000001" customHeight="1" x14ac:dyDescent="0.25">
      <c r="R1456" s="9"/>
      <c r="S1456" s="9"/>
      <c r="T1456" s="9"/>
      <c r="U1456" s="9"/>
      <c r="V1456" s="9"/>
      <c r="W1456" s="9"/>
      <c r="X1456" s="9"/>
      <c r="Y1456" s="9"/>
      <c r="Z1456" s="9"/>
      <c r="AA1456" s="9"/>
      <c r="AB1456" s="9"/>
      <c r="AC1456" s="9"/>
      <c r="AD1456" s="9"/>
      <c r="AP1456"/>
      <c r="AQ1456"/>
      <c r="AX1456"/>
    </row>
    <row r="1457" spans="18:50" ht="18.600000000000001" customHeight="1" x14ac:dyDescent="0.25">
      <c r="R1457" s="9"/>
      <c r="S1457" s="9"/>
      <c r="T1457" s="9"/>
      <c r="U1457" s="9"/>
      <c r="V1457" s="9"/>
      <c r="W1457" s="9"/>
      <c r="X1457" s="9"/>
      <c r="Y1457" s="9"/>
      <c r="Z1457" s="9"/>
      <c r="AA1457" s="9"/>
      <c r="AB1457" s="9"/>
      <c r="AC1457" s="9"/>
      <c r="AD1457" s="9"/>
      <c r="AP1457"/>
      <c r="AQ1457"/>
      <c r="AX1457"/>
    </row>
    <row r="1458" spans="18:50" ht="18.600000000000001" customHeight="1" x14ac:dyDescent="0.25">
      <c r="R1458" s="9"/>
      <c r="S1458" s="9"/>
      <c r="T1458" s="9"/>
      <c r="U1458" s="9"/>
      <c r="V1458" s="9"/>
      <c r="W1458" s="9"/>
      <c r="X1458" s="9"/>
      <c r="Y1458" s="9"/>
      <c r="Z1458" s="9"/>
      <c r="AA1458" s="9"/>
      <c r="AB1458" s="9"/>
      <c r="AC1458" s="9"/>
      <c r="AD1458" s="9"/>
      <c r="AP1458"/>
      <c r="AQ1458"/>
      <c r="AX1458"/>
    </row>
    <row r="1459" spans="18:50" ht="18.600000000000001" customHeight="1" x14ac:dyDescent="0.25">
      <c r="R1459" s="9"/>
      <c r="S1459" s="9"/>
      <c r="T1459" s="9"/>
      <c r="U1459" s="9"/>
      <c r="V1459" s="9"/>
      <c r="W1459" s="9"/>
      <c r="X1459" s="9"/>
      <c r="Y1459" s="9"/>
      <c r="Z1459" s="9"/>
      <c r="AA1459" s="9"/>
      <c r="AB1459" s="9"/>
      <c r="AC1459" s="9"/>
      <c r="AD1459" s="9"/>
      <c r="AP1459"/>
      <c r="AQ1459"/>
      <c r="AX1459"/>
    </row>
    <row r="1460" spans="18:50" ht="18.600000000000001" customHeight="1" x14ac:dyDescent="0.25">
      <c r="R1460" s="9"/>
      <c r="S1460" s="9"/>
      <c r="T1460" s="9"/>
      <c r="U1460" s="9"/>
      <c r="V1460" s="9"/>
      <c r="W1460" s="9"/>
      <c r="X1460" s="9"/>
      <c r="Y1460" s="9"/>
      <c r="Z1460" s="9"/>
      <c r="AA1460" s="9"/>
      <c r="AB1460" s="9"/>
      <c r="AC1460" s="9"/>
      <c r="AD1460" s="9"/>
      <c r="AP1460"/>
      <c r="AQ1460"/>
      <c r="AX1460"/>
    </row>
    <row r="1461" spans="18:50" ht="18.600000000000001" customHeight="1" x14ac:dyDescent="0.25">
      <c r="R1461" s="9"/>
      <c r="S1461" s="9"/>
      <c r="T1461" s="9"/>
      <c r="U1461" s="9"/>
      <c r="V1461" s="9"/>
      <c r="W1461" s="9"/>
      <c r="X1461" s="9"/>
      <c r="Y1461" s="9"/>
      <c r="Z1461" s="9"/>
      <c r="AA1461" s="9"/>
      <c r="AB1461" s="9"/>
      <c r="AC1461" s="9"/>
      <c r="AD1461" s="9"/>
      <c r="AP1461"/>
      <c r="AQ1461"/>
      <c r="AX1461"/>
    </row>
    <row r="1462" spans="18:50" ht="18.600000000000001" customHeight="1" x14ac:dyDescent="0.25">
      <c r="R1462" s="9"/>
      <c r="S1462" s="9"/>
      <c r="T1462" s="9"/>
      <c r="U1462" s="9"/>
      <c r="V1462" s="9"/>
      <c r="W1462" s="9"/>
      <c r="X1462" s="9"/>
      <c r="Y1462" s="9"/>
      <c r="Z1462" s="9"/>
      <c r="AA1462" s="9"/>
      <c r="AB1462" s="9"/>
      <c r="AC1462" s="9"/>
      <c r="AD1462" s="9"/>
      <c r="AP1462"/>
      <c r="AQ1462"/>
      <c r="AX1462"/>
    </row>
    <row r="1463" spans="18:50" ht="18.600000000000001" customHeight="1" x14ac:dyDescent="0.25">
      <c r="R1463" s="9"/>
      <c r="S1463" s="9"/>
      <c r="T1463" s="9"/>
      <c r="U1463" s="9"/>
      <c r="V1463" s="9"/>
      <c r="W1463" s="9"/>
      <c r="X1463" s="9"/>
      <c r="Y1463" s="9"/>
      <c r="Z1463" s="9"/>
      <c r="AA1463" s="9"/>
      <c r="AB1463" s="9"/>
      <c r="AC1463" s="9"/>
      <c r="AD1463" s="9"/>
      <c r="AP1463"/>
      <c r="AQ1463"/>
      <c r="AX1463"/>
    </row>
    <row r="1464" spans="18:50" ht="18.600000000000001" customHeight="1" x14ac:dyDescent="0.25">
      <c r="R1464" s="9"/>
      <c r="S1464" s="9"/>
      <c r="T1464" s="9"/>
      <c r="U1464" s="9"/>
      <c r="V1464" s="9"/>
      <c r="W1464" s="9"/>
      <c r="X1464" s="9"/>
      <c r="Y1464" s="9"/>
      <c r="Z1464" s="9"/>
      <c r="AA1464" s="9"/>
      <c r="AB1464" s="9"/>
      <c r="AC1464" s="9"/>
      <c r="AD1464" s="9"/>
      <c r="AP1464"/>
      <c r="AQ1464"/>
      <c r="AX1464"/>
    </row>
    <row r="1465" spans="18:50" ht="18.600000000000001" customHeight="1" x14ac:dyDescent="0.25">
      <c r="R1465" s="9"/>
      <c r="S1465" s="9"/>
      <c r="T1465" s="9"/>
      <c r="U1465" s="9"/>
      <c r="V1465" s="9"/>
      <c r="W1465" s="9"/>
      <c r="X1465" s="9"/>
      <c r="Y1465" s="9"/>
      <c r="Z1465" s="9"/>
      <c r="AA1465" s="9"/>
      <c r="AB1465" s="9"/>
      <c r="AC1465" s="9"/>
      <c r="AD1465" s="9"/>
      <c r="AP1465"/>
      <c r="AQ1465"/>
      <c r="AX1465"/>
    </row>
    <row r="1466" spans="18:50" ht="18.600000000000001" customHeight="1" x14ac:dyDescent="0.25">
      <c r="R1466" s="9"/>
      <c r="S1466" s="9"/>
      <c r="T1466" s="9"/>
      <c r="U1466" s="9"/>
      <c r="V1466" s="9"/>
      <c r="W1466" s="9"/>
      <c r="X1466" s="9"/>
      <c r="Y1466" s="9"/>
      <c r="Z1466" s="9"/>
      <c r="AA1466" s="9"/>
      <c r="AB1466" s="9"/>
      <c r="AC1466" s="9"/>
      <c r="AD1466" s="9"/>
      <c r="AP1466"/>
      <c r="AQ1466"/>
      <c r="AX1466"/>
    </row>
    <row r="1467" spans="18:50" ht="18.600000000000001" customHeight="1" x14ac:dyDescent="0.25">
      <c r="R1467" s="9"/>
      <c r="S1467" s="9"/>
      <c r="T1467" s="9"/>
      <c r="U1467" s="9"/>
      <c r="V1467" s="9"/>
      <c r="W1467" s="9"/>
      <c r="X1467" s="9"/>
      <c r="Y1467" s="9"/>
      <c r="Z1467" s="9"/>
      <c r="AA1467" s="9"/>
      <c r="AB1467" s="9"/>
      <c r="AC1467" s="9"/>
      <c r="AD1467" s="9"/>
      <c r="AP1467"/>
      <c r="AQ1467"/>
      <c r="AX1467"/>
    </row>
    <row r="1468" spans="18:50" ht="18.600000000000001" customHeight="1" x14ac:dyDescent="0.25">
      <c r="R1468" s="9"/>
      <c r="S1468" s="9"/>
      <c r="T1468" s="9"/>
      <c r="U1468" s="9"/>
      <c r="V1468" s="9"/>
      <c r="W1468" s="9"/>
      <c r="X1468" s="9"/>
      <c r="Y1468" s="9"/>
      <c r="Z1468" s="9"/>
      <c r="AA1468" s="9"/>
      <c r="AB1468" s="9"/>
      <c r="AC1468" s="9"/>
      <c r="AD1468" s="9"/>
      <c r="AP1468"/>
      <c r="AQ1468"/>
      <c r="AX1468"/>
    </row>
    <row r="1469" spans="18:50" ht="18.600000000000001" customHeight="1" x14ac:dyDescent="0.25">
      <c r="R1469" s="9"/>
      <c r="S1469" s="9"/>
      <c r="T1469" s="9"/>
      <c r="U1469" s="9"/>
      <c r="V1469" s="9"/>
      <c r="W1469" s="9"/>
      <c r="X1469" s="9"/>
      <c r="Y1469" s="9"/>
      <c r="Z1469" s="9"/>
      <c r="AA1469" s="9"/>
      <c r="AB1469" s="9"/>
      <c r="AC1469" s="9"/>
      <c r="AD1469" s="9"/>
      <c r="AP1469"/>
      <c r="AQ1469"/>
      <c r="AX1469"/>
    </row>
    <row r="1470" spans="18:50" ht="18.600000000000001" customHeight="1" x14ac:dyDescent="0.25">
      <c r="R1470" s="9"/>
      <c r="S1470" s="9"/>
      <c r="T1470" s="9"/>
      <c r="U1470" s="9"/>
      <c r="V1470" s="9"/>
      <c r="W1470" s="9"/>
      <c r="X1470" s="9"/>
      <c r="Y1470" s="9"/>
      <c r="Z1470" s="9"/>
      <c r="AA1470" s="9"/>
      <c r="AB1470" s="9"/>
      <c r="AC1470" s="9"/>
      <c r="AD1470" s="9"/>
      <c r="AP1470"/>
      <c r="AQ1470"/>
      <c r="AX1470"/>
    </row>
    <row r="1471" spans="18:50" ht="18.600000000000001" customHeight="1" x14ac:dyDescent="0.25">
      <c r="R1471" s="9"/>
      <c r="S1471" s="9"/>
      <c r="T1471" s="9"/>
      <c r="U1471" s="9"/>
      <c r="V1471" s="9"/>
      <c r="W1471" s="9"/>
      <c r="X1471" s="9"/>
      <c r="Y1471" s="9"/>
      <c r="Z1471" s="9"/>
      <c r="AA1471" s="9"/>
      <c r="AB1471" s="9"/>
      <c r="AC1471" s="9"/>
      <c r="AD1471" s="9"/>
      <c r="AP1471"/>
      <c r="AQ1471"/>
      <c r="AX1471"/>
    </row>
    <row r="1472" spans="18:50" ht="18.600000000000001" customHeight="1" x14ac:dyDescent="0.25">
      <c r="R1472" s="9"/>
      <c r="S1472" s="9"/>
      <c r="T1472" s="9"/>
      <c r="U1472" s="9"/>
      <c r="V1472" s="9"/>
      <c r="W1472" s="9"/>
      <c r="X1472" s="9"/>
      <c r="Y1472" s="9"/>
      <c r="Z1472" s="9"/>
      <c r="AA1472" s="9"/>
      <c r="AB1472" s="9"/>
      <c r="AC1472" s="9"/>
      <c r="AD1472" s="9"/>
      <c r="AP1472"/>
      <c r="AQ1472"/>
      <c r="AX1472"/>
    </row>
    <row r="1473" spans="18:50" ht="18.600000000000001" customHeight="1" x14ac:dyDescent="0.25">
      <c r="R1473" s="9"/>
      <c r="S1473" s="9"/>
      <c r="T1473" s="9"/>
      <c r="U1473" s="9"/>
      <c r="V1473" s="9"/>
      <c r="W1473" s="9"/>
      <c r="X1473" s="9"/>
      <c r="Y1473" s="9"/>
      <c r="Z1473" s="9"/>
      <c r="AA1473" s="9"/>
      <c r="AB1473" s="9"/>
      <c r="AC1473" s="9"/>
      <c r="AD1473" s="9"/>
      <c r="AP1473"/>
      <c r="AQ1473"/>
      <c r="AX1473"/>
    </row>
    <row r="1474" spans="18:50" ht="18.600000000000001" customHeight="1" x14ac:dyDescent="0.25">
      <c r="R1474" s="9"/>
      <c r="S1474" s="9"/>
      <c r="T1474" s="9"/>
      <c r="U1474" s="9"/>
      <c r="V1474" s="9"/>
      <c r="W1474" s="9"/>
      <c r="X1474" s="9"/>
      <c r="Y1474" s="9"/>
      <c r="Z1474" s="9"/>
      <c r="AA1474" s="9"/>
      <c r="AB1474" s="9"/>
      <c r="AC1474" s="9"/>
      <c r="AD1474" s="9"/>
      <c r="AP1474"/>
      <c r="AQ1474"/>
      <c r="AX1474"/>
    </row>
    <row r="1475" spans="18:50" ht="18.600000000000001" customHeight="1" x14ac:dyDescent="0.25">
      <c r="R1475" s="9"/>
      <c r="S1475" s="9"/>
      <c r="T1475" s="9"/>
      <c r="U1475" s="9"/>
      <c r="V1475" s="9"/>
      <c r="W1475" s="9"/>
      <c r="X1475" s="9"/>
      <c r="Y1475" s="9"/>
      <c r="Z1475" s="9"/>
      <c r="AA1475" s="9"/>
      <c r="AB1475" s="9"/>
      <c r="AC1475" s="9"/>
      <c r="AD1475" s="9"/>
      <c r="AP1475"/>
      <c r="AQ1475"/>
      <c r="AX1475"/>
    </row>
    <row r="1476" spans="18:50" ht="18.600000000000001" customHeight="1" x14ac:dyDescent="0.25">
      <c r="R1476" s="9"/>
      <c r="S1476" s="9"/>
      <c r="T1476" s="9"/>
      <c r="U1476" s="9"/>
      <c r="V1476" s="9"/>
      <c r="W1476" s="9"/>
      <c r="X1476" s="9"/>
      <c r="Y1476" s="9"/>
      <c r="Z1476" s="9"/>
      <c r="AA1476" s="9"/>
      <c r="AB1476" s="9"/>
      <c r="AC1476" s="9"/>
      <c r="AD1476" s="9"/>
      <c r="AP1476"/>
      <c r="AQ1476"/>
      <c r="AX1476"/>
    </row>
    <row r="1477" spans="18:50" ht="18.600000000000001" customHeight="1" x14ac:dyDescent="0.25">
      <c r="R1477" s="9"/>
      <c r="S1477" s="9"/>
      <c r="T1477" s="9"/>
      <c r="U1477" s="9"/>
      <c r="V1477" s="9"/>
      <c r="W1477" s="9"/>
      <c r="X1477" s="9"/>
      <c r="Y1477" s="9"/>
      <c r="Z1477" s="9"/>
      <c r="AA1477" s="9"/>
      <c r="AB1477" s="9"/>
      <c r="AC1477" s="9"/>
      <c r="AD1477" s="9"/>
      <c r="AP1477"/>
      <c r="AQ1477"/>
      <c r="AX1477"/>
    </row>
    <row r="1478" spans="18:50" ht="18.600000000000001" customHeight="1" x14ac:dyDescent="0.25">
      <c r="R1478" s="9"/>
      <c r="S1478" s="9"/>
      <c r="T1478" s="9"/>
      <c r="U1478" s="9"/>
      <c r="V1478" s="9"/>
      <c r="W1478" s="9"/>
      <c r="X1478" s="9"/>
      <c r="Y1478" s="9"/>
      <c r="Z1478" s="9"/>
      <c r="AA1478" s="9"/>
      <c r="AB1478" s="9"/>
      <c r="AC1478" s="9"/>
      <c r="AD1478" s="9"/>
      <c r="AP1478"/>
      <c r="AQ1478"/>
      <c r="AX1478"/>
    </row>
    <row r="1479" spans="18:50" ht="18.600000000000001" customHeight="1" x14ac:dyDescent="0.25">
      <c r="R1479" s="9"/>
      <c r="S1479" s="9"/>
      <c r="T1479" s="9"/>
      <c r="U1479" s="9"/>
      <c r="V1479" s="9"/>
      <c r="W1479" s="9"/>
      <c r="X1479" s="9"/>
      <c r="Y1479" s="9"/>
      <c r="Z1479" s="9"/>
      <c r="AA1479" s="9"/>
      <c r="AB1479" s="9"/>
      <c r="AC1479" s="9"/>
      <c r="AD1479" s="9"/>
      <c r="AP1479"/>
      <c r="AQ1479"/>
      <c r="AX1479"/>
    </row>
    <row r="1480" spans="18:50" ht="18.600000000000001" customHeight="1" x14ac:dyDescent="0.25">
      <c r="R1480" s="9"/>
      <c r="S1480" s="9"/>
      <c r="T1480" s="9"/>
      <c r="U1480" s="9"/>
      <c r="V1480" s="9"/>
      <c r="W1480" s="9"/>
      <c r="X1480" s="9"/>
      <c r="Y1480" s="9"/>
      <c r="Z1480" s="9"/>
      <c r="AA1480" s="9"/>
      <c r="AB1480" s="9"/>
      <c r="AC1480" s="9"/>
      <c r="AD1480" s="9"/>
      <c r="AP1480"/>
      <c r="AQ1480"/>
      <c r="AX1480"/>
    </row>
    <row r="1481" spans="18:50" ht="18.600000000000001" customHeight="1" x14ac:dyDescent="0.25">
      <c r="R1481" s="9"/>
      <c r="S1481" s="9"/>
      <c r="T1481" s="9"/>
      <c r="U1481" s="9"/>
      <c r="V1481" s="9"/>
      <c r="W1481" s="9"/>
      <c r="X1481" s="9"/>
      <c r="Y1481" s="9"/>
      <c r="Z1481" s="9"/>
      <c r="AA1481" s="9"/>
      <c r="AB1481" s="9"/>
      <c r="AC1481" s="9"/>
      <c r="AD1481" s="9"/>
      <c r="AP1481"/>
      <c r="AQ1481"/>
      <c r="AX1481"/>
    </row>
    <row r="1482" spans="18:50" ht="18.600000000000001" customHeight="1" x14ac:dyDescent="0.25">
      <c r="R1482" s="9"/>
      <c r="S1482" s="9"/>
      <c r="T1482" s="9"/>
      <c r="U1482" s="9"/>
      <c r="V1482" s="9"/>
      <c r="W1482" s="9"/>
      <c r="X1482" s="9"/>
      <c r="Y1482" s="9"/>
      <c r="Z1482" s="9"/>
      <c r="AA1482" s="9"/>
      <c r="AB1482" s="9"/>
      <c r="AC1482" s="9"/>
      <c r="AD1482" s="9"/>
      <c r="AP1482"/>
      <c r="AQ1482"/>
      <c r="AX1482"/>
    </row>
    <row r="1483" spans="18:50" ht="18.600000000000001" customHeight="1" x14ac:dyDescent="0.25">
      <c r="R1483" s="9"/>
      <c r="S1483" s="9"/>
      <c r="T1483" s="9"/>
      <c r="U1483" s="9"/>
      <c r="V1483" s="9"/>
      <c r="W1483" s="9"/>
      <c r="X1483" s="9"/>
      <c r="Y1483" s="9"/>
      <c r="Z1483" s="9"/>
      <c r="AA1483" s="9"/>
      <c r="AB1483" s="9"/>
      <c r="AC1483" s="9"/>
      <c r="AD1483" s="9"/>
      <c r="AP1483"/>
      <c r="AQ1483"/>
      <c r="AX1483"/>
    </row>
    <row r="1484" spans="18:50" ht="18.600000000000001" customHeight="1" x14ac:dyDescent="0.25">
      <c r="R1484" s="9"/>
      <c r="S1484" s="9"/>
      <c r="T1484" s="9"/>
      <c r="U1484" s="9"/>
      <c r="V1484" s="9"/>
      <c r="W1484" s="9"/>
      <c r="X1484" s="9"/>
      <c r="Y1484" s="9"/>
      <c r="Z1484" s="9"/>
      <c r="AA1484" s="9"/>
      <c r="AB1484" s="9"/>
      <c r="AC1484" s="9"/>
      <c r="AD1484" s="9"/>
      <c r="AP1484"/>
      <c r="AQ1484"/>
      <c r="AX1484"/>
    </row>
    <row r="1485" spans="18:50" ht="18.600000000000001" customHeight="1" x14ac:dyDescent="0.25">
      <c r="R1485" s="9"/>
      <c r="S1485" s="9"/>
      <c r="T1485" s="9"/>
      <c r="U1485" s="9"/>
      <c r="V1485" s="9"/>
      <c r="W1485" s="9"/>
      <c r="X1485" s="9"/>
      <c r="Y1485" s="9"/>
      <c r="Z1485" s="9"/>
      <c r="AA1485" s="9"/>
      <c r="AB1485" s="9"/>
      <c r="AC1485" s="9"/>
      <c r="AD1485" s="9"/>
      <c r="AP1485"/>
      <c r="AQ1485"/>
      <c r="AX1485"/>
    </row>
    <row r="1486" spans="18:50" ht="18.600000000000001" customHeight="1" x14ac:dyDescent="0.25">
      <c r="R1486" s="9"/>
      <c r="S1486" s="9"/>
      <c r="T1486" s="9"/>
      <c r="U1486" s="9"/>
      <c r="V1486" s="9"/>
      <c r="W1486" s="9"/>
      <c r="X1486" s="9"/>
      <c r="Y1486" s="9"/>
      <c r="Z1486" s="9"/>
      <c r="AA1486" s="9"/>
      <c r="AB1486" s="9"/>
      <c r="AC1486" s="9"/>
      <c r="AD1486" s="9"/>
      <c r="AP1486"/>
      <c r="AQ1486"/>
      <c r="AX1486"/>
    </row>
    <row r="1487" spans="18:50" ht="18.600000000000001" customHeight="1" x14ac:dyDescent="0.25">
      <c r="R1487" s="9"/>
      <c r="S1487" s="9"/>
      <c r="T1487" s="9"/>
      <c r="U1487" s="9"/>
      <c r="V1487" s="9"/>
      <c r="W1487" s="9"/>
      <c r="X1487" s="9"/>
      <c r="Y1487" s="9"/>
      <c r="Z1487" s="9"/>
      <c r="AA1487" s="9"/>
      <c r="AB1487" s="9"/>
      <c r="AC1487" s="9"/>
      <c r="AD1487" s="9"/>
      <c r="AP1487"/>
      <c r="AQ1487"/>
      <c r="AX1487"/>
    </row>
    <row r="1488" spans="18:50" ht="18.600000000000001" customHeight="1" x14ac:dyDescent="0.25">
      <c r="R1488" s="9"/>
      <c r="S1488" s="9"/>
      <c r="T1488" s="9"/>
      <c r="U1488" s="9"/>
      <c r="V1488" s="9"/>
      <c r="W1488" s="9"/>
      <c r="X1488" s="9"/>
      <c r="Y1488" s="9"/>
      <c r="Z1488" s="9"/>
      <c r="AA1488" s="9"/>
      <c r="AB1488" s="9"/>
      <c r="AC1488" s="9"/>
      <c r="AD1488" s="9"/>
      <c r="AP1488"/>
      <c r="AQ1488"/>
      <c r="AX1488"/>
    </row>
    <row r="1489" spans="18:50" ht="18.600000000000001" customHeight="1" x14ac:dyDescent="0.25">
      <c r="R1489" s="9"/>
      <c r="S1489" s="9"/>
      <c r="T1489" s="9"/>
      <c r="U1489" s="9"/>
      <c r="V1489" s="9"/>
      <c r="W1489" s="9"/>
      <c r="X1489" s="9"/>
      <c r="Y1489" s="9"/>
      <c r="Z1489" s="9"/>
      <c r="AA1489" s="9"/>
      <c r="AB1489" s="9"/>
      <c r="AC1489" s="9"/>
      <c r="AD1489" s="9"/>
      <c r="AP1489"/>
      <c r="AQ1489"/>
      <c r="AX1489"/>
    </row>
    <row r="1490" spans="18:50" ht="18.600000000000001" customHeight="1" x14ac:dyDescent="0.25">
      <c r="R1490" s="9"/>
      <c r="S1490" s="9"/>
      <c r="T1490" s="9"/>
      <c r="U1490" s="9"/>
      <c r="V1490" s="9"/>
      <c r="W1490" s="9"/>
      <c r="X1490" s="9"/>
      <c r="Y1490" s="9"/>
      <c r="Z1490" s="9"/>
      <c r="AA1490" s="9"/>
      <c r="AB1490" s="9"/>
      <c r="AC1490" s="9"/>
      <c r="AD1490" s="9"/>
      <c r="AP1490"/>
      <c r="AQ1490"/>
      <c r="AX1490"/>
    </row>
    <row r="1491" spans="18:50" ht="18.600000000000001" customHeight="1" x14ac:dyDescent="0.25">
      <c r="R1491" s="9"/>
      <c r="S1491" s="9"/>
      <c r="T1491" s="9"/>
      <c r="U1491" s="9"/>
      <c r="V1491" s="9"/>
      <c r="W1491" s="9"/>
      <c r="X1491" s="9"/>
      <c r="Y1491" s="9"/>
      <c r="Z1491" s="9"/>
      <c r="AA1491" s="9"/>
      <c r="AB1491" s="9"/>
      <c r="AC1491" s="9"/>
      <c r="AD1491" s="9"/>
      <c r="AP1491"/>
      <c r="AQ1491"/>
      <c r="AX1491"/>
    </row>
    <row r="1492" spans="18:50" ht="18.600000000000001" customHeight="1" x14ac:dyDescent="0.25">
      <c r="R1492" s="9"/>
      <c r="S1492" s="9"/>
      <c r="T1492" s="9"/>
      <c r="U1492" s="9"/>
      <c r="V1492" s="9"/>
      <c r="W1492" s="9"/>
      <c r="X1492" s="9"/>
      <c r="Y1492" s="9"/>
      <c r="Z1492" s="9"/>
      <c r="AA1492" s="9"/>
      <c r="AB1492" s="9"/>
      <c r="AC1492" s="9"/>
      <c r="AD1492" s="9"/>
      <c r="AP1492"/>
      <c r="AQ1492"/>
      <c r="AX1492"/>
    </row>
    <row r="1493" spans="18:50" ht="18.600000000000001" customHeight="1" x14ac:dyDescent="0.25">
      <c r="R1493" s="9"/>
      <c r="S1493" s="9"/>
      <c r="T1493" s="9"/>
      <c r="U1493" s="9"/>
      <c r="V1493" s="9"/>
      <c r="W1493" s="9"/>
      <c r="X1493" s="9"/>
      <c r="Y1493" s="9"/>
      <c r="Z1493" s="9"/>
      <c r="AA1493" s="9"/>
      <c r="AB1493" s="9"/>
      <c r="AC1493" s="9"/>
      <c r="AD1493" s="9"/>
      <c r="AP1493"/>
      <c r="AQ1493"/>
      <c r="AX1493"/>
    </row>
    <row r="1494" spans="18:50" ht="18.600000000000001" customHeight="1" x14ac:dyDescent="0.25">
      <c r="R1494" s="9"/>
      <c r="S1494" s="9"/>
      <c r="T1494" s="9"/>
      <c r="U1494" s="9"/>
      <c r="V1494" s="9"/>
      <c r="W1494" s="9"/>
      <c r="X1494" s="9"/>
      <c r="Y1494" s="9"/>
      <c r="Z1494" s="9"/>
      <c r="AA1494" s="9"/>
      <c r="AB1494" s="9"/>
      <c r="AC1494" s="9"/>
      <c r="AD1494" s="9"/>
      <c r="AP1494"/>
      <c r="AQ1494"/>
      <c r="AX1494"/>
    </row>
    <row r="1495" spans="18:50" ht="18.600000000000001" customHeight="1" x14ac:dyDescent="0.25">
      <c r="R1495" s="9"/>
      <c r="S1495" s="9"/>
      <c r="T1495" s="9"/>
      <c r="U1495" s="9"/>
      <c r="V1495" s="9"/>
      <c r="W1495" s="9"/>
      <c r="X1495" s="9"/>
      <c r="Y1495" s="9"/>
      <c r="Z1495" s="9"/>
      <c r="AA1495" s="9"/>
      <c r="AB1495" s="9"/>
      <c r="AC1495" s="9"/>
      <c r="AD1495" s="9"/>
      <c r="AP1495"/>
      <c r="AQ1495"/>
      <c r="AX1495"/>
    </row>
    <row r="1496" spans="18:50" ht="18.600000000000001" customHeight="1" x14ac:dyDescent="0.25">
      <c r="R1496" s="9"/>
      <c r="S1496" s="9"/>
      <c r="T1496" s="9"/>
      <c r="U1496" s="9"/>
      <c r="V1496" s="9"/>
      <c r="W1496" s="9"/>
      <c r="X1496" s="9"/>
      <c r="Y1496" s="9"/>
      <c r="Z1496" s="9"/>
      <c r="AA1496" s="9"/>
      <c r="AB1496" s="9"/>
      <c r="AC1496" s="9"/>
      <c r="AD1496" s="9"/>
      <c r="AP1496"/>
      <c r="AQ1496"/>
      <c r="AX1496"/>
    </row>
    <row r="1497" spans="18:50" ht="18.600000000000001" customHeight="1" x14ac:dyDescent="0.25">
      <c r="R1497" s="9"/>
      <c r="S1497" s="9"/>
      <c r="T1497" s="9"/>
      <c r="U1497" s="9"/>
      <c r="V1497" s="9"/>
      <c r="W1497" s="9"/>
      <c r="X1497" s="9"/>
      <c r="Y1497" s="9"/>
      <c r="Z1497" s="9"/>
      <c r="AA1497" s="9"/>
      <c r="AB1497" s="9"/>
      <c r="AC1497" s="9"/>
      <c r="AD1497" s="9"/>
      <c r="AP1497"/>
      <c r="AQ1497"/>
      <c r="AX1497"/>
    </row>
    <row r="1498" spans="18:50" ht="18.600000000000001" customHeight="1" x14ac:dyDescent="0.25">
      <c r="R1498" s="9"/>
      <c r="S1498" s="9"/>
      <c r="T1498" s="9"/>
      <c r="U1498" s="9"/>
      <c r="V1498" s="9"/>
      <c r="W1498" s="9"/>
      <c r="X1498" s="9"/>
      <c r="Y1498" s="9"/>
      <c r="Z1498" s="9"/>
      <c r="AA1498" s="9"/>
      <c r="AB1498" s="9"/>
      <c r="AC1498" s="9"/>
      <c r="AD1498" s="9"/>
      <c r="AP1498"/>
      <c r="AQ1498"/>
      <c r="AX1498"/>
    </row>
    <row r="1499" spans="18:50" ht="18.600000000000001" customHeight="1" x14ac:dyDescent="0.25">
      <c r="R1499" s="9"/>
      <c r="S1499" s="9"/>
      <c r="T1499" s="9"/>
      <c r="U1499" s="9"/>
      <c r="V1499" s="9"/>
      <c r="W1499" s="9"/>
      <c r="X1499" s="9"/>
      <c r="Y1499" s="9"/>
      <c r="Z1499" s="9"/>
      <c r="AA1499" s="9"/>
      <c r="AB1499" s="9"/>
      <c r="AC1499" s="9"/>
      <c r="AD1499" s="9"/>
      <c r="AP1499"/>
      <c r="AQ1499"/>
      <c r="AX1499"/>
    </row>
    <row r="1500" spans="18:50" ht="18.600000000000001" customHeight="1" x14ac:dyDescent="0.25">
      <c r="R1500" s="9"/>
      <c r="S1500" s="9"/>
      <c r="T1500" s="9"/>
      <c r="U1500" s="9"/>
      <c r="V1500" s="9"/>
      <c r="W1500" s="9"/>
      <c r="X1500" s="9"/>
      <c r="Y1500" s="9"/>
      <c r="Z1500" s="9"/>
      <c r="AA1500" s="9"/>
      <c r="AB1500" s="9"/>
      <c r="AC1500" s="9"/>
      <c r="AD1500" s="9"/>
      <c r="AP1500"/>
      <c r="AQ1500"/>
      <c r="AX1500"/>
    </row>
    <row r="1501" spans="18:50" ht="18.600000000000001" customHeight="1" x14ac:dyDescent="0.25">
      <c r="R1501" s="9"/>
      <c r="S1501" s="9"/>
      <c r="T1501" s="9"/>
      <c r="U1501" s="9"/>
      <c r="V1501" s="9"/>
      <c r="W1501" s="9"/>
      <c r="X1501" s="9"/>
      <c r="Y1501" s="9"/>
      <c r="Z1501" s="9"/>
      <c r="AA1501" s="9"/>
      <c r="AB1501" s="9"/>
      <c r="AC1501" s="9"/>
      <c r="AD1501" s="9"/>
      <c r="AP1501"/>
      <c r="AQ1501"/>
      <c r="AX1501"/>
    </row>
    <row r="1502" spans="18:50" ht="18.600000000000001" customHeight="1" x14ac:dyDescent="0.25">
      <c r="R1502" s="9"/>
      <c r="S1502" s="9"/>
      <c r="T1502" s="9"/>
      <c r="U1502" s="9"/>
      <c r="V1502" s="9"/>
      <c r="W1502" s="9"/>
      <c r="X1502" s="9"/>
      <c r="Y1502" s="9"/>
      <c r="Z1502" s="9"/>
      <c r="AA1502" s="9"/>
      <c r="AB1502" s="9"/>
      <c r="AC1502" s="9"/>
      <c r="AD1502" s="9"/>
      <c r="AP1502"/>
      <c r="AQ1502"/>
      <c r="AX1502"/>
    </row>
    <row r="1503" spans="18:50" ht="18.600000000000001" customHeight="1" x14ac:dyDescent="0.25">
      <c r="R1503" s="9"/>
      <c r="S1503" s="9"/>
      <c r="T1503" s="9"/>
      <c r="U1503" s="9"/>
      <c r="V1503" s="9"/>
      <c r="W1503" s="9"/>
      <c r="X1503" s="9"/>
      <c r="Y1503" s="9"/>
      <c r="Z1503" s="9"/>
      <c r="AA1503" s="9"/>
      <c r="AB1503" s="9"/>
      <c r="AC1503" s="9"/>
      <c r="AD1503" s="9"/>
      <c r="AP1503"/>
      <c r="AQ1503"/>
      <c r="AX1503"/>
    </row>
    <row r="1504" spans="18:50" ht="18.600000000000001" customHeight="1" x14ac:dyDescent="0.25">
      <c r="R1504" s="9"/>
      <c r="S1504" s="9"/>
      <c r="T1504" s="9"/>
      <c r="U1504" s="9"/>
      <c r="V1504" s="9"/>
      <c r="W1504" s="9"/>
      <c r="X1504" s="9"/>
      <c r="Y1504" s="9"/>
      <c r="Z1504" s="9"/>
      <c r="AA1504" s="9"/>
      <c r="AB1504" s="9"/>
      <c r="AC1504" s="9"/>
      <c r="AD1504" s="9"/>
      <c r="AP1504"/>
      <c r="AQ1504"/>
      <c r="AX1504"/>
    </row>
    <row r="1505" spans="18:50" ht="18.600000000000001" customHeight="1" x14ac:dyDescent="0.25">
      <c r="R1505" s="9"/>
      <c r="S1505" s="9"/>
      <c r="T1505" s="9"/>
      <c r="U1505" s="9"/>
      <c r="V1505" s="9"/>
      <c r="W1505" s="9"/>
      <c r="X1505" s="9"/>
      <c r="Y1505" s="9"/>
      <c r="Z1505" s="9"/>
      <c r="AA1505" s="9"/>
      <c r="AB1505" s="9"/>
      <c r="AC1505" s="9"/>
      <c r="AD1505" s="9"/>
      <c r="AP1505"/>
      <c r="AQ1505"/>
      <c r="AX1505"/>
    </row>
    <row r="1506" spans="18:50" ht="18.600000000000001" customHeight="1" x14ac:dyDescent="0.25">
      <c r="R1506" s="9"/>
      <c r="S1506" s="9"/>
      <c r="T1506" s="9"/>
      <c r="U1506" s="9"/>
      <c r="V1506" s="9"/>
      <c r="W1506" s="9"/>
      <c r="X1506" s="9"/>
      <c r="Y1506" s="9"/>
      <c r="Z1506" s="9"/>
      <c r="AA1506" s="9"/>
      <c r="AB1506" s="9"/>
      <c r="AC1506" s="9"/>
      <c r="AD1506" s="9"/>
      <c r="AP1506"/>
      <c r="AQ1506"/>
      <c r="AX1506"/>
    </row>
    <row r="1507" spans="18:50" ht="18.600000000000001" customHeight="1" x14ac:dyDescent="0.25">
      <c r="R1507" s="9"/>
      <c r="S1507" s="9"/>
      <c r="T1507" s="9"/>
      <c r="U1507" s="9"/>
      <c r="V1507" s="9"/>
      <c r="W1507" s="9"/>
      <c r="X1507" s="9"/>
      <c r="Y1507" s="9"/>
      <c r="Z1507" s="9"/>
      <c r="AA1507" s="9"/>
      <c r="AB1507" s="9"/>
      <c r="AC1507" s="9"/>
      <c r="AD1507" s="9"/>
      <c r="AP1507"/>
      <c r="AQ1507"/>
      <c r="AX1507"/>
    </row>
    <row r="1508" spans="18:50" ht="18.600000000000001" customHeight="1" x14ac:dyDescent="0.25">
      <c r="R1508" s="9"/>
      <c r="S1508" s="9"/>
      <c r="T1508" s="9"/>
      <c r="U1508" s="9"/>
      <c r="V1508" s="9"/>
      <c r="W1508" s="9"/>
      <c r="X1508" s="9"/>
      <c r="Y1508" s="9"/>
      <c r="Z1508" s="9"/>
      <c r="AA1508" s="9"/>
      <c r="AB1508" s="9"/>
      <c r="AC1508" s="9"/>
      <c r="AD1508" s="9"/>
      <c r="AP1508"/>
      <c r="AQ1508"/>
      <c r="AX1508"/>
    </row>
    <row r="1509" spans="18:50" ht="18.600000000000001" customHeight="1" x14ac:dyDescent="0.25">
      <c r="R1509" s="9"/>
      <c r="S1509" s="9"/>
      <c r="T1509" s="9"/>
      <c r="U1509" s="9"/>
      <c r="V1509" s="9"/>
      <c r="W1509" s="9"/>
      <c r="X1509" s="9"/>
      <c r="Y1509" s="9"/>
      <c r="Z1509" s="9"/>
      <c r="AA1509" s="9"/>
      <c r="AB1509" s="9"/>
      <c r="AC1509" s="9"/>
      <c r="AD1509" s="9"/>
      <c r="AP1509"/>
      <c r="AQ1509"/>
      <c r="AX1509"/>
    </row>
    <row r="1510" spans="18:50" ht="18.600000000000001" customHeight="1" x14ac:dyDescent="0.25">
      <c r="R1510" s="9"/>
      <c r="S1510" s="9"/>
      <c r="T1510" s="9"/>
      <c r="U1510" s="9"/>
      <c r="V1510" s="9"/>
      <c r="W1510" s="9"/>
      <c r="X1510" s="9"/>
      <c r="Y1510" s="9"/>
      <c r="Z1510" s="9"/>
      <c r="AA1510" s="9"/>
      <c r="AB1510" s="9"/>
      <c r="AC1510" s="9"/>
      <c r="AD1510" s="9"/>
      <c r="AP1510"/>
      <c r="AQ1510"/>
      <c r="AX1510"/>
    </row>
    <row r="1511" spans="18:50" ht="18.600000000000001" customHeight="1" x14ac:dyDescent="0.25">
      <c r="R1511" s="9"/>
      <c r="S1511" s="9"/>
      <c r="T1511" s="9"/>
      <c r="U1511" s="9"/>
      <c r="V1511" s="9"/>
      <c r="W1511" s="9"/>
      <c r="X1511" s="9"/>
      <c r="Y1511" s="9"/>
      <c r="Z1511" s="9"/>
      <c r="AA1511" s="9"/>
      <c r="AB1511" s="9"/>
      <c r="AC1511" s="9"/>
      <c r="AD1511" s="9"/>
      <c r="AP1511"/>
      <c r="AQ1511"/>
      <c r="AX1511"/>
    </row>
    <row r="1512" spans="18:50" ht="18.600000000000001" customHeight="1" x14ac:dyDescent="0.25">
      <c r="R1512" s="9"/>
      <c r="S1512" s="9"/>
      <c r="T1512" s="9"/>
      <c r="U1512" s="9"/>
      <c r="V1512" s="9"/>
      <c r="W1512" s="9"/>
      <c r="X1512" s="9"/>
      <c r="Y1512" s="9"/>
      <c r="Z1512" s="9"/>
      <c r="AA1512" s="9"/>
      <c r="AB1512" s="9"/>
      <c r="AC1512" s="9"/>
      <c r="AD1512" s="9"/>
      <c r="AP1512"/>
      <c r="AQ1512"/>
      <c r="AX1512"/>
    </row>
    <row r="1513" spans="18:50" ht="18.600000000000001" customHeight="1" x14ac:dyDescent="0.25">
      <c r="R1513" s="9"/>
      <c r="S1513" s="9"/>
      <c r="T1513" s="9"/>
      <c r="U1513" s="9"/>
      <c r="V1513" s="9"/>
      <c r="W1513" s="9"/>
      <c r="X1513" s="9"/>
      <c r="Y1513" s="9"/>
      <c r="Z1513" s="9"/>
      <c r="AA1513" s="9"/>
      <c r="AB1513" s="9"/>
      <c r="AC1513" s="9"/>
      <c r="AD1513" s="9"/>
      <c r="AP1513"/>
      <c r="AQ1513"/>
      <c r="AX1513"/>
    </row>
    <row r="1514" spans="18:50" ht="18.600000000000001" customHeight="1" x14ac:dyDescent="0.25">
      <c r="R1514" s="9"/>
      <c r="S1514" s="9"/>
      <c r="T1514" s="9"/>
      <c r="U1514" s="9"/>
      <c r="V1514" s="9"/>
      <c r="W1514" s="9"/>
      <c r="X1514" s="9"/>
      <c r="Y1514" s="9"/>
      <c r="Z1514" s="9"/>
      <c r="AA1514" s="9"/>
      <c r="AB1514" s="9"/>
      <c r="AC1514" s="9"/>
      <c r="AD1514" s="9"/>
      <c r="AP1514"/>
      <c r="AQ1514"/>
      <c r="AX1514"/>
    </row>
    <row r="1515" spans="18:50" ht="18.600000000000001" customHeight="1" x14ac:dyDescent="0.25">
      <c r="R1515" s="9"/>
      <c r="S1515" s="9"/>
      <c r="T1515" s="9"/>
      <c r="U1515" s="9"/>
      <c r="V1515" s="9"/>
      <c r="W1515" s="9"/>
      <c r="X1515" s="9"/>
      <c r="Y1515" s="9"/>
      <c r="Z1515" s="9"/>
      <c r="AA1515" s="9"/>
      <c r="AB1515" s="9"/>
      <c r="AC1515" s="9"/>
      <c r="AD1515" s="9"/>
      <c r="AP1515"/>
      <c r="AQ1515"/>
      <c r="AX1515"/>
    </row>
    <row r="1516" spans="18:50" ht="18.600000000000001" customHeight="1" x14ac:dyDescent="0.25">
      <c r="R1516" s="9"/>
      <c r="S1516" s="9"/>
      <c r="T1516" s="9"/>
      <c r="U1516" s="9"/>
      <c r="V1516" s="9"/>
      <c r="W1516" s="9"/>
      <c r="X1516" s="9"/>
      <c r="Y1516" s="9"/>
      <c r="Z1516" s="9"/>
      <c r="AA1516" s="9"/>
      <c r="AB1516" s="9"/>
      <c r="AC1516" s="9"/>
      <c r="AD1516" s="9"/>
      <c r="AP1516"/>
      <c r="AQ1516"/>
      <c r="AX1516"/>
    </row>
    <row r="1517" spans="18:50" ht="18.600000000000001" customHeight="1" x14ac:dyDescent="0.25">
      <c r="R1517" s="9"/>
      <c r="S1517" s="9"/>
      <c r="T1517" s="9"/>
      <c r="U1517" s="9"/>
      <c r="V1517" s="9"/>
      <c r="W1517" s="9"/>
      <c r="X1517" s="9"/>
      <c r="Y1517" s="9"/>
      <c r="Z1517" s="9"/>
      <c r="AA1517" s="9"/>
      <c r="AB1517" s="9"/>
      <c r="AC1517" s="9"/>
      <c r="AD1517" s="9"/>
      <c r="AP1517"/>
      <c r="AQ1517"/>
      <c r="AX1517"/>
    </row>
    <row r="1518" spans="18:50" ht="18.600000000000001" customHeight="1" x14ac:dyDescent="0.25">
      <c r="R1518" s="9"/>
      <c r="S1518" s="9"/>
      <c r="T1518" s="9"/>
      <c r="U1518" s="9"/>
      <c r="V1518" s="9"/>
      <c r="W1518" s="9"/>
      <c r="X1518" s="9"/>
      <c r="Y1518" s="9"/>
      <c r="Z1518" s="9"/>
      <c r="AA1518" s="9"/>
      <c r="AB1518" s="9"/>
      <c r="AC1518" s="9"/>
      <c r="AD1518" s="9"/>
      <c r="AP1518"/>
      <c r="AQ1518"/>
      <c r="AX1518"/>
    </row>
    <row r="1519" spans="18:50" ht="18.600000000000001" customHeight="1" x14ac:dyDescent="0.25">
      <c r="R1519" s="9"/>
      <c r="S1519" s="9"/>
      <c r="T1519" s="9"/>
      <c r="U1519" s="9"/>
      <c r="V1519" s="9"/>
      <c r="W1519" s="9"/>
      <c r="X1519" s="9"/>
      <c r="Y1519" s="9"/>
      <c r="Z1519" s="9"/>
      <c r="AA1519" s="9"/>
      <c r="AB1519" s="9"/>
      <c r="AC1519" s="9"/>
      <c r="AD1519" s="9"/>
      <c r="AP1519"/>
      <c r="AQ1519"/>
      <c r="AX1519"/>
    </row>
    <row r="1520" spans="18:50" ht="18.600000000000001" customHeight="1" x14ac:dyDescent="0.25">
      <c r="R1520" s="9"/>
      <c r="S1520" s="9"/>
      <c r="T1520" s="9"/>
      <c r="U1520" s="9"/>
      <c r="V1520" s="9"/>
      <c r="W1520" s="9"/>
      <c r="X1520" s="9"/>
      <c r="Y1520" s="9"/>
      <c r="Z1520" s="9"/>
      <c r="AA1520" s="9"/>
      <c r="AB1520" s="9"/>
      <c r="AC1520" s="9"/>
      <c r="AD1520" s="9"/>
      <c r="AP1520"/>
      <c r="AQ1520"/>
      <c r="AX1520"/>
    </row>
    <row r="1521" spans="18:50" ht="18.600000000000001" customHeight="1" x14ac:dyDescent="0.25">
      <c r="R1521" s="9"/>
      <c r="S1521" s="9"/>
      <c r="T1521" s="9"/>
      <c r="U1521" s="9"/>
      <c r="V1521" s="9"/>
      <c r="W1521" s="9"/>
      <c r="X1521" s="9"/>
      <c r="Y1521" s="9"/>
      <c r="Z1521" s="9"/>
      <c r="AA1521" s="9"/>
      <c r="AB1521" s="9"/>
      <c r="AC1521" s="9"/>
      <c r="AD1521" s="9"/>
      <c r="AP1521"/>
      <c r="AQ1521"/>
      <c r="AX1521"/>
    </row>
    <row r="1522" spans="18:50" ht="18.600000000000001" customHeight="1" x14ac:dyDescent="0.25">
      <c r="R1522" s="9"/>
      <c r="S1522" s="9"/>
      <c r="T1522" s="9"/>
      <c r="U1522" s="9"/>
      <c r="V1522" s="9"/>
      <c r="W1522" s="9"/>
      <c r="X1522" s="9"/>
      <c r="Y1522" s="9"/>
      <c r="Z1522" s="9"/>
      <c r="AA1522" s="9"/>
      <c r="AB1522" s="9"/>
      <c r="AC1522" s="9"/>
      <c r="AD1522" s="9"/>
      <c r="AP1522"/>
      <c r="AQ1522"/>
      <c r="AX1522"/>
    </row>
    <row r="1523" spans="18:50" ht="18.600000000000001" customHeight="1" x14ac:dyDescent="0.25">
      <c r="R1523" s="9"/>
      <c r="S1523" s="9"/>
      <c r="T1523" s="9"/>
      <c r="U1523" s="9"/>
      <c r="V1523" s="9"/>
      <c r="W1523" s="9"/>
      <c r="X1523" s="9"/>
      <c r="Y1523" s="9"/>
      <c r="Z1523" s="9"/>
      <c r="AA1523" s="9"/>
      <c r="AB1523" s="9"/>
      <c r="AC1523" s="9"/>
      <c r="AD1523" s="9"/>
      <c r="AP1523"/>
      <c r="AQ1523"/>
      <c r="AX1523"/>
    </row>
    <row r="1524" spans="18:50" ht="18.600000000000001" customHeight="1" x14ac:dyDescent="0.25">
      <c r="R1524" s="9"/>
      <c r="S1524" s="9"/>
      <c r="T1524" s="9"/>
      <c r="U1524" s="9"/>
      <c r="V1524" s="9"/>
      <c r="W1524" s="9"/>
      <c r="X1524" s="9"/>
      <c r="Y1524" s="9"/>
      <c r="Z1524" s="9"/>
      <c r="AA1524" s="9"/>
      <c r="AB1524" s="9"/>
      <c r="AC1524" s="9"/>
      <c r="AD1524" s="9"/>
      <c r="AP1524"/>
      <c r="AQ1524"/>
      <c r="AX1524"/>
    </row>
    <row r="1525" spans="18:50" ht="18.600000000000001" customHeight="1" x14ac:dyDescent="0.25">
      <c r="R1525" s="9"/>
      <c r="S1525" s="9"/>
      <c r="T1525" s="9"/>
      <c r="U1525" s="9"/>
      <c r="V1525" s="9"/>
      <c r="W1525" s="9"/>
      <c r="X1525" s="9"/>
      <c r="Y1525" s="9"/>
      <c r="Z1525" s="9"/>
      <c r="AA1525" s="9"/>
      <c r="AB1525" s="9"/>
      <c r="AC1525" s="9"/>
      <c r="AD1525" s="9"/>
      <c r="AP1525"/>
      <c r="AQ1525"/>
      <c r="AX1525"/>
    </row>
    <row r="1526" spans="18:50" ht="18.600000000000001" customHeight="1" x14ac:dyDescent="0.25">
      <c r="R1526" s="9"/>
      <c r="S1526" s="9"/>
      <c r="T1526" s="9"/>
      <c r="U1526" s="9"/>
      <c r="V1526" s="9"/>
      <c r="W1526" s="9"/>
      <c r="X1526" s="9"/>
      <c r="Y1526" s="9"/>
      <c r="Z1526" s="9"/>
      <c r="AA1526" s="9"/>
      <c r="AB1526" s="9"/>
      <c r="AC1526" s="9"/>
      <c r="AD1526" s="9"/>
      <c r="AP1526"/>
      <c r="AQ1526"/>
      <c r="AX1526"/>
    </row>
    <row r="1527" spans="18:50" ht="18.600000000000001" customHeight="1" x14ac:dyDescent="0.25">
      <c r="R1527" s="9"/>
      <c r="S1527" s="9"/>
      <c r="T1527" s="9"/>
      <c r="U1527" s="9"/>
      <c r="V1527" s="9"/>
      <c r="W1527" s="9"/>
      <c r="X1527" s="9"/>
      <c r="Y1527" s="9"/>
      <c r="Z1527" s="9"/>
      <c r="AA1527" s="9"/>
      <c r="AB1527" s="9"/>
      <c r="AC1527" s="9"/>
      <c r="AD1527" s="9"/>
      <c r="AP1527"/>
      <c r="AQ1527"/>
      <c r="AX1527"/>
    </row>
    <row r="1528" spans="18:50" ht="18.600000000000001" customHeight="1" x14ac:dyDescent="0.25">
      <c r="R1528" s="9"/>
      <c r="S1528" s="9"/>
      <c r="T1528" s="9"/>
      <c r="U1528" s="9"/>
      <c r="V1528" s="9"/>
      <c r="W1528" s="9"/>
      <c r="X1528" s="9"/>
      <c r="Y1528" s="9"/>
      <c r="Z1528" s="9"/>
      <c r="AA1528" s="9"/>
      <c r="AB1528" s="9"/>
      <c r="AC1528" s="9"/>
      <c r="AD1528" s="9"/>
      <c r="AP1528"/>
      <c r="AQ1528"/>
      <c r="AX1528"/>
    </row>
    <row r="1529" spans="18:50" ht="18.600000000000001" customHeight="1" x14ac:dyDescent="0.25">
      <c r="R1529" s="9"/>
      <c r="S1529" s="9"/>
      <c r="T1529" s="9"/>
      <c r="U1529" s="9"/>
      <c r="V1529" s="9"/>
      <c r="W1529" s="9"/>
      <c r="X1529" s="9"/>
      <c r="Y1529" s="9"/>
      <c r="Z1529" s="9"/>
      <c r="AA1529" s="9"/>
      <c r="AB1529" s="9"/>
      <c r="AC1529" s="9"/>
      <c r="AD1529" s="9"/>
      <c r="AP1529"/>
      <c r="AQ1529"/>
      <c r="AX1529"/>
    </row>
    <row r="1530" spans="18:50" ht="18.600000000000001" customHeight="1" x14ac:dyDescent="0.25">
      <c r="R1530" s="9"/>
      <c r="S1530" s="9"/>
      <c r="T1530" s="9"/>
      <c r="U1530" s="9"/>
      <c r="V1530" s="9"/>
      <c r="W1530" s="9"/>
      <c r="X1530" s="9"/>
      <c r="Y1530" s="9"/>
      <c r="Z1530" s="9"/>
      <c r="AA1530" s="9"/>
      <c r="AB1530" s="9"/>
      <c r="AC1530" s="9"/>
      <c r="AD1530" s="9"/>
      <c r="AP1530"/>
      <c r="AQ1530"/>
      <c r="AX1530"/>
    </row>
    <row r="1531" spans="18:50" ht="18.600000000000001" customHeight="1" x14ac:dyDescent="0.25">
      <c r="R1531" s="9"/>
      <c r="S1531" s="9"/>
      <c r="T1531" s="9"/>
      <c r="U1531" s="9"/>
      <c r="V1531" s="9"/>
      <c r="W1531" s="9"/>
      <c r="X1531" s="9"/>
      <c r="Y1531" s="9"/>
      <c r="Z1531" s="9"/>
      <c r="AA1531" s="9"/>
      <c r="AB1531" s="9"/>
      <c r="AC1531" s="9"/>
      <c r="AD1531" s="9"/>
      <c r="AP1531"/>
      <c r="AQ1531"/>
      <c r="AX1531"/>
    </row>
    <row r="1532" spans="18:50" ht="18.600000000000001" customHeight="1" x14ac:dyDescent="0.25">
      <c r="R1532" s="9"/>
      <c r="S1532" s="9"/>
      <c r="T1532" s="9"/>
      <c r="U1532" s="9"/>
      <c r="V1532" s="9"/>
      <c r="W1532" s="9"/>
      <c r="X1532" s="9"/>
      <c r="Y1532" s="9"/>
      <c r="Z1532" s="9"/>
      <c r="AA1532" s="9"/>
      <c r="AB1532" s="9"/>
      <c r="AC1532" s="9"/>
      <c r="AD1532" s="9"/>
      <c r="AP1532"/>
      <c r="AQ1532"/>
      <c r="AX1532"/>
    </row>
    <row r="1533" spans="18:50" ht="18.600000000000001" customHeight="1" x14ac:dyDescent="0.25">
      <c r="R1533" s="9"/>
      <c r="S1533" s="9"/>
      <c r="T1533" s="9"/>
      <c r="U1533" s="9"/>
      <c r="V1533" s="9"/>
      <c r="W1533" s="9"/>
      <c r="X1533" s="9"/>
      <c r="Y1533" s="9"/>
      <c r="Z1533" s="9"/>
      <c r="AA1533" s="9"/>
      <c r="AB1533" s="9"/>
      <c r="AC1533" s="9"/>
      <c r="AD1533" s="9"/>
      <c r="AP1533"/>
      <c r="AQ1533"/>
      <c r="AX1533"/>
    </row>
    <row r="1534" spans="18:50" ht="18.600000000000001" customHeight="1" x14ac:dyDescent="0.25">
      <c r="R1534" s="9"/>
      <c r="S1534" s="9"/>
      <c r="T1534" s="9"/>
      <c r="U1534" s="9"/>
      <c r="V1534" s="9"/>
      <c r="W1534" s="9"/>
      <c r="X1534" s="9"/>
      <c r="Y1534" s="9"/>
      <c r="Z1534" s="9"/>
      <c r="AA1534" s="9"/>
      <c r="AB1534" s="9"/>
      <c r="AC1534" s="9"/>
      <c r="AD1534" s="9"/>
      <c r="AP1534"/>
      <c r="AQ1534"/>
      <c r="AX1534"/>
    </row>
    <row r="1535" spans="18:50" ht="18.600000000000001" customHeight="1" x14ac:dyDescent="0.25">
      <c r="R1535" s="9"/>
      <c r="S1535" s="9"/>
      <c r="T1535" s="9"/>
      <c r="U1535" s="9"/>
      <c r="V1535" s="9"/>
      <c r="W1535" s="9"/>
      <c r="X1535" s="9"/>
      <c r="Y1535" s="9"/>
      <c r="Z1535" s="9"/>
      <c r="AA1535" s="9"/>
      <c r="AB1535" s="9"/>
      <c r="AC1535" s="9"/>
      <c r="AD1535" s="9"/>
      <c r="AP1535"/>
      <c r="AQ1535"/>
      <c r="AX1535"/>
    </row>
    <row r="1536" spans="18:50" ht="18.600000000000001" customHeight="1" x14ac:dyDescent="0.25">
      <c r="R1536" s="9"/>
      <c r="S1536" s="9"/>
      <c r="T1536" s="9"/>
      <c r="U1536" s="9"/>
      <c r="V1536" s="9"/>
      <c r="W1536" s="9"/>
      <c r="X1536" s="9"/>
      <c r="Y1536" s="9"/>
      <c r="Z1536" s="9"/>
      <c r="AA1536" s="9"/>
      <c r="AB1536" s="9"/>
      <c r="AC1536" s="9"/>
      <c r="AD1536" s="9"/>
      <c r="AP1536"/>
      <c r="AQ1536"/>
      <c r="AX1536"/>
    </row>
    <row r="1537" spans="18:50" ht="18.600000000000001" customHeight="1" x14ac:dyDescent="0.25">
      <c r="R1537" s="9"/>
      <c r="S1537" s="9"/>
      <c r="T1537" s="9"/>
      <c r="U1537" s="9"/>
      <c r="V1537" s="9"/>
      <c r="W1537" s="9"/>
      <c r="X1537" s="9"/>
      <c r="Y1537" s="9"/>
      <c r="Z1537" s="9"/>
      <c r="AA1537" s="9"/>
      <c r="AB1537" s="9"/>
      <c r="AC1537" s="9"/>
      <c r="AD1537" s="9"/>
      <c r="AP1537"/>
      <c r="AQ1537"/>
      <c r="AX1537"/>
    </row>
    <row r="1538" spans="18:50" ht="18.600000000000001" customHeight="1" x14ac:dyDescent="0.25">
      <c r="R1538" s="9"/>
      <c r="S1538" s="9"/>
      <c r="T1538" s="9"/>
      <c r="U1538" s="9"/>
      <c r="V1538" s="9"/>
      <c r="W1538" s="9"/>
      <c r="X1538" s="9"/>
      <c r="Y1538" s="9"/>
      <c r="Z1538" s="9"/>
      <c r="AA1538" s="9"/>
      <c r="AB1538" s="9"/>
      <c r="AC1538" s="9"/>
      <c r="AD1538" s="9"/>
      <c r="AP1538"/>
      <c r="AQ1538"/>
      <c r="AX1538"/>
    </row>
    <row r="1539" spans="18:50" ht="18.600000000000001" customHeight="1" x14ac:dyDescent="0.25">
      <c r="R1539" s="9"/>
      <c r="S1539" s="9"/>
      <c r="T1539" s="9"/>
      <c r="U1539" s="9"/>
      <c r="V1539" s="9"/>
      <c r="W1539" s="9"/>
      <c r="X1539" s="9"/>
      <c r="Y1539" s="9"/>
      <c r="Z1539" s="9"/>
      <c r="AA1539" s="9"/>
      <c r="AB1539" s="9"/>
      <c r="AC1539" s="9"/>
      <c r="AD1539" s="9"/>
      <c r="AP1539"/>
      <c r="AQ1539"/>
      <c r="AX1539"/>
    </row>
    <row r="1540" spans="18:50" ht="18.600000000000001" customHeight="1" x14ac:dyDescent="0.25">
      <c r="R1540" s="9"/>
      <c r="S1540" s="9"/>
      <c r="T1540" s="9"/>
      <c r="U1540" s="9"/>
      <c r="V1540" s="9"/>
      <c r="W1540" s="9"/>
      <c r="X1540" s="9"/>
      <c r="Y1540" s="9"/>
      <c r="Z1540" s="9"/>
      <c r="AA1540" s="9"/>
      <c r="AB1540" s="9"/>
      <c r="AC1540" s="9"/>
      <c r="AD1540" s="9"/>
      <c r="AP1540"/>
      <c r="AQ1540"/>
      <c r="AX1540"/>
    </row>
    <row r="1541" spans="18:50" ht="18.600000000000001" customHeight="1" x14ac:dyDescent="0.25">
      <c r="R1541" s="9"/>
      <c r="S1541" s="9"/>
      <c r="T1541" s="9"/>
      <c r="U1541" s="9"/>
      <c r="V1541" s="9"/>
      <c r="W1541" s="9"/>
      <c r="X1541" s="9"/>
      <c r="Y1541" s="9"/>
      <c r="Z1541" s="9"/>
      <c r="AA1541" s="9"/>
      <c r="AB1541" s="9"/>
      <c r="AC1541" s="9"/>
      <c r="AD1541" s="9"/>
      <c r="AP1541"/>
      <c r="AQ1541"/>
      <c r="AX1541"/>
    </row>
    <row r="1542" spans="18:50" ht="18.600000000000001" customHeight="1" x14ac:dyDescent="0.25">
      <c r="R1542" s="9"/>
      <c r="S1542" s="9"/>
      <c r="T1542" s="9"/>
      <c r="U1542" s="9"/>
      <c r="V1542" s="9"/>
      <c r="W1542" s="9"/>
      <c r="X1542" s="9"/>
      <c r="Y1542" s="9"/>
      <c r="Z1542" s="9"/>
      <c r="AA1542" s="9"/>
      <c r="AB1542" s="9"/>
      <c r="AC1542" s="9"/>
      <c r="AD1542" s="9"/>
      <c r="AP1542"/>
      <c r="AQ1542"/>
      <c r="AX1542"/>
    </row>
    <row r="1543" spans="18:50" ht="18.600000000000001" customHeight="1" x14ac:dyDescent="0.25">
      <c r="R1543" s="9"/>
      <c r="S1543" s="9"/>
      <c r="T1543" s="9"/>
      <c r="U1543" s="9"/>
      <c r="V1543" s="9"/>
      <c r="W1543" s="9"/>
      <c r="X1543" s="9"/>
      <c r="Y1543" s="9"/>
      <c r="Z1543" s="9"/>
      <c r="AA1543" s="9"/>
      <c r="AB1543" s="9"/>
      <c r="AC1543" s="9"/>
      <c r="AD1543" s="9"/>
      <c r="AP1543"/>
      <c r="AQ1543"/>
      <c r="AX1543"/>
    </row>
    <row r="1544" spans="18:50" ht="18.600000000000001" customHeight="1" x14ac:dyDescent="0.25">
      <c r="R1544" s="9"/>
      <c r="S1544" s="9"/>
      <c r="T1544" s="9"/>
      <c r="U1544" s="9"/>
      <c r="V1544" s="9"/>
      <c r="W1544" s="9"/>
      <c r="X1544" s="9"/>
      <c r="Y1544" s="9"/>
      <c r="Z1544" s="9"/>
      <c r="AA1544" s="9"/>
      <c r="AB1544" s="9"/>
      <c r="AC1544" s="9"/>
      <c r="AD1544" s="9"/>
      <c r="AP1544"/>
      <c r="AQ1544"/>
      <c r="AX1544"/>
    </row>
    <row r="1545" spans="18:50" ht="18.600000000000001" customHeight="1" x14ac:dyDescent="0.25">
      <c r="R1545" s="9"/>
      <c r="S1545" s="9"/>
      <c r="T1545" s="9"/>
      <c r="U1545" s="9"/>
      <c r="V1545" s="9"/>
      <c r="W1545" s="9"/>
      <c r="X1545" s="9"/>
      <c r="Y1545" s="9"/>
      <c r="Z1545" s="9"/>
      <c r="AA1545" s="9"/>
      <c r="AB1545" s="9"/>
      <c r="AC1545" s="9"/>
      <c r="AD1545" s="9"/>
      <c r="AP1545"/>
      <c r="AQ1545"/>
      <c r="AX1545"/>
    </row>
    <row r="1546" spans="18:50" ht="18.600000000000001" customHeight="1" x14ac:dyDescent="0.25">
      <c r="R1546" s="9"/>
      <c r="S1546" s="9"/>
      <c r="T1546" s="9"/>
      <c r="U1546" s="9"/>
      <c r="V1546" s="9"/>
      <c r="W1546" s="9"/>
      <c r="X1546" s="9"/>
      <c r="Y1546" s="9"/>
      <c r="Z1546" s="9"/>
      <c r="AA1546" s="9"/>
      <c r="AB1546" s="9"/>
      <c r="AC1546" s="9"/>
      <c r="AD1546" s="9"/>
      <c r="AP1546"/>
      <c r="AQ1546"/>
      <c r="AX1546"/>
    </row>
    <row r="1547" spans="18:50" ht="18.600000000000001" customHeight="1" x14ac:dyDescent="0.25">
      <c r="R1547" s="9"/>
      <c r="S1547" s="9"/>
      <c r="T1547" s="9"/>
      <c r="U1547" s="9"/>
      <c r="V1547" s="9"/>
      <c r="W1547" s="9"/>
      <c r="X1547" s="9"/>
      <c r="Y1547" s="9"/>
      <c r="Z1547" s="9"/>
      <c r="AA1547" s="9"/>
      <c r="AB1547" s="9"/>
      <c r="AC1547" s="9"/>
      <c r="AD1547" s="9"/>
      <c r="AP1547"/>
      <c r="AQ1547"/>
      <c r="AX1547"/>
    </row>
    <row r="1548" spans="18:50" ht="18.600000000000001" customHeight="1" x14ac:dyDescent="0.25">
      <c r="R1548" s="9"/>
      <c r="S1548" s="9"/>
      <c r="T1548" s="9"/>
      <c r="U1548" s="9"/>
      <c r="V1548" s="9"/>
      <c r="W1548" s="9"/>
      <c r="X1548" s="9"/>
      <c r="Y1548" s="9"/>
      <c r="Z1548" s="9"/>
      <c r="AA1548" s="9"/>
      <c r="AB1548" s="9"/>
      <c r="AC1548" s="9"/>
      <c r="AD1548" s="9"/>
      <c r="AP1548"/>
      <c r="AQ1548"/>
      <c r="AX1548"/>
    </row>
    <row r="1549" spans="18:50" ht="18.600000000000001" customHeight="1" x14ac:dyDescent="0.25">
      <c r="R1549" s="9"/>
      <c r="S1549" s="9"/>
      <c r="T1549" s="9"/>
      <c r="U1549" s="9"/>
      <c r="V1549" s="9"/>
      <c r="W1549" s="9"/>
      <c r="X1549" s="9"/>
      <c r="Y1549" s="9"/>
      <c r="Z1549" s="9"/>
      <c r="AA1549" s="9"/>
      <c r="AB1549" s="9"/>
      <c r="AC1549" s="9"/>
      <c r="AD1549" s="9"/>
      <c r="AP1549"/>
      <c r="AQ1549"/>
      <c r="AX1549"/>
    </row>
    <row r="1550" spans="18:50" ht="18.600000000000001" customHeight="1" x14ac:dyDescent="0.25">
      <c r="R1550" s="9"/>
      <c r="S1550" s="9"/>
      <c r="T1550" s="9"/>
      <c r="U1550" s="9"/>
      <c r="V1550" s="9"/>
      <c r="W1550" s="9"/>
      <c r="X1550" s="9"/>
      <c r="Y1550" s="9"/>
      <c r="Z1550" s="9"/>
      <c r="AA1550" s="9"/>
      <c r="AB1550" s="9"/>
      <c r="AC1550" s="9"/>
      <c r="AD1550" s="9"/>
      <c r="AP1550"/>
      <c r="AQ1550"/>
      <c r="AX1550"/>
    </row>
    <row r="1551" spans="18:50" ht="18.600000000000001" customHeight="1" x14ac:dyDescent="0.25">
      <c r="R1551" s="9"/>
      <c r="S1551" s="9"/>
      <c r="T1551" s="9"/>
      <c r="U1551" s="9"/>
      <c r="V1551" s="9"/>
      <c r="W1551" s="9"/>
      <c r="X1551" s="9"/>
      <c r="Y1551" s="9"/>
      <c r="Z1551" s="9"/>
      <c r="AA1551" s="9"/>
      <c r="AB1551" s="9"/>
      <c r="AC1551" s="9"/>
      <c r="AD1551" s="9"/>
      <c r="AP1551"/>
      <c r="AQ1551"/>
      <c r="AX1551"/>
    </row>
    <row r="1552" spans="18:50" ht="18.600000000000001" customHeight="1" x14ac:dyDescent="0.25">
      <c r="R1552" s="9"/>
      <c r="S1552" s="9"/>
      <c r="T1552" s="9"/>
      <c r="U1552" s="9"/>
      <c r="V1552" s="9"/>
      <c r="W1552" s="9"/>
      <c r="X1552" s="9"/>
      <c r="Y1552" s="9"/>
      <c r="Z1552" s="9"/>
      <c r="AA1552" s="9"/>
      <c r="AB1552" s="9"/>
      <c r="AC1552" s="9"/>
      <c r="AD1552" s="9"/>
      <c r="AP1552"/>
      <c r="AQ1552"/>
      <c r="AX1552"/>
    </row>
    <row r="1553" spans="18:50" ht="18.600000000000001" customHeight="1" x14ac:dyDescent="0.25">
      <c r="R1553" s="9"/>
      <c r="S1553" s="9"/>
      <c r="T1553" s="9"/>
      <c r="U1553" s="9"/>
      <c r="V1553" s="9"/>
      <c r="W1553" s="9"/>
      <c r="X1553" s="9"/>
      <c r="Y1553" s="9"/>
      <c r="Z1553" s="9"/>
      <c r="AA1553" s="9"/>
      <c r="AB1553" s="9"/>
      <c r="AC1553" s="9"/>
      <c r="AD1553" s="9"/>
      <c r="AP1553"/>
      <c r="AQ1553"/>
      <c r="AX1553"/>
    </row>
    <row r="1554" spans="18:50" ht="18.600000000000001" customHeight="1" x14ac:dyDescent="0.25">
      <c r="R1554" s="9"/>
      <c r="S1554" s="9"/>
      <c r="T1554" s="9"/>
      <c r="U1554" s="9"/>
      <c r="V1554" s="9"/>
      <c r="W1554" s="9"/>
      <c r="X1554" s="9"/>
      <c r="Y1554" s="9"/>
      <c r="Z1554" s="9"/>
      <c r="AA1554" s="9"/>
      <c r="AB1554" s="9"/>
      <c r="AC1554" s="9"/>
      <c r="AD1554" s="9"/>
      <c r="AP1554"/>
      <c r="AQ1554"/>
      <c r="AX1554"/>
    </row>
    <row r="1555" spans="18:50" ht="18.600000000000001" customHeight="1" x14ac:dyDescent="0.25">
      <c r="R1555" s="9"/>
      <c r="S1555" s="9"/>
      <c r="T1555" s="9"/>
      <c r="U1555" s="9"/>
      <c r="V1555" s="9"/>
      <c r="W1555" s="9"/>
      <c r="X1555" s="9"/>
      <c r="Y1555" s="9"/>
      <c r="Z1555" s="9"/>
      <c r="AA1555" s="9"/>
      <c r="AB1555" s="9"/>
      <c r="AC1555" s="9"/>
      <c r="AD1555" s="9"/>
      <c r="AP1555"/>
      <c r="AQ1555"/>
      <c r="AX1555"/>
    </row>
    <row r="1556" spans="18:50" ht="18.600000000000001" customHeight="1" x14ac:dyDescent="0.25">
      <c r="R1556" s="9"/>
      <c r="S1556" s="9"/>
      <c r="T1556" s="9"/>
      <c r="U1556" s="9"/>
      <c r="V1556" s="9"/>
      <c r="W1556" s="9"/>
      <c r="X1556" s="9"/>
      <c r="Y1556" s="9"/>
      <c r="Z1556" s="9"/>
      <c r="AA1556" s="9"/>
      <c r="AB1556" s="9"/>
      <c r="AC1556" s="9"/>
      <c r="AD1556" s="9"/>
      <c r="AP1556"/>
      <c r="AQ1556"/>
      <c r="AX1556"/>
    </row>
    <row r="1557" spans="18:50" ht="18.600000000000001" customHeight="1" x14ac:dyDescent="0.25">
      <c r="R1557" s="9"/>
      <c r="S1557" s="9"/>
      <c r="T1557" s="9"/>
      <c r="U1557" s="9"/>
      <c r="V1557" s="9"/>
      <c r="W1557" s="9"/>
      <c r="X1557" s="9"/>
      <c r="Y1557" s="9"/>
      <c r="Z1557" s="9"/>
      <c r="AA1557" s="9"/>
      <c r="AB1557" s="9"/>
      <c r="AC1557" s="9"/>
      <c r="AD1557" s="9"/>
      <c r="AP1557"/>
      <c r="AQ1557"/>
      <c r="AX1557"/>
    </row>
    <row r="1558" spans="18:50" ht="18.600000000000001" customHeight="1" x14ac:dyDescent="0.25">
      <c r="R1558" s="9"/>
      <c r="S1558" s="9"/>
      <c r="T1558" s="9"/>
      <c r="U1558" s="9"/>
      <c r="V1558" s="9"/>
      <c r="W1558" s="9"/>
      <c r="X1558" s="9"/>
      <c r="Y1558" s="9"/>
      <c r="Z1558" s="9"/>
      <c r="AA1558" s="9"/>
      <c r="AB1558" s="9"/>
      <c r="AC1558" s="9"/>
      <c r="AD1558" s="9"/>
      <c r="AP1558"/>
      <c r="AQ1558"/>
      <c r="AX1558"/>
    </row>
    <row r="1559" spans="18:50" ht="18.600000000000001" customHeight="1" x14ac:dyDescent="0.25">
      <c r="R1559" s="9"/>
      <c r="S1559" s="9"/>
      <c r="T1559" s="9"/>
      <c r="U1559" s="9"/>
      <c r="V1559" s="9"/>
      <c r="W1559" s="9"/>
      <c r="X1559" s="9"/>
      <c r="Y1559" s="9"/>
      <c r="Z1559" s="9"/>
      <c r="AA1559" s="9"/>
      <c r="AB1559" s="9"/>
      <c r="AC1559" s="9"/>
      <c r="AD1559" s="9"/>
      <c r="AP1559"/>
      <c r="AQ1559"/>
      <c r="AX1559"/>
    </row>
    <row r="1560" spans="18:50" ht="18.600000000000001" customHeight="1" x14ac:dyDescent="0.25">
      <c r="R1560" s="9"/>
      <c r="S1560" s="9"/>
      <c r="T1560" s="9"/>
      <c r="U1560" s="9"/>
      <c r="V1560" s="9"/>
      <c r="W1560" s="9"/>
      <c r="X1560" s="9"/>
      <c r="Y1560" s="9"/>
      <c r="Z1560" s="9"/>
      <c r="AA1560" s="9"/>
      <c r="AB1560" s="9"/>
      <c r="AC1560" s="9"/>
      <c r="AD1560" s="9"/>
      <c r="AP1560"/>
      <c r="AQ1560"/>
      <c r="AX1560"/>
    </row>
    <row r="1561" spans="18:50" ht="18.600000000000001" customHeight="1" x14ac:dyDescent="0.25">
      <c r="R1561" s="9"/>
      <c r="S1561" s="9"/>
      <c r="T1561" s="9"/>
      <c r="U1561" s="9"/>
      <c r="V1561" s="9"/>
      <c r="W1561" s="9"/>
      <c r="X1561" s="9"/>
      <c r="Y1561" s="9"/>
      <c r="Z1561" s="9"/>
      <c r="AA1561" s="9"/>
      <c r="AB1561" s="9"/>
      <c r="AC1561" s="9"/>
      <c r="AD1561" s="9"/>
      <c r="AP1561"/>
      <c r="AQ1561"/>
      <c r="AX1561"/>
    </row>
    <row r="1562" spans="18:50" ht="18.600000000000001" customHeight="1" x14ac:dyDescent="0.25">
      <c r="R1562" s="9"/>
      <c r="S1562" s="9"/>
      <c r="T1562" s="9"/>
      <c r="U1562" s="9"/>
      <c r="V1562" s="9"/>
      <c r="W1562" s="9"/>
      <c r="X1562" s="9"/>
      <c r="Y1562" s="9"/>
      <c r="Z1562" s="9"/>
      <c r="AA1562" s="9"/>
      <c r="AB1562" s="9"/>
      <c r="AC1562" s="9"/>
      <c r="AD1562" s="9"/>
      <c r="AP1562"/>
      <c r="AQ1562"/>
      <c r="AX1562"/>
    </row>
    <row r="1563" spans="18:50" ht="18.600000000000001" customHeight="1" x14ac:dyDescent="0.25">
      <c r="R1563" s="9"/>
      <c r="S1563" s="9"/>
      <c r="T1563" s="9"/>
      <c r="U1563" s="9"/>
      <c r="V1563" s="9"/>
      <c r="W1563" s="9"/>
      <c r="X1563" s="9"/>
      <c r="Y1563" s="9"/>
      <c r="Z1563" s="9"/>
      <c r="AA1563" s="9"/>
      <c r="AB1563" s="9"/>
      <c r="AC1563" s="9"/>
      <c r="AD1563" s="9"/>
      <c r="AP1563"/>
      <c r="AQ1563"/>
      <c r="AX1563"/>
    </row>
    <row r="1564" spans="18:50" ht="18.600000000000001" customHeight="1" x14ac:dyDescent="0.25">
      <c r="R1564" s="9"/>
      <c r="S1564" s="9"/>
      <c r="T1564" s="9"/>
      <c r="U1564" s="9"/>
      <c r="V1564" s="9"/>
      <c r="W1564" s="9"/>
      <c r="X1564" s="9"/>
      <c r="Y1564" s="9"/>
      <c r="Z1564" s="9"/>
      <c r="AA1564" s="9"/>
      <c r="AB1564" s="9"/>
      <c r="AC1564" s="9"/>
      <c r="AD1564" s="9"/>
      <c r="AP1564"/>
      <c r="AQ1564"/>
      <c r="AX1564"/>
    </row>
    <row r="1565" spans="18:50" ht="18.600000000000001" customHeight="1" x14ac:dyDescent="0.25">
      <c r="R1565" s="9"/>
      <c r="S1565" s="9"/>
      <c r="T1565" s="9"/>
      <c r="U1565" s="9"/>
      <c r="V1565" s="9"/>
      <c r="W1565" s="9"/>
      <c r="X1565" s="9"/>
      <c r="Y1565" s="9"/>
      <c r="Z1565" s="9"/>
      <c r="AA1565" s="9"/>
      <c r="AB1565" s="9"/>
      <c r="AC1565" s="9"/>
      <c r="AD1565" s="9"/>
      <c r="AP1565"/>
      <c r="AQ1565"/>
      <c r="AX1565"/>
    </row>
    <row r="1566" spans="18:50" ht="18.600000000000001" customHeight="1" x14ac:dyDescent="0.25">
      <c r="R1566" s="9"/>
      <c r="S1566" s="9"/>
      <c r="T1566" s="9"/>
      <c r="U1566" s="9"/>
      <c r="V1566" s="9"/>
      <c r="W1566" s="9"/>
      <c r="X1566" s="9"/>
      <c r="Y1566" s="9"/>
      <c r="Z1566" s="9"/>
      <c r="AA1566" s="9"/>
      <c r="AB1566" s="9"/>
      <c r="AC1566" s="9"/>
      <c r="AD1566" s="9"/>
      <c r="AP1566"/>
      <c r="AQ1566"/>
      <c r="AX1566"/>
    </row>
    <row r="1567" spans="18:50" ht="18.600000000000001" customHeight="1" x14ac:dyDescent="0.25">
      <c r="R1567" s="9"/>
      <c r="S1567" s="9"/>
      <c r="T1567" s="9"/>
      <c r="U1567" s="9"/>
      <c r="V1567" s="9"/>
      <c r="W1567" s="9"/>
      <c r="X1567" s="9"/>
      <c r="Y1567" s="9"/>
      <c r="Z1567" s="9"/>
      <c r="AA1567" s="9"/>
      <c r="AB1567" s="9"/>
      <c r="AC1567" s="9"/>
      <c r="AD1567" s="9"/>
      <c r="AP1567"/>
      <c r="AQ1567"/>
      <c r="AX1567"/>
    </row>
    <row r="1568" spans="18:50" ht="18.600000000000001" customHeight="1" x14ac:dyDescent="0.25">
      <c r="R1568" s="9"/>
      <c r="S1568" s="9"/>
      <c r="T1568" s="9"/>
      <c r="U1568" s="9"/>
      <c r="V1568" s="9"/>
      <c r="W1568" s="9"/>
      <c r="X1568" s="9"/>
      <c r="Y1568" s="9"/>
      <c r="Z1568" s="9"/>
      <c r="AA1568" s="9"/>
      <c r="AB1568" s="9"/>
      <c r="AC1568" s="9"/>
      <c r="AD1568" s="9"/>
      <c r="AP1568"/>
      <c r="AQ1568"/>
      <c r="AX1568"/>
    </row>
    <row r="1569" spans="18:50" ht="18.600000000000001" customHeight="1" x14ac:dyDescent="0.25">
      <c r="R1569" s="9"/>
      <c r="S1569" s="9"/>
      <c r="T1569" s="9"/>
      <c r="U1569" s="9"/>
      <c r="V1569" s="9"/>
      <c r="W1569" s="9"/>
      <c r="X1569" s="9"/>
      <c r="Y1569" s="9"/>
      <c r="Z1569" s="9"/>
      <c r="AA1569" s="9"/>
      <c r="AB1569" s="9"/>
      <c r="AC1569" s="9"/>
      <c r="AD1569" s="9"/>
      <c r="AP1569"/>
      <c r="AQ1569"/>
      <c r="AX1569"/>
    </row>
    <row r="1570" spans="18:50" ht="18.600000000000001" customHeight="1" x14ac:dyDescent="0.25">
      <c r="R1570" s="9"/>
      <c r="S1570" s="9"/>
      <c r="T1570" s="9"/>
      <c r="U1570" s="9"/>
      <c r="V1570" s="9"/>
      <c r="W1570" s="9"/>
      <c r="X1570" s="9"/>
      <c r="Y1570" s="9"/>
      <c r="Z1570" s="9"/>
      <c r="AA1570" s="9"/>
      <c r="AB1570" s="9"/>
      <c r="AC1570" s="9"/>
      <c r="AD1570" s="9"/>
      <c r="AP1570"/>
      <c r="AQ1570"/>
      <c r="AX1570"/>
    </row>
    <row r="1571" spans="18:50" ht="18.600000000000001" customHeight="1" x14ac:dyDescent="0.25">
      <c r="R1571" s="9"/>
      <c r="S1571" s="9"/>
      <c r="T1571" s="9"/>
      <c r="U1571" s="9"/>
      <c r="V1571" s="9"/>
      <c r="W1571" s="9"/>
      <c r="X1571" s="9"/>
      <c r="Y1571" s="9"/>
      <c r="Z1571" s="9"/>
      <c r="AA1571" s="9"/>
      <c r="AB1571" s="9"/>
      <c r="AC1571" s="9"/>
      <c r="AD1571" s="9"/>
      <c r="AP1571"/>
      <c r="AQ1571"/>
      <c r="AX1571"/>
    </row>
    <row r="1572" spans="18:50" ht="18.600000000000001" customHeight="1" x14ac:dyDescent="0.25">
      <c r="R1572" s="9"/>
      <c r="S1572" s="9"/>
      <c r="T1572" s="9"/>
      <c r="U1572" s="9"/>
      <c r="V1572" s="9"/>
      <c r="W1572" s="9"/>
      <c r="X1572" s="9"/>
      <c r="Y1572" s="9"/>
      <c r="Z1572" s="9"/>
      <c r="AA1572" s="9"/>
      <c r="AB1572" s="9"/>
      <c r="AC1572" s="9"/>
      <c r="AD1572" s="9"/>
      <c r="AP1572"/>
      <c r="AQ1572"/>
      <c r="AX1572"/>
    </row>
    <row r="1573" spans="18:50" ht="18.600000000000001" customHeight="1" x14ac:dyDescent="0.25">
      <c r="R1573" s="9"/>
      <c r="S1573" s="9"/>
      <c r="T1573" s="9"/>
      <c r="U1573" s="9"/>
      <c r="V1573" s="9"/>
      <c r="W1573" s="9"/>
      <c r="X1573" s="9"/>
      <c r="Y1573" s="9"/>
      <c r="Z1573" s="9"/>
      <c r="AA1573" s="9"/>
      <c r="AB1573" s="9"/>
      <c r="AC1573" s="9"/>
      <c r="AD1573" s="9"/>
      <c r="AP1573"/>
      <c r="AQ1573"/>
      <c r="AX1573"/>
    </row>
    <row r="1574" spans="18:50" ht="18.600000000000001" customHeight="1" x14ac:dyDescent="0.25">
      <c r="R1574" s="9"/>
      <c r="S1574" s="9"/>
      <c r="T1574" s="9"/>
      <c r="U1574" s="9"/>
      <c r="V1574" s="9"/>
      <c r="W1574" s="9"/>
      <c r="X1574" s="9"/>
      <c r="Y1574" s="9"/>
      <c r="Z1574" s="9"/>
      <c r="AA1574" s="9"/>
      <c r="AB1574" s="9"/>
      <c r="AC1574" s="9"/>
      <c r="AD1574" s="9"/>
      <c r="AP1574"/>
      <c r="AQ1574"/>
      <c r="AX1574"/>
    </row>
    <row r="1575" spans="18:50" ht="18.600000000000001" customHeight="1" x14ac:dyDescent="0.25">
      <c r="R1575" s="9"/>
      <c r="S1575" s="9"/>
      <c r="T1575" s="9"/>
      <c r="U1575" s="9"/>
      <c r="V1575" s="9"/>
      <c r="W1575" s="9"/>
      <c r="X1575" s="9"/>
      <c r="Y1575" s="9"/>
      <c r="Z1575" s="9"/>
      <c r="AA1575" s="9"/>
      <c r="AB1575" s="9"/>
      <c r="AC1575" s="9"/>
      <c r="AD1575" s="9"/>
      <c r="AP1575"/>
      <c r="AQ1575"/>
      <c r="AX1575"/>
    </row>
    <row r="1576" spans="18:50" ht="18.600000000000001" customHeight="1" x14ac:dyDescent="0.25">
      <c r="R1576" s="9"/>
      <c r="S1576" s="9"/>
      <c r="T1576" s="9"/>
      <c r="U1576" s="9"/>
      <c r="V1576" s="9"/>
      <c r="W1576" s="9"/>
      <c r="X1576" s="9"/>
      <c r="Y1576" s="9"/>
      <c r="Z1576" s="9"/>
      <c r="AA1576" s="9"/>
      <c r="AB1576" s="9"/>
      <c r="AC1576" s="9"/>
      <c r="AD1576" s="9"/>
      <c r="AP1576"/>
      <c r="AQ1576"/>
      <c r="AX1576"/>
    </row>
    <row r="1577" spans="18:50" ht="18.600000000000001" customHeight="1" x14ac:dyDescent="0.25">
      <c r="R1577" s="9"/>
      <c r="S1577" s="9"/>
      <c r="T1577" s="9"/>
      <c r="U1577" s="9"/>
      <c r="V1577" s="9"/>
      <c r="W1577" s="9"/>
      <c r="X1577" s="9"/>
      <c r="Y1577" s="9"/>
      <c r="Z1577" s="9"/>
      <c r="AA1577" s="9"/>
      <c r="AB1577" s="9"/>
      <c r="AC1577" s="9"/>
      <c r="AD1577" s="9"/>
      <c r="AP1577"/>
      <c r="AQ1577"/>
      <c r="AX1577"/>
    </row>
    <row r="1578" spans="18:50" ht="18.600000000000001" customHeight="1" x14ac:dyDescent="0.25">
      <c r="R1578" s="9"/>
      <c r="S1578" s="9"/>
      <c r="T1578" s="9"/>
      <c r="U1578" s="9"/>
      <c r="V1578" s="9"/>
      <c r="W1578" s="9"/>
      <c r="X1578" s="9"/>
      <c r="Y1578" s="9"/>
      <c r="Z1578" s="9"/>
      <c r="AA1578" s="9"/>
      <c r="AB1578" s="9"/>
      <c r="AC1578" s="9"/>
      <c r="AD1578" s="9"/>
      <c r="AP1578"/>
      <c r="AQ1578"/>
      <c r="AX1578"/>
    </row>
    <row r="1579" spans="18:50" ht="18.600000000000001" customHeight="1" x14ac:dyDescent="0.25">
      <c r="R1579" s="9"/>
      <c r="S1579" s="9"/>
      <c r="T1579" s="9"/>
      <c r="U1579" s="9"/>
      <c r="V1579" s="9"/>
      <c r="W1579" s="9"/>
      <c r="X1579" s="9"/>
      <c r="Y1579" s="9"/>
      <c r="Z1579" s="9"/>
      <c r="AA1579" s="9"/>
      <c r="AB1579" s="9"/>
      <c r="AC1579" s="9"/>
      <c r="AD1579" s="9"/>
      <c r="AP1579"/>
      <c r="AQ1579"/>
      <c r="AX1579"/>
    </row>
    <row r="1580" spans="18:50" ht="18.600000000000001" customHeight="1" x14ac:dyDescent="0.25">
      <c r="R1580" s="9"/>
      <c r="S1580" s="9"/>
      <c r="T1580" s="9"/>
      <c r="U1580" s="9"/>
      <c r="V1580" s="9"/>
      <c r="W1580" s="9"/>
      <c r="X1580" s="9"/>
      <c r="Y1580" s="9"/>
      <c r="Z1580" s="9"/>
      <c r="AA1580" s="9"/>
      <c r="AB1580" s="9"/>
      <c r="AC1580" s="9"/>
      <c r="AD1580" s="9"/>
      <c r="AP1580"/>
      <c r="AQ1580"/>
      <c r="AX1580"/>
    </row>
    <row r="1581" spans="18:50" ht="18.600000000000001" customHeight="1" x14ac:dyDescent="0.25">
      <c r="R1581" s="9"/>
      <c r="S1581" s="9"/>
      <c r="T1581" s="9"/>
      <c r="U1581" s="9"/>
      <c r="V1581" s="9"/>
      <c r="W1581" s="9"/>
      <c r="X1581" s="9"/>
      <c r="Y1581" s="9"/>
      <c r="Z1581" s="9"/>
      <c r="AA1581" s="9"/>
      <c r="AB1581" s="9"/>
      <c r="AC1581" s="9"/>
      <c r="AD1581" s="9"/>
      <c r="AP1581"/>
      <c r="AQ1581"/>
      <c r="AX1581"/>
    </row>
    <row r="1582" spans="18:50" ht="18.600000000000001" customHeight="1" x14ac:dyDescent="0.25">
      <c r="R1582" s="9"/>
      <c r="S1582" s="9"/>
      <c r="T1582" s="9"/>
      <c r="U1582" s="9"/>
      <c r="V1582" s="9"/>
      <c r="W1582" s="9"/>
      <c r="X1582" s="9"/>
      <c r="Y1582" s="9"/>
      <c r="Z1582" s="9"/>
      <c r="AA1582" s="9"/>
      <c r="AB1582" s="9"/>
      <c r="AC1582" s="9"/>
      <c r="AD1582" s="9"/>
      <c r="AP1582"/>
      <c r="AQ1582"/>
      <c r="AX1582"/>
    </row>
    <row r="1583" spans="18:50" ht="18.600000000000001" customHeight="1" x14ac:dyDescent="0.25">
      <c r="R1583" s="9"/>
      <c r="S1583" s="9"/>
      <c r="T1583" s="9"/>
      <c r="U1583" s="9"/>
      <c r="V1583" s="9"/>
      <c r="W1583" s="9"/>
      <c r="X1583" s="9"/>
      <c r="Y1583" s="9"/>
      <c r="Z1583" s="9"/>
      <c r="AA1583" s="9"/>
      <c r="AB1583" s="9"/>
      <c r="AC1583" s="9"/>
      <c r="AD1583" s="9"/>
      <c r="AP1583"/>
      <c r="AQ1583"/>
      <c r="AX1583"/>
    </row>
    <row r="1584" spans="18:50" ht="18.600000000000001" customHeight="1" x14ac:dyDescent="0.25">
      <c r="R1584" s="9"/>
      <c r="S1584" s="9"/>
      <c r="T1584" s="9"/>
      <c r="U1584" s="9"/>
      <c r="V1584" s="9"/>
      <c r="W1584" s="9"/>
      <c r="X1584" s="9"/>
      <c r="Y1584" s="9"/>
      <c r="Z1584" s="9"/>
      <c r="AA1584" s="9"/>
      <c r="AB1584" s="9"/>
      <c r="AC1584" s="9"/>
      <c r="AD1584" s="9"/>
      <c r="AP1584"/>
      <c r="AQ1584"/>
      <c r="AX1584"/>
    </row>
    <row r="1585" spans="18:50" ht="18.600000000000001" customHeight="1" x14ac:dyDescent="0.25">
      <c r="R1585" s="9"/>
      <c r="S1585" s="9"/>
      <c r="T1585" s="9"/>
      <c r="U1585" s="9"/>
      <c r="V1585" s="9"/>
      <c r="W1585" s="9"/>
      <c r="X1585" s="9"/>
      <c r="Y1585" s="9"/>
      <c r="Z1585" s="9"/>
      <c r="AA1585" s="9"/>
      <c r="AB1585" s="9"/>
      <c r="AC1585" s="9"/>
      <c r="AD1585" s="9"/>
      <c r="AP1585"/>
      <c r="AQ1585"/>
      <c r="AX1585"/>
    </row>
    <row r="1586" spans="18:50" ht="18.600000000000001" customHeight="1" x14ac:dyDescent="0.25">
      <c r="R1586" s="9"/>
      <c r="S1586" s="9"/>
      <c r="T1586" s="9"/>
      <c r="U1586" s="9"/>
      <c r="V1586" s="9"/>
      <c r="W1586" s="9"/>
      <c r="X1586" s="9"/>
      <c r="Y1586" s="9"/>
      <c r="Z1586" s="9"/>
      <c r="AA1586" s="9"/>
      <c r="AB1586" s="9"/>
      <c r="AC1586" s="9"/>
      <c r="AD1586" s="9"/>
      <c r="AP1586"/>
      <c r="AQ1586"/>
      <c r="AX1586"/>
    </row>
    <row r="1587" spans="18:50" ht="18.600000000000001" customHeight="1" x14ac:dyDescent="0.25">
      <c r="R1587" s="9"/>
      <c r="S1587" s="9"/>
      <c r="T1587" s="9"/>
      <c r="U1587" s="9"/>
      <c r="V1587" s="9"/>
      <c r="W1587" s="9"/>
      <c r="X1587" s="9"/>
      <c r="Y1587" s="9"/>
      <c r="Z1587" s="9"/>
      <c r="AA1587" s="9"/>
      <c r="AB1587" s="9"/>
      <c r="AC1587" s="9"/>
      <c r="AD1587" s="9"/>
      <c r="AP1587"/>
      <c r="AQ1587"/>
      <c r="AX1587"/>
    </row>
    <row r="1588" spans="18:50" ht="18.600000000000001" customHeight="1" x14ac:dyDescent="0.25">
      <c r="R1588" s="9"/>
      <c r="S1588" s="9"/>
      <c r="T1588" s="9"/>
      <c r="U1588" s="9"/>
      <c r="V1588" s="9"/>
      <c r="W1588" s="9"/>
      <c r="X1588" s="9"/>
      <c r="Y1588" s="9"/>
      <c r="Z1588" s="9"/>
      <c r="AA1588" s="9"/>
      <c r="AB1588" s="9"/>
      <c r="AC1588" s="9"/>
      <c r="AD1588" s="9"/>
      <c r="AP1588"/>
      <c r="AQ1588"/>
      <c r="AX1588"/>
    </row>
    <row r="1589" spans="18:50" ht="18.600000000000001" customHeight="1" x14ac:dyDescent="0.25">
      <c r="R1589" s="9"/>
      <c r="S1589" s="9"/>
      <c r="T1589" s="9"/>
      <c r="U1589" s="9"/>
      <c r="V1589" s="9"/>
      <c r="W1589" s="9"/>
      <c r="X1589" s="9"/>
      <c r="Y1589" s="9"/>
      <c r="Z1589" s="9"/>
      <c r="AA1589" s="9"/>
      <c r="AB1589" s="9"/>
      <c r="AC1589" s="9"/>
      <c r="AD1589" s="9"/>
      <c r="AP1589"/>
      <c r="AQ1589"/>
      <c r="AX1589"/>
    </row>
    <row r="1590" spans="18:50" ht="18.600000000000001" customHeight="1" x14ac:dyDescent="0.25">
      <c r="R1590" s="9"/>
      <c r="S1590" s="9"/>
      <c r="T1590" s="9"/>
      <c r="U1590" s="9"/>
      <c r="V1590" s="9"/>
      <c r="W1590" s="9"/>
      <c r="X1590" s="9"/>
      <c r="Y1590" s="9"/>
      <c r="Z1590" s="9"/>
      <c r="AA1590" s="9"/>
      <c r="AB1590" s="9"/>
      <c r="AC1590" s="9"/>
      <c r="AD1590" s="9"/>
      <c r="AP1590"/>
      <c r="AQ1590"/>
      <c r="AX1590"/>
    </row>
    <row r="1591" spans="18:50" ht="18.600000000000001" customHeight="1" x14ac:dyDescent="0.25">
      <c r="R1591" s="9"/>
      <c r="S1591" s="9"/>
      <c r="T1591" s="9"/>
      <c r="U1591" s="9"/>
      <c r="V1591" s="9"/>
      <c r="W1591" s="9"/>
      <c r="X1591" s="9"/>
      <c r="Y1591" s="9"/>
      <c r="Z1591" s="9"/>
      <c r="AA1591" s="9"/>
      <c r="AB1591" s="9"/>
      <c r="AC1591" s="9"/>
      <c r="AD1591" s="9"/>
      <c r="AP1591"/>
      <c r="AQ1591"/>
      <c r="AX1591"/>
    </row>
    <row r="1592" spans="18:50" ht="18.600000000000001" customHeight="1" x14ac:dyDescent="0.25">
      <c r="R1592" s="9"/>
      <c r="S1592" s="9"/>
      <c r="T1592" s="9"/>
      <c r="U1592" s="9"/>
      <c r="V1592" s="9"/>
      <c r="W1592" s="9"/>
      <c r="X1592" s="9"/>
      <c r="Y1592" s="9"/>
      <c r="Z1592" s="9"/>
      <c r="AA1592" s="9"/>
      <c r="AB1592" s="9"/>
      <c r="AC1592" s="9"/>
      <c r="AD1592" s="9"/>
      <c r="AP1592"/>
      <c r="AQ1592"/>
      <c r="AX1592"/>
    </row>
    <row r="1593" spans="18:50" ht="18.600000000000001" customHeight="1" x14ac:dyDescent="0.25">
      <c r="R1593" s="9"/>
      <c r="S1593" s="9"/>
      <c r="T1593" s="9"/>
      <c r="U1593" s="9"/>
      <c r="V1593" s="9"/>
      <c r="W1593" s="9"/>
      <c r="X1593" s="9"/>
      <c r="Y1593" s="9"/>
      <c r="Z1593" s="9"/>
      <c r="AA1593" s="9"/>
      <c r="AB1593" s="9"/>
      <c r="AC1593" s="9"/>
      <c r="AD1593" s="9"/>
      <c r="AP1593"/>
      <c r="AQ1593"/>
      <c r="AX1593"/>
    </row>
    <row r="1594" spans="18:50" ht="18.600000000000001" customHeight="1" x14ac:dyDescent="0.25">
      <c r="R1594" s="9"/>
      <c r="S1594" s="9"/>
      <c r="T1594" s="9"/>
      <c r="U1594" s="9"/>
      <c r="V1594" s="9"/>
      <c r="W1594" s="9"/>
      <c r="X1594" s="9"/>
      <c r="Y1594" s="9"/>
      <c r="Z1594" s="9"/>
      <c r="AA1594" s="9"/>
      <c r="AB1594" s="9"/>
      <c r="AC1594" s="9"/>
      <c r="AD1594" s="9"/>
      <c r="AP1594"/>
      <c r="AQ1594"/>
      <c r="AX1594"/>
    </row>
    <row r="1595" spans="18:50" ht="18.600000000000001" customHeight="1" x14ac:dyDescent="0.25">
      <c r="R1595" s="9"/>
      <c r="S1595" s="9"/>
      <c r="T1595" s="9"/>
      <c r="U1595" s="9"/>
      <c r="V1595" s="9"/>
      <c r="W1595" s="9"/>
      <c r="X1595" s="9"/>
      <c r="Y1595" s="9"/>
      <c r="Z1595" s="9"/>
      <c r="AA1595" s="9"/>
      <c r="AB1595" s="9"/>
      <c r="AC1595" s="9"/>
      <c r="AD1595" s="9"/>
      <c r="AP1595"/>
      <c r="AQ1595"/>
      <c r="AX1595"/>
    </row>
    <row r="1596" spans="18:50" ht="18.600000000000001" customHeight="1" x14ac:dyDescent="0.25">
      <c r="R1596" s="9"/>
      <c r="S1596" s="9"/>
      <c r="T1596" s="9"/>
      <c r="U1596" s="9"/>
      <c r="V1596" s="9"/>
      <c r="W1596" s="9"/>
      <c r="X1596" s="9"/>
      <c r="Y1596" s="9"/>
      <c r="Z1596" s="9"/>
      <c r="AA1596" s="9"/>
      <c r="AB1596" s="9"/>
      <c r="AC1596" s="9"/>
      <c r="AD1596" s="9"/>
      <c r="AP1596"/>
      <c r="AQ1596"/>
      <c r="AX1596"/>
    </row>
    <row r="1597" spans="18:50" ht="18.600000000000001" customHeight="1" x14ac:dyDescent="0.25">
      <c r="R1597" s="9"/>
      <c r="S1597" s="9"/>
      <c r="T1597" s="9"/>
      <c r="U1597" s="9"/>
      <c r="V1597" s="9"/>
      <c r="W1597" s="9"/>
      <c r="X1597" s="9"/>
      <c r="Y1597" s="9"/>
      <c r="Z1597" s="9"/>
      <c r="AA1597" s="9"/>
      <c r="AB1597" s="9"/>
      <c r="AC1597" s="9"/>
      <c r="AD1597" s="9"/>
      <c r="AP1597"/>
      <c r="AQ1597"/>
      <c r="AX1597"/>
    </row>
    <row r="1598" spans="18:50" ht="18.600000000000001" customHeight="1" x14ac:dyDescent="0.25">
      <c r="R1598" s="9"/>
      <c r="S1598" s="9"/>
      <c r="T1598" s="9"/>
      <c r="U1598" s="9"/>
      <c r="V1598" s="9"/>
      <c r="W1598" s="9"/>
      <c r="X1598" s="9"/>
      <c r="Y1598" s="9"/>
      <c r="Z1598" s="9"/>
      <c r="AA1598" s="9"/>
      <c r="AB1598" s="9"/>
      <c r="AC1598" s="9"/>
      <c r="AD1598" s="9"/>
      <c r="AP1598"/>
      <c r="AQ1598"/>
      <c r="AX1598"/>
    </row>
    <row r="1599" spans="18:50" ht="18.600000000000001" customHeight="1" x14ac:dyDescent="0.25">
      <c r="R1599" s="9"/>
      <c r="S1599" s="9"/>
      <c r="T1599" s="9"/>
      <c r="U1599" s="9"/>
      <c r="V1599" s="9"/>
      <c r="W1599" s="9"/>
      <c r="X1599" s="9"/>
      <c r="Y1599" s="9"/>
      <c r="Z1599" s="9"/>
      <c r="AA1599" s="9"/>
      <c r="AB1599" s="9"/>
      <c r="AC1599" s="9"/>
      <c r="AD1599" s="9"/>
      <c r="AP1599"/>
      <c r="AQ1599"/>
      <c r="AX1599"/>
    </row>
    <row r="1600" spans="18:50" ht="18.600000000000001" customHeight="1" x14ac:dyDescent="0.25">
      <c r="R1600" s="9"/>
      <c r="S1600" s="9"/>
      <c r="T1600" s="9"/>
      <c r="U1600" s="9"/>
      <c r="V1600" s="9"/>
      <c r="W1600" s="9"/>
      <c r="X1600" s="9"/>
      <c r="Y1600" s="9"/>
      <c r="Z1600" s="9"/>
      <c r="AA1600" s="9"/>
      <c r="AB1600" s="9"/>
      <c r="AC1600" s="9"/>
      <c r="AD1600" s="9"/>
      <c r="AP1600"/>
      <c r="AQ1600"/>
      <c r="AX1600"/>
    </row>
    <row r="1601" spans="18:50" ht="18.600000000000001" customHeight="1" x14ac:dyDescent="0.25">
      <c r="R1601" s="9"/>
      <c r="S1601" s="9"/>
      <c r="T1601" s="9"/>
      <c r="U1601" s="9"/>
      <c r="V1601" s="9"/>
      <c r="W1601" s="9"/>
      <c r="X1601" s="9"/>
      <c r="Y1601" s="9"/>
      <c r="Z1601" s="9"/>
      <c r="AA1601" s="9"/>
      <c r="AB1601" s="9"/>
      <c r="AC1601" s="9"/>
      <c r="AD1601" s="9"/>
      <c r="AP1601"/>
      <c r="AQ1601"/>
      <c r="AX1601"/>
    </row>
    <row r="1602" spans="18:50" ht="18.600000000000001" customHeight="1" x14ac:dyDescent="0.25">
      <c r="R1602" s="9"/>
      <c r="S1602" s="9"/>
      <c r="T1602" s="9"/>
      <c r="U1602" s="9"/>
      <c r="V1602" s="9"/>
      <c r="W1602" s="9"/>
      <c r="X1602" s="9"/>
      <c r="Y1602" s="9"/>
      <c r="Z1602" s="9"/>
      <c r="AA1602" s="9"/>
      <c r="AB1602" s="9"/>
      <c r="AC1602" s="9"/>
      <c r="AD1602" s="9"/>
      <c r="AP1602"/>
      <c r="AQ1602"/>
      <c r="AX1602"/>
    </row>
    <row r="1603" spans="18:50" ht="18.600000000000001" customHeight="1" x14ac:dyDescent="0.25">
      <c r="R1603" s="9"/>
      <c r="S1603" s="9"/>
      <c r="T1603" s="9"/>
      <c r="U1603" s="9"/>
      <c r="V1603" s="9"/>
      <c r="W1603" s="9"/>
      <c r="X1603" s="9"/>
      <c r="Y1603" s="9"/>
      <c r="Z1603" s="9"/>
      <c r="AA1603" s="9"/>
      <c r="AB1603" s="9"/>
      <c r="AC1603" s="9"/>
      <c r="AD1603" s="9"/>
      <c r="AP1603"/>
      <c r="AQ1603"/>
      <c r="AX1603"/>
    </row>
    <row r="1604" spans="18:50" ht="18.600000000000001" customHeight="1" x14ac:dyDescent="0.25">
      <c r="R1604" s="9"/>
      <c r="S1604" s="9"/>
      <c r="T1604" s="9"/>
      <c r="U1604" s="9"/>
      <c r="V1604" s="9"/>
      <c r="W1604" s="9"/>
      <c r="X1604" s="9"/>
      <c r="Y1604" s="9"/>
      <c r="Z1604" s="9"/>
      <c r="AA1604" s="9"/>
      <c r="AB1604" s="9"/>
      <c r="AC1604" s="9"/>
      <c r="AD1604" s="9"/>
      <c r="AP1604"/>
      <c r="AQ1604"/>
      <c r="AX1604"/>
    </row>
    <row r="1605" spans="18:50" ht="18.600000000000001" customHeight="1" x14ac:dyDescent="0.25">
      <c r="R1605" s="9"/>
      <c r="S1605" s="9"/>
      <c r="T1605" s="9"/>
      <c r="U1605" s="9"/>
      <c r="V1605" s="9"/>
      <c r="W1605" s="9"/>
      <c r="X1605" s="9"/>
      <c r="Y1605" s="9"/>
      <c r="Z1605" s="9"/>
      <c r="AA1605" s="9"/>
      <c r="AB1605" s="9"/>
      <c r="AC1605" s="9"/>
      <c r="AD1605" s="9"/>
      <c r="AP1605"/>
      <c r="AQ1605"/>
      <c r="AX1605"/>
    </row>
    <row r="1606" spans="18:50" ht="18.600000000000001" customHeight="1" x14ac:dyDescent="0.25">
      <c r="R1606" s="9"/>
      <c r="S1606" s="9"/>
      <c r="T1606" s="9"/>
      <c r="U1606" s="9"/>
      <c r="V1606" s="9"/>
      <c r="W1606" s="9"/>
      <c r="X1606" s="9"/>
      <c r="Y1606" s="9"/>
      <c r="Z1606" s="9"/>
      <c r="AA1606" s="9"/>
      <c r="AB1606" s="9"/>
      <c r="AC1606" s="9"/>
      <c r="AD1606" s="9"/>
      <c r="AP1606"/>
      <c r="AQ1606"/>
      <c r="AX1606"/>
    </row>
    <row r="1607" spans="18:50" ht="18.600000000000001" customHeight="1" x14ac:dyDescent="0.25">
      <c r="R1607" s="9"/>
      <c r="S1607" s="9"/>
      <c r="T1607" s="9"/>
      <c r="U1607" s="9"/>
      <c r="V1607" s="9"/>
      <c r="W1607" s="9"/>
      <c r="X1607" s="9"/>
      <c r="Y1607" s="9"/>
      <c r="Z1607" s="9"/>
      <c r="AA1607" s="9"/>
      <c r="AB1607" s="9"/>
      <c r="AC1607" s="9"/>
      <c r="AD1607" s="9"/>
      <c r="AP1607"/>
      <c r="AQ1607"/>
      <c r="AX1607"/>
    </row>
    <row r="1608" spans="18:50" ht="18.600000000000001" customHeight="1" x14ac:dyDescent="0.25">
      <c r="R1608" s="9"/>
      <c r="S1608" s="9"/>
      <c r="T1608" s="9"/>
      <c r="U1608" s="9"/>
      <c r="V1608" s="9"/>
      <c r="W1608" s="9"/>
      <c r="X1608" s="9"/>
      <c r="Y1608" s="9"/>
      <c r="Z1608" s="9"/>
      <c r="AA1608" s="9"/>
      <c r="AB1608" s="9"/>
      <c r="AC1608" s="9"/>
      <c r="AD1608" s="9"/>
      <c r="AP1608"/>
      <c r="AQ1608"/>
      <c r="AX1608"/>
    </row>
    <row r="1609" spans="18:50" ht="18.600000000000001" customHeight="1" x14ac:dyDescent="0.25">
      <c r="R1609" s="9"/>
      <c r="S1609" s="9"/>
      <c r="T1609" s="9"/>
      <c r="U1609" s="9"/>
      <c r="V1609" s="9"/>
      <c r="W1609" s="9"/>
      <c r="X1609" s="9"/>
      <c r="Y1609" s="9"/>
      <c r="Z1609" s="9"/>
      <c r="AA1609" s="9"/>
      <c r="AB1609" s="9"/>
      <c r="AC1609" s="9"/>
      <c r="AD1609" s="9"/>
      <c r="AP1609"/>
      <c r="AQ1609"/>
      <c r="AX1609"/>
    </row>
    <row r="1610" spans="18:50" ht="18.600000000000001" customHeight="1" x14ac:dyDescent="0.25">
      <c r="R1610" s="9"/>
      <c r="S1610" s="9"/>
      <c r="T1610" s="9"/>
      <c r="U1610" s="9"/>
      <c r="V1610" s="9"/>
      <c r="W1610" s="9"/>
      <c r="X1610" s="9"/>
      <c r="Y1610" s="9"/>
      <c r="Z1610" s="9"/>
      <c r="AA1610" s="9"/>
      <c r="AB1610" s="9"/>
      <c r="AC1610" s="9"/>
      <c r="AD1610" s="9"/>
      <c r="AP1610"/>
      <c r="AQ1610"/>
      <c r="AX1610"/>
    </row>
    <row r="1611" spans="18:50" ht="18.600000000000001" customHeight="1" x14ac:dyDescent="0.25">
      <c r="R1611" s="9"/>
      <c r="S1611" s="9"/>
      <c r="T1611" s="9"/>
      <c r="U1611" s="9"/>
      <c r="V1611" s="9"/>
      <c r="W1611" s="9"/>
      <c r="X1611" s="9"/>
      <c r="Y1611" s="9"/>
      <c r="Z1611" s="9"/>
      <c r="AA1611" s="9"/>
      <c r="AB1611" s="9"/>
      <c r="AC1611" s="9"/>
      <c r="AD1611" s="9"/>
      <c r="AP1611"/>
      <c r="AQ1611"/>
      <c r="AX1611"/>
    </row>
    <row r="1612" spans="18:50" ht="18.600000000000001" customHeight="1" x14ac:dyDescent="0.25">
      <c r="R1612" s="9"/>
      <c r="S1612" s="9"/>
      <c r="T1612" s="9"/>
      <c r="U1612" s="9"/>
      <c r="V1612" s="9"/>
      <c r="W1612" s="9"/>
      <c r="X1612" s="9"/>
      <c r="Y1612" s="9"/>
      <c r="Z1612" s="9"/>
      <c r="AA1612" s="9"/>
      <c r="AB1612" s="9"/>
      <c r="AC1612" s="9"/>
      <c r="AD1612" s="9"/>
      <c r="AP1612"/>
      <c r="AQ1612"/>
      <c r="AX1612"/>
    </row>
    <row r="1613" spans="18:50" ht="18.600000000000001" customHeight="1" x14ac:dyDescent="0.25">
      <c r="R1613" s="9"/>
      <c r="S1613" s="9"/>
      <c r="T1613" s="9"/>
      <c r="U1613" s="9"/>
      <c r="V1613" s="9"/>
      <c r="W1613" s="9"/>
      <c r="X1613" s="9"/>
      <c r="Y1613" s="9"/>
      <c r="Z1613" s="9"/>
      <c r="AA1613" s="9"/>
      <c r="AB1613" s="9"/>
      <c r="AC1613" s="9"/>
      <c r="AD1613" s="9"/>
      <c r="AP1613"/>
      <c r="AQ1613"/>
      <c r="AX1613"/>
    </row>
    <row r="1614" spans="18:50" ht="18.600000000000001" customHeight="1" x14ac:dyDescent="0.25">
      <c r="R1614" s="9"/>
      <c r="S1614" s="9"/>
      <c r="T1614" s="9"/>
      <c r="U1614" s="9"/>
      <c r="V1614" s="9"/>
      <c r="W1614" s="9"/>
      <c r="X1614" s="9"/>
      <c r="Y1614" s="9"/>
      <c r="Z1614" s="9"/>
      <c r="AA1614" s="9"/>
      <c r="AB1614" s="9"/>
      <c r="AC1614" s="9"/>
      <c r="AD1614" s="9"/>
      <c r="AP1614"/>
      <c r="AQ1614"/>
      <c r="AX1614"/>
    </row>
    <row r="1615" spans="18:50" ht="18.600000000000001" customHeight="1" x14ac:dyDescent="0.25">
      <c r="R1615" s="9"/>
      <c r="S1615" s="9"/>
      <c r="T1615" s="9"/>
      <c r="U1615" s="9"/>
      <c r="V1615" s="9"/>
      <c r="W1615" s="9"/>
      <c r="X1615" s="9"/>
      <c r="Y1615" s="9"/>
      <c r="Z1615" s="9"/>
      <c r="AA1615" s="9"/>
      <c r="AB1615" s="9"/>
      <c r="AC1615" s="9"/>
      <c r="AD1615" s="9"/>
      <c r="AP1615"/>
      <c r="AQ1615"/>
      <c r="AX1615"/>
    </row>
    <row r="1616" spans="18:50" ht="18.600000000000001" customHeight="1" x14ac:dyDescent="0.25">
      <c r="R1616" s="9"/>
      <c r="S1616" s="9"/>
      <c r="T1616" s="9"/>
      <c r="U1616" s="9"/>
      <c r="V1616" s="9"/>
      <c r="W1616" s="9"/>
      <c r="X1616" s="9"/>
      <c r="Y1616" s="9"/>
      <c r="Z1616" s="9"/>
      <c r="AA1616" s="9"/>
      <c r="AB1616" s="9"/>
      <c r="AC1616" s="9"/>
      <c r="AD1616" s="9"/>
      <c r="AP1616"/>
      <c r="AQ1616"/>
      <c r="AX1616"/>
    </row>
    <row r="1617" spans="18:50" ht="18.600000000000001" customHeight="1" x14ac:dyDescent="0.25">
      <c r="R1617" s="9"/>
      <c r="S1617" s="9"/>
      <c r="T1617" s="9"/>
      <c r="U1617" s="9"/>
      <c r="V1617" s="9"/>
      <c r="W1617" s="9"/>
      <c r="X1617" s="9"/>
      <c r="Y1617" s="9"/>
      <c r="Z1617" s="9"/>
      <c r="AA1617" s="9"/>
      <c r="AB1617" s="9"/>
      <c r="AC1617" s="9"/>
      <c r="AD1617" s="9"/>
      <c r="AP1617"/>
      <c r="AQ1617"/>
      <c r="AX1617"/>
    </row>
    <row r="1618" spans="18:50" ht="18.600000000000001" customHeight="1" x14ac:dyDescent="0.25">
      <c r="R1618" s="9"/>
      <c r="S1618" s="9"/>
      <c r="T1618" s="9"/>
      <c r="U1618" s="9"/>
      <c r="V1618" s="9"/>
      <c r="W1618" s="9"/>
      <c r="X1618" s="9"/>
      <c r="Y1618" s="9"/>
      <c r="Z1618" s="9"/>
      <c r="AA1618" s="9"/>
      <c r="AB1618" s="9"/>
      <c r="AC1618" s="9"/>
      <c r="AD1618" s="9"/>
      <c r="AP1618"/>
      <c r="AQ1618"/>
      <c r="AX1618"/>
    </row>
    <row r="1619" spans="18:50" ht="18.600000000000001" customHeight="1" x14ac:dyDescent="0.25">
      <c r="R1619" s="9"/>
      <c r="S1619" s="9"/>
      <c r="T1619" s="9"/>
      <c r="U1619" s="9"/>
      <c r="V1619" s="9"/>
      <c r="W1619" s="9"/>
      <c r="X1619" s="9"/>
      <c r="Y1619" s="9"/>
      <c r="Z1619" s="9"/>
      <c r="AA1619" s="9"/>
      <c r="AB1619" s="9"/>
      <c r="AC1619" s="9"/>
      <c r="AD1619" s="9"/>
      <c r="AP1619"/>
      <c r="AQ1619"/>
      <c r="AX1619"/>
    </row>
    <row r="1620" spans="18:50" ht="18.600000000000001" customHeight="1" x14ac:dyDescent="0.25">
      <c r="R1620" s="9"/>
      <c r="S1620" s="9"/>
      <c r="T1620" s="9"/>
      <c r="U1620" s="9"/>
      <c r="V1620" s="9"/>
      <c r="W1620" s="9"/>
      <c r="X1620" s="9"/>
      <c r="Y1620" s="9"/>
      <c r="Z1620" s="9"/>
      <c r="AA1620" s="9"/>
      <c r="AB1620" s="9"/>
      <c r="AC1620" s="9"/>
      <c r="AD1620" s="9"/>
      <c r="AP1620"/>
      <c r="AQ1620"/>
      <c r="AX1620"/>
    </row>
    <row r="1621" spans="18:50" ht="18.600000000000001" customHeight="1" x14ac:dyDescent="0.25">
      <c r="R1621" s="9"/>
      <c r="S1621" s="9"/>
      <c r="T1621" s="9"/>
      <c r="U1621" s="9"/>
      <c r="V1621" s="9"/>
      <c r="W1621" s="9"/>
      <c r="X1621" s="9"/>
      <c r="Y1621" s="9"/>
      <c r="Z1621" s="9"/>
      <c r="AA1621" s="9"/>
      <c r="AB1621" s="9"/>
      <c r="AC1621" s="9"/>
      <c r="AD1621" s="9"/>
      <c r="AP1621"/>
      <c r="AQ1621"/>
      <c r="AX1621"/>
    </row>
    <row r="1622" spans="18:50" ht="18.600000000000001" customHeight="1" x14ac:dyDescent="0.25">
      <c r="R1622" s="9"/>
      <c r="S1622" s="9"/>
      <c r="T1622" s="9"/>
      <c r="U1622" s="9"/>
      <c r="V1622" s="9"/>
      <c r="W1622" s="9"/>
      <c r="X1622" s="9"/>
      <c r="Y1622" s="9"/>
      <c r="Z1622" s="9"/>
      <c r="AA1622" s="9"/>
      <c r="AB1622" s="9"/>
      <c r="AC1622" s="9"/>
      <c r="AD1622" s="9"/>
      <c r="AP1622"/>
      <c r="AQ1622"/>
      <c r="AX1622"/>
    </row>
    <row r="1623" spans="18:50" ht="18.600000000000001" customHeight="1" x14ac:dyDescent="0.25">
      <c r="R1623" s="9"/>
      <c r="S1623" s="9"/>
      <c r="T1623" s="9"/>
      <c r="U1623" s="9"/>
      <c r="V1623" s="9"/>
      <c r="W1623" s="9"/>
      <c r="X1623" s="9"/>
      <c r="Y1623" s="9"/>
      <c r="Z1623" s="9"/>
      <c r="AA1623" s="9"/>
      <c r="AB1623" s="9"/>
      <c r="AC1623" s="9"/>
      <c r="AD1623" s="9"/>
      <c r="AP1623"/>
      <c r="AQ1623"/>
      <c r="AX1623"/>
    </row>
    <row r="1624" spans="18:50" ht="18.600000000000001" customHeight="1" x14ac:dyDescent="0.25">
      <c r="R1624" s="9"/>
      <c r="S1624" s="9"/>
      <c r="T1624" s="9"/>
      <c r="U1624" s="9"/>
      <c r="V1624" s="9"/>
      <c r="W1624" s="9"/>
      <c r="X1624" s="9"/>
      <c r="Y1624" s="9"/>
      <c r="Z1624" s="9"/>
      <c r="AA1624" s="9"/>
      <c r="AB1624" s="9"/>
      <c r="AC1624" s="9"/>
      <c r="AD1624" s="9"/>
      <c r="AP1624"/>
      <c r="AQ1624"/>
      <c r="AX1624"/>
    </row>
    <row r="1625" spans="18:50" ht="18.600000000000001" customHeight="1" x14ac:dyDescent="0.25">
      <c r="R1625" s="9"/>
      <c r="S1625" s="9"/>
      <c r="T1625" s="9"/>
      <c r="U1625" s="9"/>
      <c r="V1625" s="9"/>
      <c r="W1625" s="9"/>
      <c r="X1625" s="9"/>
      <c r="Y1625" s="9"/>
      <c r="Z1625" s="9"/>
      <c r="AA1625" s="9"/>
      <c r="AB1625" s="9"/>
      <c r="AC1625" s="9"/>
      <c r="AD1625" s="9"/>
      <c r="AP1625"/>
      <c r="AQ1625"/>
      <c r="AX1625"/>
    </row>
    <row r="1626" spans="18:50" ht="18.600000000000001" customHeight="1" x14ac:dyDescent="0.25">
      <c r="R1626" s="9"/>
      <c r="S1626" s="9"/>
      <c r="T1626" s="9"/>
      <c r="U1626" s="9"/>
      <c r="V1626" s="9"/>
      <c r="W1626" s="9"/>
      <c r="X1626" s="9"/>
      <c r="Y1626" s="9"/>
      <c r="Z1626" s="9"/>
      <c r="AA1626" s="9"/>
      <c r="AB1626" s="9"/>
      <c r="AC1626" s="9"/>
      <c r="AD1626" s="9"/>
      <c r="AP1626"/>
      <c r="AQ1626"/>
      <c r="AX1626"/>
    </row>
    <row r="1627" spans="18:50" ht="18.600000000000001" customHeight="1" x14ac:dyDescent="0.25">
      <c r="R1627" s="9"/>
      <c r="S1627" s="9"/>
      <c r="T1627" s="9"/>
      <c r="U1627" s="9"/>
      <c r="V1627" s="9"/>
      <c r="W1627" s="9"/>
      <c r="X1627" s="9"/>
      <c r="Y1627" s="9"/>
      <c r="Z1627" s="9"/>
      <c r="AA1627" s="9"/>
      <c r="AB1627" s="9"/>
      <c r="AC1627" s="9"/>
      <c r="AD1627" s="9"/>
      <c r="AP1627"/>
      <c r="AQ1627"/>
      <c r="AX1627"/>
    </row>
    <row r="1628" spans="18:50" ht="18.600000000000001" customHeight="1" x14ac:dyDescent="0.25">
      <c r="R1628" s="9"/>
      <c r="S1628" s="9"/>
      <c r="T1628" s="9"/>
      <c r="U1628" s="9"/>
      <c r="V1628" s="9"/>
      <c r="W1628" s="9"/>
      <c r="X1628" s="9"/>
      <c r="Y1628" s="9"/>
      <c r="Z1628" s="9"/>
      <c r="AA1628" s="9"/>
      <c r="AB1628" s="9"/>
      <c r="AC1628" s="9"/>
      <c r="AD1628" s="9"/>
      <c r="AP1628"/>
      <c r="AQ1628"/>
      <c r="AX1628"/>
    </row>
    <row r="1629" spans="18:50" ht="18.600000000000001" customHeight="1" x14ac:dyDescent="0.25">
      <c r="R1629" s="9"/>
      <c r="S1629" s="9"/>
      <c r="T1629" s="9"/>
      <c r="U1629" s="9"/>
      <c r="V1629" s="9"/>
      <c r="W1629" s="9"/>
      <c r="X1629" s="9"/>
      <c r="Y1629" s="9"/>
      <c r="Z1629" s="9"/>
      <c r="AA1629" s="9"/>
      <c r="AB1629" s="9"/>
      <c r="AC1629" s="9"/>
      <c r="AD1629" s="9"/>
      <c r="AP1629"/>
      <c r="AQ1629"/>
      <c r="AX1629"/>
    </row>
    <row r="1630" spans="18:50" ht="18.600000000000001" customHeight="1" x14ac:dyDescent="0.25">
      <c r="R1630" s="9"/>
      <c r="S1630" s="9"/>
      <c r="T1630" s="9"/>
      <c r="U1630" s="9"/>
      <c r="V1630" s="9"/>
      <c r="W1630" s="9"/>
      <c r="X1630" s="9"/>
      <c r="Y1630" s="9"/>
      <c r="Z1630" s="9"/>
      <c r="AA1630" s="9"/>
      <c r="AB1630" s="9"/>
      <c r="AC1630" s="9"/>
      <c r="AD1630" s="9"/>
      <c r="AP1630"/>
      <c r="AQ1630"/>
      <c r="AX1630"/>
    </row>
    <row r="1631" spans="18:50" ht="18.600000000000001" customHeight="1" x14ac:dyDescent="0.25">
      <c r="R1631" s="9"/>
      <c r="S1631" s="9"/>
      <c r="T1631" s="9"/>
      <c r="U1631" s="9"/>
      <c r="V1631" s="9"/>
      <c r="W1631" s="9"/>
      <c r="X1631" s="9"/>
      <c r="Y1631" s="9"/>
      <c r="Z1631" s="9"/>
      <c r="AA1631" s="9"/>
      <c r="AB1631" s="9"/>
      <c r="AC1631" s="9"/>
      <c r="AD1631" s="9"/>
      <c r="AP1631"/>
      <c r="AQ1631"/>
      <c r="AX1631"/>
    </row>
    <row r="1632" spans="18:50" ht="18.600000000000001" customHeight="1" x14ac:dyDescent="0.25">
      <c r="R1632" s="9"/>
      <c r="S1632" s="9"/>
      <c r="T1632" s="9"/>
      <c r="U1632" s="9"/>
      <c r="V1632" s="9"/>
      <c r="W1632" s="9"/>
      <c r="X1632" s="9"/>
      <c r="Y1632" s="9"/>
      <c r="Z1632" s="9"/>
      <c r="AA1632" s="9"/>
      <c r="AB1632" s="9"/>
      <c r="AC1632" s="9"/>
      <c r="AD1632" s="9"/>
      <c r="AP1632"/>
      <c r="AQ1632"/>
      <c r="AX1632"/>
    </row>
    <row r="1633" spans="18:50" ht="18.600000000000001" customHeight="1" x14ac:dyDescent="0.25">
      <c r="R1633" s="9"/>
      <c r="S1633" s="9"/>
      <c r="T1633" s="9"/>
      <c r="U1633" s="9"/>
      <c r="V1633" s="9"/>
      <c r="W1633" s="9"/>
      <c r="X1633" s="9"/>
      <c r="Y1633" s="9"/>
      <c r="Z1633" s="9"/>
      <c r="AA1633" s="9"/>
      <c r="AB1633" s="9"/>
      <c r="AC1633" s="9"/>
      <c r="AD1633" s="9"/>
      <c r="AP1633"/>
      <c r="AQ1633"/>
      <c r="AX1633"/>
    </row>
    <row r="1634" spans="18:50" ht="18.600000000000001" customHeight="1" x14ac:dyDescent="0.25">
      <c r="R1634" s="9"/>
      <c r="S1634" s="9"/>
      <c r="T1634" s="9"/>
      <c r="U1634" s="9"/>
      <c r="V1634" s="9"/>
      <c r="W1634" s="9"/>
      <c r="X1634" s="9"/>
      <c r="Y1634" s="9"/>
      <c r="Z1634" s="9"/>
      <c r="AA1634" s="9"/>
      <c r="AB1634" s="9"/>
      <c r="AC1634" s="9"/>
      <c r="AD1634" s="9"/>
      <c r="AP1634"/>
      <c r="AQ1634"/>
      <c r="AX1634"/>
    </row>
    <row r="1635" spans="18:50" ht="18.600000000000001" customHeight="1" x14ac:dyDescent="0.25">
      <c r="R1635" s="9"/>
      <c r="S1635" s="9"/>
      <c r="T1635" s="9"/>
      <c r="U1635" s="9"/>
      <c r="V1635" s="9"/>
      <c r="W1635" s="9"/>
      <c r="X1635" s="9"/>
      <c r="Y1635" s="9"/>
      <c r="Z1635" s="9"/>
      <c r="AA1635" s="9"/>
      <c r="AB1635" s="9"/>
      <c r="AC1635" s="9"/>
      <c r="AD1635" s="9"/>
      <c r="AP1635"/>
      <c r="AQ1635"/>
      <c r="AX1635"/>
    </row>
    <row r="1636" spans="18:50" ht="18.600000000000001" customHeight="1" x14ac:dyDescent="0.25">
      <c r="R1636" s="9"/>
      <c r="S1636" s="9"/>
      <c r="T1636" s="9"/>
      <c r="U1636" s="9"/>
      <c r="V1636" s="9"/>
      <c r="W1636" s="9"/>
      <c r="X1636" s="9"/>
      <c r="Y1636" s="9"/>
      <c r="Z1636" s="9"/>
      <c r="AA1636" s="9"/>
      <c r="AB1636" s="9"/>
      <c r="AC1636" s="9"/>
      <c r="AD1636" s="9"/>
      <c r="AP1636"/>
      <c r="AQ1636"/>
      <c r="AX1636"/>
    </row>
    <row r="1637" spans="18:50" ht="18.600000000000001" customHeight="1" x14ac:dyDescent="0.25">
      <c r="R1637" s="9"/>
      <c r="S1637" s="9"/>
      <c r="T1637" s="9"/>
      <c r="U1637" s="9"/>
      <c r="V1637" s="9"/>
      <c r="W1637" s="9"/>
      <c r="X1637" s="9"/>
      <c r="Y1637" s="9"/>
      <c r="Z1637" s="9"/>
      <c r="AA1637" s="9"/>
      <c r="AB1637" s="9"/>
      <c r="AC1637" s="9"/>
      <c r="AD1637" s="9"/>
      <c r="AP1637"/>
      <c r="AQ1637"/>
      <c r="AX1637"/>
    </row>
    <row r="1638" spans="18:50" ht="18.600000000000001" customHeight="1" x14ac:dyDescent="0.25">
      <c r="R1638" s="9"/>
      <c r="S1638" s="9"/>
      <c r="T1638" s="9"/>
      <c r="U1638" s="9"/>
      <c r="V1638" s="9"/>
      <c r="W1638" s="9"/>
      <c r="X1638" s="9"/>
      <c r="Y1638" s="9"/>
      <c r="Z1638" s="9"/>
      <c r="AA1638" s="9"/>
      <c r="AB1638" s="9"/>
      <c r="AC1638" s="9"/>
      <c r="AD1638" s="9"/>
      <c r="AP1638"/>
      <c r="AQ1638"/>
      <c r="AX1638"/>
    </row>
    <row r="1639" spans="18:50" ht="18.600000000000001" customHeight="1" x14ac:dyDescent="0.25">
      <c r="R1639" s="9"/>
      <c r="S1639" s="9"/>
      <c r="T1639" s="9"/>
      <c r="U1639" s="9"/>
      <c r="V1639" s="9"/>
      <c r="W1639" s="9"/>
      <c r="X1639" s="9"/>
      <c r="Y1639" s="9"/>
      <c r="Z1639" s="9"/>
      <c r="AA1639" s="9"/>
      <c r="AB1639" s="9"/>
      <c r="AC1639" s="9"/>
      <c r="AD1639" s="9"/>
      <c r="AP1639"/>
      <c r="AQ1639"/>
      <c r="AX1639"/>
    </row>
    <row r="1640" spans="18:50" ht="18.600000000000001" customHeight="1" x14ac:dyDescent="0.25">
      <c r="R1640" s="9"/>
      <c r="S1640" s="9"/>
      <c r="T1640" s="9"/>
      <c r="U1640" s="9"/>
      <c r="V1640" s="9"/>
      <c r="W1640" s="9"/>
      <c r="X1640" s="9"/>
      <c r="Y1640" s="9"/>
      <c r="Z1640" s="9"/>
      <c r="AA1640" s="9"/>
      <c r="AB1640" s="9"/>
      <c r="AC1640" s="9"/>
      <c r="AD1640" s="9"/>
      <c r="AP1640"/>
      <c r="AQ1640"/>
      <c r="AX1640"/>
    </row>
    <row r="1641" spans="18:50" ht="18.600000000000001" customHeight="1" x14ac:dyDescent="0.25">
      <c r="R1641" s="9"/>
      <c r="S1641" s="9"/>
      <c r="T1641" s="9"/>
      <c r="U1641" s="9"/>
      <c r="V1641" s="9"/>
      <c r="W1641" s="9"/>
      <c r="X1641" s="9"/>
      <c r="Y1641" s="9"/>
      <c r="Z1641" s="9"/>
      <c r="AA1641" s="9"/>
      <c r="AB1641" s="9"/>
      <c r="AC1641" s="9"/>
      <c r="AD1641" s="9"/>
      <c r="AP1641"/>
      <c r="AQ1641"/>
      <c r="AX1641"/>
    </row>
    <row r="1642" spans="18:50" ht="18.600000000000001" customHeight="1" x14ac:dyDescent="0.25">
      <c r="R1642" s="9"/>
      <c r="S1642" s="9"/>
      <c r="T1642" s="9"/>
      <c r="U1642" s="9"/>
      <c r="V1642" s="9"/>
      <c r="W1642" s="9"/>
      <c r="X1642" s="9"/>
      <c r="Y1642" s="9"/>
      <c r="Z1642" s="9"/>
      <c r="AA1642" s="9"/>
      <c r="AB1642" s="9"/>
      <c r="AC1642" s="9"/>
      <c r="AD1642" s="9"/>
      <c r="AP1642"/>
      <c r="AQ1642"/>
      <c r="AX1642"/>
    </row>
    <row r="1643" spans="18:50" ht="18.600000000000001" customHeight="1" x14ac:dyDescent="0.25">
      <c r="R1643" s="9"/>
      <c r="S1643" s="9"/>
      <c r="T1643" s="9"/>
      <c r="U1643" s="9"/>
      <c r="V1643" s="9"/>
      <c r="W1643" s="9"/>
      <c r="X1643" s="9"/>
      <c r="Y1643" s="9"/>
      <c r="Z1643" s="9"/>
      <c r="AA1643" s="9"/>
      <c r="AB1643" s="9"/>
      <c r="AC1643" s="9"/>
      <c r="AD1643" s="9"/>
      <c r="AP1643"/>
      <c r="AQ1643"/>
      <c r="AX1643"/>
    </row>
    <row r="1644" spans="18:50" ht="18.600000000000001" customHeight="1" x14ac:dyDescent="0.25">
      <c r="R1644" s="9"/>
      <c r="S1644" s="9"/>
      <c r="T1644" s="9"/>
      <c r="U1644" s="9"/>
      <c r="V1644" s="9"/>
      <c r="W1644" s="9"/>
      <c r="X1644" s="9"/>
      <c r="Y1644" s="9"/>
      <c r="Z1644" s="9"/>
      <c r="AA1644" s="9"/>
      <c r="AB1644" s="9"/>
      <c r="AC1644" s="9"/>
      <c r="AD1644" s="9"/>
      <c r="AP1644"/>
      <c r="AQ1644"/>
      <c r="AX1644"/>
    </row>
    <row r="1645" spans="18:50" ht="18.600000000000001" customHeight="1" x14ac:dyDescent="0.25">
      <c r="R1645" s="9"/>
      <c r="S1645" s="9"/>
      <c r="T1645" s="9"/>
      <c r="U1645" s="9"/>
      <c r="V1645" s="9"/>
      <c r="W1645" s="9"/>
      <c r="X1645" s="9"/>
      <c r="Y1645" s="9"/>
      <c r="Z1645" s="9"/>
      <c r="AA1645" s="9"/>
      <c r="AB1645" s="9"/>
      <c r="AC1645" s="9"/>
      <c r="AD1645" s="9"/>
      <c r="AP1645"/>
      <c r="AQ1645"/>
      <c r="AX1645"/>
    </row>
    <row r="1646" spans="18:50" ht="18.600000000000001" customHeight="1" x14ac:dyDescent="0.25">
      <c r="R1646" s="9"/>
      <c r="S1646" s="9"/>
      <c r="T1646" s="9"/>
      <c r="U1646" s="9"/>
      <c r="V1646" s="9"/>
      <c r="W1646" s="9"/>
      <c r="X1646" s="9"/>
      <c r="Y1646" s="9"/>
      <c r="Z1646" s="9"/>
      <c r="AA1646" s="9"/>
      <c r="AB1646" s="9"/>
      <c r="AC1646" s="9"/>
      <c r="AD1646" s="9"/>
      <c r="AP1646"/>
      <c r="AQ1646"/>
      <c r="AX1646"/>
    </row>
    <row r="1647" spans="18:50" ht="18.600000000000001" customHeight="1" x14ac:dyDescent="0.25">
      <c r="R1647" s="9"/>
      <c r="S1647" s="9"/>
      <c r="T1647" s="9"/>
      <c r="U1647" s="9"/>
      <c r="V1647" s="9"/>
      <c r="W1647" s="9"/>
      <c r="X1647" s="9"/>
      <c r="Y1647" s="9"/>
      <c r="Z1647" s="9"/>
      <c r="AA1647" s="9"/>
      <c r="AB1647" s="9"/>
      <c r="AC1647" s="9"/>
      <c r="AD1647" s="9"/>
      <c r="AP1647"/>
      <c r="AQ1647"/>
      <c r="AX1647"/>
    </row>
    <row r="1648" spans="18:50" ht="18.600000000000001" customHeight="1" x14ac:dyDescent="0.25">
      <c r="R1648" s="9"/>
      <c r="S1648" s="9"/>
      <c r="T1648" s="9"/>
      <c r="U1648" s="9"/>
      <c r="V1648" s="9"/>
      <c r="W1648" s="9"/>
      <c r="X1648" s="9"/>
      <c r="Y1648" s="9"/>
      <c r="Z1648" s="9"/>
      <c r="AA1648" s="9"/>
      <c r="AB1648" s="9"/>
      <c r="AC1648" s="9"/>
      <c r="AD1648" s="9"/>
      <c r="AP1648"/>
      <c r="AQ1648"/>
      <c r="AX1648"/>
    </row>
    <row r="1649" spans="18:50" ht="18.600000000000001" customHeight="1" x14ac:dyDescent="0.25">
      <c r="R1649" s="9"/>
      <c r="S1649" s="9"/>
      <c r="T1649" s="9"/>
      <c r="U1649" s="9"/>
      <c r="V1649" s="9"/>
      <c r="W1649" s="9"/>
      <c r="X1649" s="9"/>
      <c r="Y1649" s="9"/>
      <c r="Z1649" s="9"/>
      <c r="AA1649" s="9"/>
      <c r="AB1649" s="9"/>
      <c r="AC1649" s="9"/>
      <c r="AD1649" s="9"/>
      <c r="AP1649"/>
      <c r="AQ1649"/>
      <c r="AX1649"/>
    </row>
    <row r="1650" spans="18:50" ht="18.600000000000001" customHeight="1" x14ac:dyDescent="0.25">
      <c r="R1650" s="9"/>
      <c r="S1650" s="9"/>
      <c r="T1650" s="9"/>
      <c r="U1650" s="9"/>
      <c r="V1650" s="9"/>
      <c r="W1650" s="9"/>
      <c r="X1650" s="9"/>
      <c r="Y1650" s="9"/>
      <c r="Z1650" s="9"/>
      <c r="AA1650" s="9"/>
      <c r="AB1650" s="9"/>
      <c r="AC1650" s="9"/>
      <c r="AD1650" s="9"/>
      <c r="AP1650"/>
      <c r="AQ1650"/>
      <c r="AX1650"/>
    </row>
    <row r="1651" spans="18:50" ht="18.600000000000001" customHeight="1" x14ac:dyDescent="0.25">
      <c r="R1651" s="9"/>
      <c r="S1651" s="9"/>
      <c r="T1651" s="9"/>
      <c r="U1651" s="9"/>
      <c r="V1651" s="9"/>
      <c r="W1651" s="9"/>
      <c r="X1651" s="9"/>
      <c r="Y1651" s="9"/>
      <c r="Z1651" s="9"/>
      <c r="AA1651" s="9"/>
      <c r="AB1651" s="9"/>
      <c r="AC1651" s="9"/>
      <c r="AD1651" s="9"/>
      <c r="AP1651"/>
      <c r="AQ1651"/>
      <c r="AX1651"/>
    </row>
    <row r="1652" spans="18:50" ht="18.600000000000001" customHeight="1" x14ac:dyDescent="0.25">
      <c r="R1652" s="9"/>
      <c r="S1652" s="9"/>
      <c r="T1652" s="9"/>
      <c r="U1652" s="9"/>
      <c r="V1652" s="9"/>
      <c r="W1652" s="9"/>
      <c r="X1652" s="9"/>
      <c r="Y1652" s="9"/>
      <c r="Z1652" s="9"/>
      <c r="AA1652" s="9"/>
      <c r="AB1652" s="9"/>
      <c r="AC1652" s="9"/>
      <c r="AD1652" s="9"/>
      <c r="AP1652"/>
      <c r="AQ1652"/>
      <c r="AX1652"/>
    </row>
    <row r="1653" spans="18:50" ht="18.600000000000001" customHeight="1" x14ac:dyDescent="0.25">
      <c r="R1653" s="9"/>
      <c r="S1653" s="9"/>
      <c r="T1653" s="9"/>
      <c r="U1653" s="9"/>
      <c r="V1653" s="9"/>
      <c r="W1653" s="9"/>
      <c r="X1653" s="9"/>
      <c r="Y1653" s="9"/>
      <c r="Z1653" s="9"/>
      <c r="AA1653" s="9"/>
      <c r="AB1653" s="9"/>
      <c r="AC1653" s="9"/>
      <c r="AD1653" s="9"/>
      <c r="AP1653"/>
      <c r="AQ1653"/>
      <c r="AX1653"/>
    </row>
    <row r="1654" spans="18:50" ht="18.600000000000001" customHeight="1" x14ac:dyDescent="0.25">
      <c r="R1654" s="9"/>
      <c r="S1654" s="9"/>
      <c r="T1654" s="9"/>
      <c r="U1654" s="9"/>
      <c r="V1654" s="9"/>
      <c r="W1654" s="9"/>
      <c r="X1654" s="9"/>
      <c r="Y1654" s="9"/>
      <c r="Z1654" s="9"/>
      <c r="AA1654" s="9"/>
      <c r="AB1654" s="9"/>
      <c r="AC1654" s="9"/>
      <c r="AD1654" s="9"/>
      <c r="AP1654"/>
      <c r="AQ1654"/>
      <c r="AX1654"/>
    </row>
    <row r="1655" spans="18:50" ht="18.600000000000001" customHeight="1" x14ac:dyDescent="0.25">
      <c r="R1655" s="9"/>
      <c r="S1655" s="9"/>
      <c r="T1655" s="9"/>
      <c r="U1655" s="9"/>
      <c r="V1655" s="9"/>
      <c r="W1655" s="9"/>
      <c r="X1655" s="9"/>
      <c r="Y1655" s="9"/>
      <c r="Z1655" s="9"/>
      <c r="AA1655" s="9"/>
      <c r="AB1655" s="9"/>
      <c r="AC1655" s="9"/>
      <c r="AD1655" s="9"/>
      <c r="AP1655"/>
      <c r="AQ1655"/>
      <c r="AX1655"/>
    </row>
    <row r="1656" spans="18:50" ht="18.600000000000001" customHeight="1" x14ac:dyDescent="0.25">
      <c r="R1656" s="9"/>
      <c r="S1656" s="9"/>
      <c r="T1656" s="9"/>
      <c r="U1656" s="9"/>
      <c r="V1656" s="9"/>
      <c r="W1656" s="9"/>
      <c r="X1656" s="9"/>
      <c r="Y1656" s="9"/>
      <c r="Z1656" s="9"/>
      <c r="AA1656" s="9"/>
      <c r="AB1656" s="9"/>
      <c r="AC1656" s="9"/>
      <c r="AD1656" s="9"/>
      <c r="AP1656"/>
      <c r="AQ1656"/>
      <c r="AX1656"/>
    </row>
    <row r="1657" spans="18:50" ht="18.600000000000001" customHeight="1" x14ac:dyDescent="0.25">
      <c r="R1657" s="9"/>
      <c r="S1657" s="9"/>
      <c r="T1657" s="9"/>
      <c r="U1657" s="9"/>
      <c r="V1657" s="9"/>
      <c r="W1657" s="9"/>
      <c r="X1657" s="9"/>
      <c r="Y1657" s="9"/>
      <c r="Z1657" s="9"/>
      <c r="AA1657" s="9"/>
      <c r="AB1657" s="9"/>
      <c r="AC1657" s="9"/>
      <c r="AD1657" s="9"/>
      <c r="AP1657"/>
      <c r="AQ1657"/>
      <c r="AX1657"/>
    </row>
    <row r="1658" spans="18:50" ht="18.600000000000001" customHeight="1" x14ac:dyDescent="0.25">
      <c r="R1658" s="9"/>
      <c r="S1658" s="9"/>
      <c r="T1658" s="9"/>
      <c r="U1658" s="9"/>
      <c r="V1658" s="9"/>
      <c r="W1658" s="9"/>
      <c r="X1658" s="9"/>
      <c r="Y1658" s="9"/>
      <c r="Z1658" s="9"/>
      <c r="AA1658" s="9"/>
      <c r="AB1658" s="9"/>
      <c r="AC1658" s="9"/>
      <c r="AD1658" s="9"/>
      <c r="AP1658"/>
      <c r="AQ1658"/>
      <c r="AX1658"/>
    </row>
    <row r="1659" spans="18:50" ht="18.600000000000001" customHeight="1" x14ac:dyDescent="0.25">
      <c r="R1659" s="9"/>
      <c r="S1659" s="9"/>
      <c r="T1659" s="9"/>
      <c r="U1659" s="9"/>
      <c r="V1659" s="9"/>
      <c r="W1659" s="9"/>
      <c r="X1659" s="9"/>
      <c r="Y1659" s="9"/>
      <c r="Z1659" s="9"/>
      <c r="AA1659" s="9"/>
      <c r="AB1659" s="9"/>
      <c r="AC1659" s="9"/>
      <c r="AD1659" s="9"/>
      <c r="AP1659"/>
      <c r="AQ1659"/>
      <c r="AX1659"/>
    </row>
    <row r="1660" spans="18:50" ht="18.600000000000001" customHeight="1" x14ac:dyDescent="0.25">
      <c r="R1660" s="9"/>
      <c r="S1660" s="9"/>
      <c r="T1660" s="9"/>
      <c r="U1660" s="9"/>
      <c r="V1660" s="9"/>
      <c r="W1660" s="9"/>
      <c r="X1660" s="9"/>
      <c r="Y1660" s="9"/>
      <c r="Z1660" s="9"/>
      <c r="AA1660" s="9"/>
      <c r="AB1660" s="9"/>
      <c r="AC1660" s="9"/>
      <c r="AD1660" s="9"/>
      <c r="AP1660"/>
      <c r="AQ1660"/>
      <c r="AX1660"/>
    </row>
    <row r="1661" spans="18:50" ht="18.600000000000001" customHeight="1" x14ac:dyDescent="0.25">
      <c r="R1661" s="9"/>
      <c r="S1661" s="9"/>
      <c r="T1661" s="9"/>
      <c r="U1661" s="9"/>
      <c r="V1661" s="9"/>
      <c r="W1661" s="9"/>
      <c r="X1661" s="9"/>
      <c r="Y1661" s="9"/>
      <c r="Z1661" s="9"/>
      <c r="AA1661" s="9"/>
      <c r="AB1661" s="9"/>
      <c r="AC1661" s="9"/>
      <c r="AD1661" s="9"/>
      <c r="AP1661"/>
      <c r="AQ1661"/>
      <c r="AX1661"/>
    </row>
    <row r="1662" spans="18:50" ht="18.600000000000001" customHeight="1" x14ac:dyDescent="0.25">
      <c r="R1662" s="9"/>
      <c r="S1662" s="9"/>
      <c r="T1662" s="9"/>
      <c r="U1662" s="9"/>
      <c r="V1662" s="9"/>
      <c r="W1662" s="9"/>
      <c r="X1662" s="9"/>
      <c r="Y1662" s="9"/>
      <c r="Z1662" s="9"/>
      <c r="AA1662" s="9"/>
      <c r="AB1662" s="9"/>
      <c r="AC1662" s="9"/>
      <c r="AD1662" s="9"/>
      <c r="AP1662"/>
      <c r="AQ1662"/>
      <c r="AX1662"/>
    </row>
    <row r="1663" spans="18:50" ht="18.600000000000001" customHeight="1" x14ac:dyDescent="0.25">
      <c r="R1663" s="9"/>
      <c r="S1663" s="9"/>
      <c r="T1663" s="9"/>
      <c r="U1663" s="9"/>
      <c r="V1663" s="9"/>
      <c r="W1663" s="9"/>
      <c r="X1663" s="9"/>
      <c r="Y1663" s="9"/>
      <c r="Z1663" s="9"/>
      <c r="AA1663" s="9"/>
      <c r="AB1663" s="9"/>
      <c r="AC1663" s="9"/>
      <c r="AD1663" s="9"/>
      <c r="AP1663"/>
      <c r="AQ1663"/>
      <c r="AX1663"/>
    </row>
    <row r="1664" spans="18:50" ht="18.600000000000001" customHeight="1" x14ac:dyDescent="0.25">
      <c r="R1664" s="9"/>
      <c r="S1664" s="9"/>
      <c r="T1664" s="9"/>
      <c r="U1664" s="9"/>
      <c r="V1664" s="9"/>
      <c r="W1664" s="9"/>
      <c r="X1664" s="9"/>
      <c r="Y1664" s="9"/>
      <c r="Z1664" s="9"/>
      <c r="AA1664" s="9"/>
      <c r="AB1664" s="9"/>
      <c r="AC1664" s="9"/>
      <c r="AD1664" s="9"/>
      <c r="AP1664"/>
      <c r="AQ1664"/>
      <c r="AX1664"/>
    </row>
    <row r="1665" spans="18:50" ht="18.600000000000001" customHeight="1" x14ac:dyDescent="0.25">
      <c r="R1665" s="9"/>
      <c r="S1665" s="9"/>
      <c r="T1665" s="9"/>
      <c r="U1665" s="9"/>
      <c r="V1665" s="9"/>
      <c r="W1665" s="9"/>
      <c r="X1665" s="9"/>
      <c r="Y1665" s="9"/>
      <c r="Z1665" s="9"/>
      <c r="AA1665" s="9"/>
      <c r="AB1665" s="9"/>
      <c r="AC1665" s="9"/>
      <c r="AD1665" s="9"/>
      <c r="AP1665"/>
      <c r="AQ1665"/>
      <c r="AX1665"/>
    </row>
    <row r="1666" spans="18:50" ht="18.600000000000001" customHeight="1" x14ac:dyDescent="0.25">
      <c r="R1666" s="9"/>
      <c r="S1666" s="9"/>
      <c r="T1666" s="9"/>
      <c r="U1666" s="9"/>
      <c r="V1666" s="9"/>
      <c r="W1666" s="9"/>
      <c r="X1666" s="9"/>
      <c r="Y1666" s="9"/>
      <c r="Z1666" s="9"/>
      <c r="AA1666" s="9"/>
      <c r="AB1666" s="9"/>
      <c r="AC1666" s="9"/>
      <c r="AD1666" s="9"/>
      <c r="AP1666"/>
      <c r="AQ1666"/>
      <c r="AX1666"/>
    </row>
    <row r="1667" spans="18:50" ht="18.600000000000001" customHeight="1" x14ac:dyDescent="0.25">
      <c r="R1667" s="9"/>
      <c r="S1667" s="9"/>
      <c r="T1667" s="9"/>
      <c r="U1667" s="9"/>
      <c r="V1667" s="9"/>
      <c r="W1667" s="9"/>
      <c r="X1667" s="9"/>
      <c r="Y1667" s="9"/>
      <c r="Z1667" s="9"/>
      <c r="AA1667" s="9"/>
      <c r="AB1667" s="9"/>
      <c r="AC1667" s="9"/>
      <c r="AD1667" s="9"/>
      <c r="AP1667"/>
      <c r="AQ1667"/>
      <c r="AX1667"/>
    </row>
    <row r="1668" spans="18:50" ht="18.600000000000001" customHeight="1" x14ac:dyDescent="0.25">
      <c r="R1668" s="9"/>
      <c r="S1668" s="9"/>
      <c r="T1668" s="9"/>
      <c r="U1668" s="9"/>
      <c r="V1668" s="9"/>
      <c r="W1668" s="9"/>
      <c r="X1668" s="9"/>
      <c r="Y1668" s="9"/>
      <c r="Z1668" s="9"/>
      <c r="AA1668" s="9"/>
      <c r="AB1668" s="9"/>
      <c r="AC1668" s="9"/>
      <c r="AD1668" s="9"/>
      <c r="AP1668"/>
      <c r="AQ1668"/>
      <c r="AX1668"/>
    </row>
    <row r="1669" spans="18:50" ht="18.600000000000001" customHeight="1" x14ac:dyDescent="0.25">
      <c r="R1669" s="9"/>
      <c r="S1669" s="9"/>
      <c r="T1669" s="9"/>
      <c r="U1669" s="9"/>
      <c r="V1669" s="9"/>
      <c r="W1669" s="9"/>
      <c r="X1669" s="9"/>
      <c r="Y1669" s="9"/>
      <c r="Z1669" s="9"/>
      <c r="AA1669" s="9"/>
      <c r="AB1669" s="9"/>
      <c r="AC1669" s="9"/>
      <c r="AD1669" s="9"/>
      <c r="AP1669"/>
      <c r="AQ1669"/>
      <c r="AX1669"/>
    </row>
    <row r="1670" spans="18:50" ht="18.600000000000001" customHeight="1" x14ac:dyDescent="0.25">
      <c r="R1670" s="9"/>
      <c r="S1670" s="9"/>
      <c r="T1670" s="9"/>
      <c r="U1670" s="9"/>
      <c r="V1670" s="9"/>
      <c r="W1670" s="9"/>
      <c r="X1670" s="9"/>
      <c r="Y1670" s="9"/>
      <c r="Z1670" s="9"/>
      <c r="AA1670" s="9"/>
      <c r="AB1670" s="9"/>
      <c r="AC1670" s="9"/>
      <c r="AD1670" s="9"/>
      <c r="AP1670"/>
      <c r="AQ1670"/>
      <c r="AX1670"/>
    </row>
    <row r="1671" spans="18:50" ht="18.600000000000001" customHeight="1" x14ac:dyDescent="0.25">
      <c r="R1671" s="9"/>
      <c r="S1671" s="9"/>
      <c r="T1671" s="9"/>
      <c r="U1671" s="9"/>
      <c r="V1671" s="9"/>
      <c r="W1671" s="9"/>
      <c r="X1671" s="9"/>
      <c r="Y1671" s="9"/>
      <c r="Z1671" s="9"/>
      <c r="AA1671" s="9"/>
      <c r="AB1671" s="9"/>
      <c r="AC1671" s="9"/>
      <c r="AD1671" s="9"/>
      <c r="AP1671"/>
      <c r="AQ1671"/>
      <c r="AX1671"/>
    </row>
    <row r="1672" spans="18:50" ht="18.600000000000001" customHeight="1" x14ac:dyDescent="0.25">
      <c r="R1672" s="9"/>
      <c r="S1672" s="9"/>
      <c r="T1672" s="9"/>
      <c r="U1672" s="9"/>
      <c r="V1672" s="9"/>
      <c r="W1672" s="9"/>
      <c r="X1672" s="9"/>
      <c r="Y1672" s="9"/>
      <c r="Z1672" s="9"/>
      <c r="AA1672" s="9"/>
      <c r="AB1672" s="9"/>
      <c r="AC1672" s="9"/>
      <c r="AD1672" s="9"/>
      <c r="AP1672"/>
      <c r="AQ1672"/>
      <c r="AX1672"/>
    </row>
    <row r="1673" spans="18:50" ht="18.600000000000001" customHeight="1" x14ac:dyDescent="0.25">
      <c r="R1673" s="9"/>
      <c r="S1673" s="9"/>
      <c r="T1673" s="9"/>
      <c r="U1673" s="9"/>
      <c r="V1673" s="9"/>
      <c r="W1673" s="9"/>
      <c r="X1673" s="9"/>
      <c r="Y1673" s="9"/>
      <c r="Z1673" s="9"/>
      <c r="AA1673" s="9"/>
      <c r="AB1673" s="9"/>
      <c r="AC1673" s="9"/>
      <c r="AD1673" s="9"/>
      <c r="AP1673"/>
      <c r="AQ1673"/>
      <c r="AX1673"/>
    </row>
    <row r="1674" spans="18:50" ht="18.600000000000001" customHeight="1" x14ac:dyDescent="0.25">
      <c r="R1674" s="9"/>
      <c r="S1674" s="9"/>
      <c r="T1674" s="9"/>
      <c r="U1674" s="9"/>
      <c r="V1674" s="9"/>
      <c r="W1674" s="9"/>
      <c r="X1674" s="9"/>
      <c r="Y1674" s="9"/>
      <c r="Z1674" s="9"/>
      <c r="AA1674" s="9"/>
      <c r="AB1674" s="9"/>
      <c r="AC1674" s="9"/>
      <c r="AD1674" s="9"/>
      <c r="AP1674"/>
      <c r="AQ1674"/>
      <c r="AX1674"/>
    </row>
    <row r="1675" spans="18:50" ht="18.600000000000001" customHeight="1" x14ac:dyDescent="0.25">
      <c r="R1675" s="9"/>
      <c r="S1675" s="9"/>
      <c r="T1675" s="9"/>
      <c r="U1675" s="9"/>
      <c r="V1675" s="9"/>
      <c r="W1675" s="9"/>
      <c r="X1675" s="9"/>
      <c r="Y1675" s="9"/>
      <c r="Z1675" s="9"/>
      <c r="AA1675" s="9"/>
      <c r="AB1675" s="9"/>
      <c r="AC1675" s="9"/>
      <c r="AD1675" s="9"/>
      <c r="AP1675"/>
      <c r="AQ1675"/>
      <c r="AX1675"/>
    </row>
    <row r="1676" spans="18:50" ht="18.600000000000001" customHeight="1" x14ac:dyDescent="0.25">
      <c r="R1676" s="9"/>
      <c r="S1676" s="9"/>
      <c r="T1676" s="9"/>
      <c r="U1676" s="9"/>
      <c r="V1676" s="9"/>
      <c r="W1676" s="9"/>
      <c r="X1676" s="9"/>
      <c r="Y1676" s="9"/>
      <c r="Z1676" s="9"/>
      <c r="AA1676" s="9"/>
      <c r="AB1676" s="9"/>
      <c r="AC1676" s="9"/>
      <c r="AD1676" s="9"/>
      <c r="AP1676"/>
      <c r="AQ1676"/>
      <c r="AX1676"/>
    </row>
    <row r="1677" spans="18:50" ht="18.600000000000001" customHeight="1" x14ac:dyDescent="0.25">
      <c r="R1677" s="9"/>
      <c r="S1677" s="9"/>
      <c r="T1677" s="9"/>
      <c r="U1677" s="9"/>
      <c r="V1677" s="9"/>
      <c r="W1677" s="9"/>
      <c r="X1677" s="9"/>
      <c r="Y1677" s="9"/>
      <c r="Z1677" s="9"/>
      <c r="AA1677" s="9"/>
      <c r="AB1677" s="9"/>
      <c r="AC1677" s="9"/>
      <c r="AD1677" s="9"/>
      <c r="AP1677"/>
      <c r="AQ1677"/>
      <c r="AX1677"/>
    </row>
    <row r="1678" spans="18:50" ht="18.600000000000001" customHeight="1" x14ac:dyDescent="0.25">
      <c r="R1678" s="9"/>
      <c r="S1678" s="9"/>
      <c r="T1678" s="9"/>
      <c r="U1678" s="9"/>
      <c r="V1678" s="9"/>
      <c r="W1678" s="9"/>
      <c r="X1678" s="9"/>
      <c r="Y1678" s="9"/>
      <c r="Z1678" s="9"/>
      <c r="AA1678" s="9"/>
      <c r="AB1678" s="9"/>
      <c r="AC1678" s="9"/>
      <c r="AD1678" s="9"/>
      <c r="AP1678"/>
      <c r="AQ1678"/>
      <c r="AX1678"/>
    </row>
    <row r="1679" spans="18:50" ht="18.600000000000001" customHeight="1" x14ac:dyDescent="0.25">
      <c r="R1679" s="9"/>
      <c r="S1679" s="9"/>
      <c r="T1679" s="9"/>
      <c r="U1679" s="9"/>
      <c r="V1679" s="9"/>
      <c r="W1679" s="9"/>
      <c r="X1679" s="9"/>
      <c r="Y1679" s="9"/>
      <c r="Z1679" s="9"/>
      <c r="AA1679" s="9"/>
      <c r="AB1679" s="9"/>
      <c r="AC1679" s="9"/>
      <c r="AD1679" s="9"/>
      <c r="AP1679"/>
      <c r="AQ1679"/>
      <c r="AX1679"/>
    </row>
    <row r="1680" spans="18:50" ht="18.600000000000001" customHeight="1" x14ac:dyDescent="0.25">
      <c r="R1680" s="9"/>
      <c r="S1680" s="9"/>
      <c r="T1680" s="9"/>
      <c r="U1680" s="9"/>
      <c r="V1680" s="9"/>
      <c r="W1680" s="9"/>
      <c r="X1680" s="9"/>
      <c r="Y1680" s="9"/>
      <c r="Z1680" s="9"/>
      <c r="AA1680" s="9"/>
      <c r="AB1680" s="9"/>
      <c r="AC1680" s="9"/>
      <c r="AD1680" s="9"/>
      <c r="AP1680"/>
      <c r="AQ1680"/>
      <c r="AX1680"/>
    </row>
    <row r="1681" spans="18:50" ht="18.600000000000001" customHeight="1" x14ac:dyDescent="0.25">
      <c r="R1681" s="9"/>
      <c r="S1681" s="9"/>
      <c r="T1681" s="9"/>
      <c r="U1681" s="9"/>
      <c r="V1681" s="9"/>
      <c r="W1681" s="9"/>
      <c r="X1681" s="9"/>
      <c r="Y1681" s="9"/>
      <c r="Z1681" s="9"/>
      <c r="AA1681" s="9"/>
      <c r="AB1681" s="9"/>
      <c r="AC1681" s="9"/>
      <c r="AD1681" s="9"/>
      <c r="AP1681"/>
      <c r="AQ1681"/>
      <c r="AX1681"/>
    </row>
    <row r="1682" spans="18:50" ht="18.600000000000001" customHeight="1" x14ac:dyDescent="0.25">
      <c r="R1682" s="9"/>
      <c r="S1682" s="9"/>
      <c r="T1682" s="9"/>
      <c r="U1682" s="9"/>
      <c r="V1682" s="9"/>
      <c r="W1682" s="9"/>
      <c r="X1682" s="9"/>
      <c r="Y1682" s="9"/>
      <c r="Z1682" s="9"/>
      <c r="AA1682" s="9"/>
      <c r="AB1682" s="9"/>
      <c r="AC1682" s="9"/>
      <c r="AD1682" s="9"/>
      <c r="AP1682"/>
      <c r="AQ1682"/>
      <c r="AX1682"/>
    </row>
    <row r="1683" spans="18:50" ht="18.600000000000001" customHeight="1" x14ac:dyDescent="0.25">
      <c r="R1683" s="9"/>
      <c r="S1683" s="9"/>
      <c r="T1683" s="9"/>
      <c r="U1683" s="9"/>
      <c r="V1683" s="9"/>
      <c r="W1683" s="9"/>
      <c r="X1683" s="9"/>
      <c r="Y1683" s="9"/>
      <c r="Z1683" s="9"/>
      <c r="AA1683" s="9"/>
      <c r="AB1683" s="9"/>
      <c r="AC1683" s="9"/>
      <c r="AD1683" s="9"/>
      <c r="AP1683"/>
      <c r="AQ1683"/>
      <c r="AX1683"/>
    </row>
    <row r="1684" spans="18:50" ht="18.600000000000001" customHeight="1" x14ac:dyDescent="0.25">
      <c r="R1684" s="9"/>
      <c r="S1684" s="9"/>
      <c r="T1684" s="9"/>
      <c r="U1684" s="9"/>
      <c r="V1684" s="9"/>
      <c r="W1684" s="9"/>
      <c r="X1684" s="9"/>
      <c r="Y1684" s="9"/>
      <c r="Z1684" s="9"/>
      <c r="AA1684" s="9"/>
      <c r="AB1684" s="9"/>
      <c r="AC1684" s="9"/>
      <c r="AD1684" s="9"/>
      <c r="AP1684"/>
      <c r="AQ1684"/>
      <c r="AX1684"/>
    </row>
    <row r="1685" spans="18:50" ht="18.600000000000001" customHeight="1" x14ac:dyDescent="0.25">
      <c r="R1685" s="9"/>
      <c r="S1685" s="9"/>
      <c r="T1685" s="9"/>
      <c r="U1685" s="9"/>
      <c r="V1685" s="9"/>
      <c r="W1685" s="9"/>
      <c r="X1685" s="9"/>
      <c r="Y1685" s="9"/>
      <c r="Z1685" s="9"/>
      <c r="AA1685" s="9"/>
      <c r="AB1685" s="9"/>
      <c r="AC1685" s="9"/>
      <c r="AD1685" s="9"/>
      <c r="AP1685"/>
      <c r="AQ1685"/>
      <c r="AX1685"/>
    </row>
    <row r="1686" spans="18:50" ht="18.600000000000001" customHeight="1" x14ac:dyDescent="0.25">
      <c r="R1686" s="9"/>
      <c r="S1686" s="9"/>
      <c r="T1686" s="9"/>
      <c r="U1686" s="9"/>
      <c r="V1686" s="9"/>
      <c r="W1686" s="9"/>
      <c r="X1686" s="9"/>
      <c r="Y1686" s="9"/>
      <c r="Z1686" s="9"/>
      <c r="AA1686" s="9"/>
      <c r="AB1686" s="9"/>
      <c r="AC1686" s="9"/>
      <c r="AD1686" s="9"/>
      <c r="AP1686"/>
      <c r="AQ1686"/>
      <c r="AX1686"/>
    </row>
    <row r="1687" spans="18:50" ht="18.600000000000001" customHeight="1" x14ac:dyDescent="0.25">
      <c r="R1687" s="9"/>
      <c r="S1687" s="9"/>
      <c r="T1687" s="9"/>
      <c r="U1687" s="9"/>
      <c r="V1687" s="9"/>
      <c r="W1687" s="9"/>
      <c r="X1687" s="9"/>
      <c r="Y1687" s="9"/>
      <c r="Z1687" s="9"/>
      <c r="AA1687" s="9"/>
      <c r="AB1687" s="9"/>
      <c r="AC1687" s="9"/>
      <c r="AD1687" s="9"/>
      <c r="AP1687"/>
      <c r="AQ1687"/>
      <c r="AX1687"/>
    </row>
    <row r="1688" spans="18:50" ht="18.600000000000001" customHeight="1" x14ac:dyDescent="0.25">
      <c r="R1688" s="9"/>
      <c r="S1688" s="9"/>
      <c r="T1688" s="9"/>
      <c r="U1688" s="9"/>
      <c r="V1688" s="9"/>
      <c r="W1688" s="9"/>
      <c r="X1688" s="9"/>
      <c r="Y1688" s="9"/>
      <c r="Z1688" s="9"/>
      <c r="AA1688" s="9"/>
      <c r="AB1688" s="9"/>
      <c r="AC1688" s="9"/>
      <c r="AD1688" s="9"/>
      <c r="AP1688"/>
      <c r="AQ1688"/>
      <c r="AX1688"/>
    </row>
    <row r="1689" spans="18:50" ht="18.600000000000001" customHeight="1" x14ac:dyDescent="0.25">
      <c r="R1689" s="9"/>
      <c r="S1689" s="9"/>
      <c r="T1689" s="9"/>
      <c r="U1689" s="9"/>
      <c r="V1689" s="9"/>
      <c r="W1689" s="9"/>
      <c r="X1689" s="9"/>
      <c r="Y1689" s="9"/>
      <c r="Z1689" s="9"/>
      <c r="AA1689" s="9"/>
      <c r="AB1689" s="9"/>
      <c r="AC1689" s="9"/>
      <c r="AD1689" s="9"/>
      <c r="AP1689"/>
      <c r="AQ1689"/>
      <c r="AX1689"/>
    </row>
    <row r="1690" spans="18:50" ht="18.600000000000001" customHeight="1" x14ac:dyDescent="0.25">
      <c r="R1690" s="9"/>
      <c r="S1690" s="9"/>
      <c r="T1690" s="9"/>
      <c r="U1690" s="9"/>
      <c r="V1690" s="9"/>
      <c r="W1690" s="9"/>
      <c r="X1690" s="9"/>
      <c r="Y1690" s="9"/>
      <c r="Z1690" s="9"/>
      <c r="AA1690" s="9"/>
      <c r="AB1690" s="9"/>
      <c r="AC1690" s="9"/>
      <c r="AD1690" s="9"/>
      <c r="AP1690"/>
      <c r="AQ1690"/>
      <c r="AX1690"/>
    </row>
    <row r="1691" spans="18:50" ht="18.600000000000001" customHeight="1" x14ac:dyDescent="0.25">
      <c r="R1691" s="9"/>
      <c r="S1691" s="9"/>
      <c r="T1691" s="9"/>
      <c r="U1691" s="9"/>
      <c r="V1691" s="9"/>
      <c r="W1691" s="9"/>
      <c r="X1691" s="9"/>
      <c r="Y1691" s="9"/>
      <c r="Z1691" s="9"/>
      <c r="AA1691" s="9"/>
      <c r="AB1691" s="9"/>
      <c r="AC1691" s="9"/>
      <c r="AD1691" s="9"/>
      <c r="AP1691"/>
      <c r="AQ1691"/>
      <c r="AX1691"/>
    </row>
    <row r="1692" spans="18:50" ht="18.600000000000001" customHeight="1" x14ac:dyDescent="0.25">
      <c r="R1692" s="9"/>
      <c r="S1692" s="9"/>
      <c r="T1692" s="9"/>
      <c r="U1692" s="9"/>
      <c r="V1692" s="9"/>
      <c r="W1692" s="9"/>
      <c r="X1692" s="9"/>
      <c r="Y1692" s="9"/>
      <c r="Z1692" s="9"/>
      <c r="AA1692" s="9"/>
      <c r="AB1692" s="9"/>
      <c r="AC1692" s="9"/>
      <c r="AD1692" s="9"/>
      <c r="AP1692"/>
      <c r="AQ1692"/>
      <c r="AX1692"/>
    </row>
    <row r="1693" spans="18:50" ht="18.600000000000001" customHeight="1" x14ac:dyDescent="0.25">
      <c r="R1693" s="9"/>
      <c r="S1693" s="9"/>
      <c r="T1693" s="9"/>
      <c r="U1693" s="9"/>
      <c r="V1693" s="9"/>
      <c r="W1693" s="9"/>
      <c r="X1693" s="9"/>
      <c r="Y1693" s="9"/>
      <c r="Z1693" s="9"/>
      <c r="AA1693" s="9"/>
      <c r="AB1693" s="9"/>
      <c r="AC1693" s="9"/>
      <c r="AD1693" s="9"/>
      <c r="AP1693"/>
      <c r="AQ1693"/>
      <c r="AX1693"/>
    </row>
    <row r="1694" spans="18:50" ht="18.600000000000001" customHeight="1" x14ac:dyDescent="0.25">
      <c r="R1694" s="9"/>
      <c r="S1694" s="9"/>
      <c r="T1694" s="9"/>
      <c r="U1694" s="9"/>
      <c r="V1694" s="9"/>
      <c r="W1694" s="9"/>
      <c r="X1694" s="9"/>
      <c r="Y1694" s="9"/>
      <c r="Z1694" s="9"/>
      <c r="AA1694" s="9"/>
      <c r="AB1694" s="9"/>
      <c r="AC1694" s="9"/>
      <c r="AD1694" s="9"/>
      <c r="AP1694"/>
      <c r="AQ1694"/>
      <c r="AX1694"/>
    </row>
    <row r="1695" spans="18:50" ht="18.600000000000001" customHeight="1" x14ac:dyDescent="0.25">
      <c r="R1695" s="9"/>
      <c r="S1695" s="9"/>
      <c r="T1695" s="9"/>
      <c r="U1695" s="9"/>
      <c r="V1695" s="9"/>
      <c r="W1695" s="9"/>
      <c r="X1695" s="9"/>
      <c r="Y1695" s="9"/>
      <c r="Z1695" s="9"/>
      <c r="AA1695" s="9"/>
      <c r="AB1695" s="9"/>
      <c r="AC1695" s="9"/>
      <c r="AD1695" s="9"/>
      <c r="AP1695"/>
      <c r="AQ1695"/>
      <c r="AX1695"/>
    </row>
    <row r="1696" spans="18:50" ht="18.600000000000001" customHeight="1" x14ac:dyDescent="0.25">
      <c r="R1696" s="9"/>
      <c r="S1696" s="9"/>
      <c r="T1696" s="9"/>
      <c r="U1696" s="9"/>
      <c r="V1696" s="9"/>
      <c r="W1696" s="9"/>
      <c r="X1696" s="9"/>
      <c r="Y1696" s="9"/>
      <c r="Z1696" s="9"/>
      <c r="AA1696" s="9"/>
      <c r="AB1696" s="9"/>
      <c r="AC1696" s="9"/>
      <c r="AD1696" s="9"/>
      <c r="AP1696"/>
      <c r="AQ1696"/>
      <c r="AX1696"/>
    </row>
    <row r="1697" spans="18:50" ht="18.600000000000001" customHeight="1" x14ac:dyDescent="0.25">
      <c r="R1697" s="9"/>
      <c r="S1697" s="9"/>
      <c r="T1697" s="9"/>
      <c r="U1697" s="9"/>
      <c r="V1697" s="9"/>
      <c r="W1697" s="9"/>
      <c r="X1697" s="9"/>
      <c r="Y1697" s="9"/>
      <c r="Z1697" s="9"/>
      <c r="AA1697" s="9"/>
      <c r="AB1697" s="9"/>
      <c r="AC1697" s="9"/>
      <c r="AD1697" s="9"/>
      <c r="AP1697"/>
      <c r="AQ1697"/>
      <c r="AX1697"/>
    </row>
    <row r="1698" spans="18:50" ht="18.600000000000001" customHeight="1" x14ac:dyDescent="0.25">
      <c r="R1698" s="9"/>
      <c r="S1698" s="9"/>
      <c r="T1698" s="9"/>
      <c r="U1698" s="9"/>
      <c r="V1698" s="9"/>
      <c r="W1698" s="9"/>
      <c r="X1698" s="9"/>
      <c r="Y1698" s="9"/>
      <c r="Z1698" s="9"/>
      <c r="AA1698" s="9"/>
      <c r="AB1698" s="9"/>
      <c r="AC1698" s="9"/>
      <c r="AD1698" s="9"/>
      <c r="AP1698"/>
      <c r="AQ1698"/>
      <c r="AX1698"/>
    </row>
    <row r="1699" spans="18:50" ht="18.600000000000001" customHeight="1" x14ac:dyDescent="0.25">
      <c r="R1699" s="9"/>
      <c r="S1699" s="9"/>
      <c r="T1699" s="9"/>
      <c r="U1699" s="9"/>
      <c r="V1699" s="9"/>
      <c r="W1699" s="9"/>
      <c r="X1699" s="9"/>
      <c r="Y1699" s="9"/>
      <c r="Z1699" s="9"/>
      <c r="AA1699" s="9"/>
      <c r="AB1699" s="9"/>
      <c r="AC1699" s="9"/>
      <c r="AD1699" s="9"/>
      <c r="AP1699"/>
      <c r="AQ1699"/>
      <c r="AX1699"/>
    </row>
    <row r="1700" spans="18:50" ht="18.600000000000001" customHeight="1" x14ac:dyDescent="0.25">
      <c r="R1700" s="9"/>
      <c r="S1700" s="9"/>
      <c r="T1700" s="9"/>
      <c r="U1700" s="9"/>
      <c r="V1700" s="9"/>
      <c r="W1700" s="9"/>
      <c r="X1700" s="9"/>
      <c r="Y1700" s="9"/>
      <c r="Z1700" s="9"/>
      <c r="AA1700" s="9"/>
      <c r="AB1700" s="9"/>
      <c r="AC1700" s="9"/>
      <c r="AD1700" s="9"/>
      <c r="AP1700"/>
      <c r="AQ1700"/>
      <c r="AX1700"/>
    </row>
    <row r="1701" spans="18:50" ht="18.600000000000001" customHeight="1" x14ac:dyDescent="0.25">
      <c r="R1701" s="9"/>
      <c r="S1701" s="9"/>
      <c r="T1701" s="9"/>
      <c r="U1701" s="9"/>
      <c r="V1701" s="9"/>
      <c r="W1701" s="9"/>
      <c r="X1701" s="9"/>
      <c r="Y1701" s="9"/>
      <c r="Z1701" s="9"/>
      <c r="AA1701" s="9"/>
      <c r="AB1701" s="9"/>
      <c r="AC1701" s="9"/>
      <c r="AD1701" s="9"/>
      <c r="AP1701"/>
      <c r="AQ1701"/>
      <c r="AX1701"/>
    </row>
    <row r="1702" spans="18:50" ht="18.600000000000001" customHeight="1" x14ac:dyDescent="0.25">
      <c r="R1702" s="9"/>
      <c r="S1702" s="9"/>
      <c r="T1702" s="9"/>
      <c r="U1702" s="9"/>
      <c r="V1702" s="9"/>
      <c r="W1702" s="9"/>
      <c r="X1702" s="9"/>
      <c r="Y1702" s="9"/>
      <c r="Z1702" s="9"/>
      <c r="AA1702" s="9"/>
      <c r="AB1702" s="9"/>
      <c r="AC1702" s="9"/>
      <c r="AD1702" s="9"/>
      <c r="AP1702"/>
      <c r="AQ1702"/>
      <c r="AX1702"/>
    </row>
    <row r="1703" spans="18:50" ht="18.600000000000001" customHeight="1" x14ac:dyDescent="0.25">
      <c r="R1703" s="9"/>
      <c r="S1703" s="9"/>
      <c r="T1703" s="9"/>
      <c r="U1703" s="9"/>
      <c r="V1703" s="9"/>
      <c r="W1703" s="9"/>
      <c r="X1703" s="9"/>
      <c r="Y1703" s="9"/>
      <c r="Z1703" s="9"/>
      <c r="AA1703" s="9"/>
      <c r="AB1703" s="9"/>
      <c r="AC1703" s="9"/>
      <c r="AD1703" s="9"/>
      <c r="AP1703"/>
      <c r="AQ1703"/>
      <c r="AX1703"/>
    </row>
    <row r="1704" spans="18:50" ht="18.600000000000001" customHeight="1" x14ac:dyDescent="0.25">
      <c r="R1704" s="9"/>
      <c r="S1704" s="9"/>
      <c r="T1704" s="9"/>
      <c r="U1704" s="9"/>
      <c r="V1704" s="9"/>
      <c r="W1704" s="9"/>
      <c r="X1704" s="9"/>
      <c r="Y1704" s="9"/>
      <c r="Z1704" s="9"/>
      <c r="AA1704" s="9"/>
      <c r="AB1704" s="9"/>
      <c r="AC1704" s="9"/>
      <c r="AD1704" s="9"/>
      <c r="AP1704"/>
      <c r="AQ1704"/>
      <c r="AX1704"/>
    </row>
    <row r="1705" spans="18:50" ht="18.600000000000001" customHeight="1" x14ac:dyDescent="0.25">
      <c r="R1705" s="9"/>
      <c r="S1705" s="9"/>
      <c r="T1705" s="9"/>
      <c r="U1705" s="9"/>
      <c r="V1705" s="9"/>
      <c r="W1705" s="9"/>
      <c r="X1705" s="9"/>
      <c r="Y1705" s="9"/>
      <c r="Z1705" s="9"/>
      <c r="AA1705" s="9"/>
      <c r="AB1705" s="9"/>
      <c r="AC1705" s="9"/>
      <c r="AD1705" s="9"/>
      <c r="AP1705"/>
      <c r="AQ1705"/>
      <c r="AX1705"/>
    </row>
    <row r="1706" spans="18:50" ht="18.600000000000001" customHeight="1" x14ac:dyDescent="0.25">
      <c r="R1706" s="9"/>
      <c r="S1706" s="9"/>
      <c r="T1706" s="9"/>
      <c r="U1706" s="9"/>
      <c r="V1706" s="9"/>
      <c r="W1706" s="9"/>
      <c r="X1706" s="9"/>
      <c r="Y1706" s="9"/>
      <c r="Z1706" s="9"/>
      <c r="AA1706" s="9"/>
      <c r="AB1706" s="9"/>
      <c r="AC1706" s="9"/>
      <c r="AD1706" s="9"/>
      <c r="AP1706"/>
      <c r="AQ1706"/>
      <c r="AX1706"/>
    </row>
    <row r="1707" spans="18:50" ht="18.600000000000001" customHeight="1" x14ac:dyDescent="0.25">
      <c r="R1707" s="9"/>
      <c r="S1707" s="9"/>
      <c r="T1707" s="9"/>
      <c r="U1707" s="9"/>
      <c r="V1707" s="9"/>
      <c r="W1707" s="9"/>
      <c r="X1707" s="9"/>
      <c r="Y1707" s="9"/>
      <c r="Z1707" s="9"/>
      <c r="AA1707" s="9"/>
      <c r="AB1707" s="9"/>
      <c r="AC1707" s="9"/>
      <c r="AD1707" s="9"/>
      <c r="AP1707"/>
      <c r="AQ1707"/>
      <c r="AX1707"/>
    </row>
    <row r="1708" spans="18:50" ht="18.600000000000001" customHeight="1" x14ac:dyDescent="0.25">
      <c r="R1708" s="9"/>
      <c r="S1708" s="9"/>
      <c r="T1708" s="9"/>
      <c r="U1708" s="9"/>
      <c r="V1708" s="9"/>
      <c r="W1708" s="9"/>
      <c r="X1708" s="9"/>
      <c r="Y1708" s="9"/>
      <c r="Z1708" s="9"/>
      <c r="AA1708" s="9"/>
      <c r="AB1708" s="9"/>
      <c r="AC1708" s="9"/>
      <c r="AD1708" s="9"/>
      <c r="AP1708"/>
      <c r="AQ1708"/>
      <c r="AX1708"/>
    </row>
    <row r="1709" spans="18:50" ht="18.600000000000001" customHeight="1" x14ac:dyDescent="0.25">
      <c r="R1709" s="9"/>
      <c r="S1709" s="9"/>
      <c r="T1709" s="9"/>
      <c r="U1709" s="9"/>
      <c r="V1709" s="9"/>
      <c r="W1709" s="9"/>
      <c r="X1709" s="9"/>
      <c r="Y1709" s="9"/>
      <c r="Z1709" s="9"/>
      <c r="AA1709" s="9"/>
      <c r="AB1709" s="9"/>
      <c r="AC1709" s="9"/>
      <c r="AD1709" s="9"/>
      <c r="AP1709"/>
      <c r="AQ1709"/>
      <c r="AX1709"/>
    </row>
    <row r="1710" spans="18:50" ht="18.600000000000001" customHeight="1" x14ac:dyDescent="0.25">
      <c r="R1710" s="9"/>
      <c r="S1710" s="9"/>
      <c r="T1710" s="9"/>
      <c r="U1710" s="9"/>
      <c r="V1710" s="9"/>
      <c r="W1710" s="9"/>
      <c r="X1710" s="9"/>
      <c r="Y1710" s="9"/>
      <c r="Z1710" s="9"/>
      <c r="AA1710" s="9"/>
      <c r="AB1710" s="9"/>
      <c r="AC1710" s="9"/>
      <c r="AD1710" s="9"/>
      <c r="AP1710"/>
      <c r="AQ1710"/>
      <c r="AX1710"/>
    </row>
    <row r="1711" spans="18:50" ht="18.600000000000001" customHeight="1" x14ac:dyDescent="0.25">
      <c r="R1711" s="9"/>
      <c r="S1711" s="9"/>
      <c r="T1711" s="9"/>
      <c r="U1711" s="9"/>
      <c r="V1711" s="9"/>
      <c r="W1711" s="9"/>
      <c r="X1711" s="9"/>
      <c r="Y1711" s="9"/>
      <c r="Z1711" s="9"/>
      <c r="AA1711" s="9"/>
      <c r="AB1711" s="9"/>
      <c r="AC1711" s="9"/>
      <c r="AD1711" s="9"/>
      <c r="AP1711"/>
      <c r="AQ1711"/>
      <c r="AX1711"/>
    </row>
    <row r="1712" spans="18:50" ht="18.600000000000001" customHeight="1" x14ac:dyDescent="0.25">
      <c r="R1712" s="9"/>
      <c r="S1712" s="9"/>
      <c r="T1712" s="9"/>
      <c r="U1712" s="9"/>
      <c r="V1712" s="9"/>
      <c r="W1712" s="9"/>
      <c r="X1712" s="9"/>
      <c r="Y1712" s="9"/>
      <c r="Z1712" s="9"/>
      <c r="AA1712" s="9"/>
      <c r="AB1712" s="9"/>
      <c r="AC1712" s="9"/>
      <c r="AD1712" s="9"/>
      <c r="AP1712"/>
      <c r="AQ1712"/>
      <c r="AX1712"/>
    </row>
    <row r="1713" spans="18:50" ht="18.600000000000001" customHeight="1" x14ac:dyDescent="0.25">
      <c r="R1713" s="9"/>
      <c r="S1713" s="9"/>
      <c r="T1713" s="9"/>
      <c r="U1713" s="9"/>
      <c r="V1713" s="9"/>
      <c r="W1713" s="9"/>
      <c r="X1713" s="9"/>
      <c r="Y1713" s="9"/>
      <c r="Z1713" s="9"/>
      <c r="AA1713" s="9"/>
      <c r="AB1713" s="9"/>
      <c r="AC1713" s="9"/>
      <c r="AD1713" s="9"/>
      <c r="AP1713"/>
      <c r="AQ1713"/>
      <c r="AX1713"/>
    </row>
    <row r="1714" spans="18:50" ht="18.600000000000001" customHeight="1" x14ac:dyDescent="0.25">
      <c r="R1714" s="9"/>
      <c r="S1714" s="9"/>
      <c r="T1714" s="9"/>
      <c r="U1714" s="9"/>
      <c r="V1714" s="9"/>
      <c r="W1714" s="9"/>
      <c r="X1714" s="9"/>
      <c r="Y1714" s="9"/>
      <c r="Z1714" s="9"/>
      <c r="AA1714" s="9"/>
      <c r="AB1714" s="9"/>
      <c r="AC1714" s="9"/>
      <c r="AD1714" s="9"/>
      <c r="AP1714"/>
      <c r="AQ1714"/>
      <c r="AX1714"/>
    </row>
    <row r="1715" spans="18:50" ht="18.600000000000001" customHeight="1" x14ac:dyDescent="0.25">
      <c r="R1715" s="9"/>
      <c r="S1715" s="9"/>
      <c r="T1715" s="9"/>
      <c r="U1715" s="9"/>
      <c r="V1715" s="9"/>
      <c r="W1715" s="9"/>
      <c r="X1715" s="9"/>
      <c r="Y1715" s="9"/>
      <c r="Z1715" s="9"/>
      <c r="AA1715" s="9"/>
      <c r="AB1715" s="9"/>
      <c r="AC1715" s="9"/>
      <c r="AD1715" s="9"/>
      <c r="AP1715"/>
      <c r="AQ1715"/>
      <c r="AX1715"/>
    </row>
    <row r="1716" spans="18:50" ht="18.600000000000001" customHeight="1" x14ac:dyDescent="0.25">
      <c r="R1716" s="9"/>
      <c r="S1716" s="9"/>
      <c r="T1716" s="9"/>
      <c r="U1716" s="9"/>
      <c r="V1716" s="9"/>
      <c r="W1716" s="9"/>
      <c r="X1716" s="9"/>
      <c r="Y1716" s="9"/>
      <c r="Z1716" s="9"/>
      <c r="AA1716" s="9"/>
      <c r="AB1716" s="9"/>
      <c r="AC1716" s="9"/>
      <c r="AD1716" s="9"/>
      <c r="AP1716"/>
      <c r="AQ1716"/>
      <c r="AX1716"/>
    </row>
    <row r="1717" spans="18:50" ht="18.600000000000001" customHeight="1" x14ac:dyDescent="0.25">
      <c r="R1717" s="9"/>
      <c r="S1717" s="9"/>
      <c r="T1717" s="9"/>
      <c r="U1717" s="9"/>
      <c r="V1717" s="9"/>
      <c r="W1717" s="9"/>
      <c r="X1717" s="9"/>
      <c r="Y1717" s="9"/>
      <c r="Z1717" s="9"/>
      <c r="AA1717" s="9"/>
      <c r="AB1717" s="9"/>
      <c r="AC1717" s="9"/>
      <c r="AD1717" s="9"/>
      <c r="AP1717"/>
      <c r="AQ1717"/>
      <c r="AX1717"/>
    </row>
    <row r="1718" spans="18:50" ht="18.600000000000001" customHeight="1" x14ac:dyDescent="0.25">
      <c r="R1718" s="9"/>
      <c r="S1718" s="9"/>
      <c r="T1718" s="9"/>
      <c r="U1718" s="9"/>
      <c r="V1718" s="9"/>
      <c r="W1718" s="9"/>
      <c r="X1718" s="9"/>
      <c r="Y1718" s="9"/>
      <c r="Z1718" s="9"/>
      <c r="AA1718" s="9"/>
      <c r="AB1718" s="9"/>
      <c r="AC1718" s="9"/>
      <c r="AD1718" s="9"/>
      <c r="AP1718"/>
      <c r="AQ1718"/>
      <c r="AX1718"/>
    </row>
    <row r="1719" spans="18:50" ht="18.600000000000001" customHeight="1" x14ac:dyDescent="0.25">
      <c r="R1719" s="9"/>
      <c r="S1719" s="9"/>
      <c r="T1719" s="9"/>
      <c r="U1719" s="9"/>
      <c r="V1719" s="9"/>
      <c r="W1719" s="9"/>
      <c r="X1719" s="9"/>
      <c r="Y1719" s="9"/>
      <c r="Z1719" s="9"/>
      <c r="AA1719" s="9"/>
      <c r="AB1719" s="9"/>
      <c r="AC1719" s="9"/>
      <c r="AD1719" s="9"/>
      <c r="AP1719"/>
      <c r="AQ1719"/>
      <c r="AX1719"/>
    </row>
  </sheetData>
  <mergeCells count="532">
    <mergeCell ref="AY146:AY148"/>
    <mergeCell ref="B151:D151"/>
    <mergeCell ref="E151:R151"/>
    <mergeCell ref="B152:D152"/>
    <mergeCell ref="E152:R152"/>
    <mergeCell ref="B153:D153"/>
    <mergeCell ref="E153:R153"/>
    <mergeCell ref="AS146:AS148"/>
    <mergeCell ref="AT146:AT148"/>
    <mergeCell ref="AU146:AU148"/>
    <mergeCell ref="AV146:AV148"/>
    <mergeCell ref="AW146:AW148"/>
    <mergeCell ref="AX146:AX148"/>
    <mergeCell ref="AM146:AM148"/>
    <mergeCell ref="AN146:AN148"/>
    <mergeCell ref="AO146:AO148"/>
    <mergeCell ref="AP146:AP148"/>
    <mergeCell ref="AQ146:AQ148"/>
    <mergeCell ref="AR146:AR148"/>
    <mergeCell ref="AT140:AT145"/>
    <mergeCell ref="AU140:AU145"/>
    <mergeCell ref="AV140:AV145"/>
    <mergeCell ref="AK140:AK145"/>
    <mergeCell ref="AL140:AL145"/>
    <mergeCell ref="AM140:AM145"/>
    <mergeCell ref="AN140:AN145"/>
    <mergeCell ref="AO140:AO145"/>
    <mergeCell ref="AP140:AP145"/>
    <mergeCell ref="A146:C148"/>
    <mergeCell ref="AG146:AG148"/>
    <mergeCell ref="AH146:AH148"/>
    <mergeCell ref="AI146:AI148"/>
    <mergeCell ref="AJ146:AJ148"/>
    <mergeCell ref="AK146:AK148"/>
    <mergeCell ref="AL146:AL148"/>
    <mergeCell ref="AQ140:AQ145"/>
    <mergeCell ref="AR140:AR145"/>
    <mergeCell ref="AY134:AY139"/>
    <mergeCell ref="A140:A145"/>
    <mergeCell ref="B140:B145"/>
    <mergeCell ref="C140:C145"/>
    <mergeCell ref="AG140:AG145"/>
    <mergeCell ref="AH140:AH145"/>
    <mergeCell ref="AI140:AI145"/>
    <mergeCell ref="AJ140:AJ145"/>
    <mergeCell ref="AQ134:AQ139"/>
    <mergeCell ref="AR134:AR139"/>
    <mergeCell ref="AS134:AS139"/>
    <mergeCell ref="AT134:AT139"/>
    <mergeCell ref="AU134:AU139"/>
    <mergeCell ref="AV134:AV139"/>
    <mergeCell ref="AK134:AK139"/>
    <mergeCell ref="AL134:AL139"/>
    <mergeCell ref="AM134:AM139"/>
    <mergeCell ref="AN134:AN139"/>
    <mergeCell ref="AO134:AO139"/>
    <mergeCell ref="AP134:AP139"/>
    <mergeCell ref="AW140:AW145"/>
    <mergeCell ref="AX140:AX145"/>
    <mergeCell ref="AY140:AY145"/>
    <mergeCell ref="AS140:AS145"/>
    <mergeCell ref="AY130:AY133"/>
    <mergeCell ref="A134:A139"/>
    <mergeCell ref="B134:B139"/>
    <mergeCell ref="C134:C139"/>
    <mergeCell ref="AG134:AG139"/>
    <mergeCell ref="AH134:AH139"/>
    <mergeCell ref="AI134:AI139"/>
    <mergeCell ref="AJ134:AJ139"/>
    <mergeCell ref="AQ130:AQ133"/>
    <mergeCell ref="AR130:AR133"/>
    <mergeCell ref="AS130:AS133"/>
    <mergeCell ref="AT130:AT133"/>
    <mergeCell ref="AU130:AU133"/>
    <mergeCell ref="AV130:AV133"/>
    <mergeCell ref="AK130:AK133"/>
    <mergeCell ref="AL130:AL133"/>
    <mergeCell ref="AM130:AM133"/>
    <mergeCell ref="AN130:AN133"/>
    <mergeCell ref="AO130:AO133"/>
    <mergeCell ref="AP130:AP133"/>
    <mergeCell ref="C130:C133"/>
    <mergeCell ref="AF130:AF133"/>
    <mergeCell ref="AW134:AW139"/>
    <mergeCell ref="AX134:AX139"/>
    <mergeCell ref="AG130:AG133"/>
    <mergeCell ref="AH130:AH133"/>
    <mergeCell ref="AI130:AI133"/>
    <mergeCell ref="AJ130:AJ133"/>
    <mergeCell ref="AT124:AT129"/>
    <mergeCell ref="AU124:AU129"/>
    <mergeCell ref="AV124:AV129"/>
    <mergeCell ref="AW124:AW129"/>
    <mergeCell ref="AX124:AX129"/>
    <mergeCell ref="AW130:AW133"/>
    <mergeCell ref="AX130:AX133"/>
    <mergeCell ref="AY124:AY129"/>
    <mergeCell ref="AN124:AN129"/>
    <mergeCell ref="AO124:AO129"/>
    <mergeCell ref="AP124:AP129"/>
    <mergeCell ref="AQ124:AQ129"/>
    <mergeCell ref="AR124:AR129"/>
    <mergeCell ref="AS124:AS129"/>
    <mergeCell ref="AY118:AY123"/>
    <mergeCell ref="C124:C129"/>
    <mergeCell ref="AF124:AF129"/>
    <mergeCell ref="AG124:AG129"/>
    <mergeCell ref="AH124:AH129"/>
    <mergeCell ref="AI124:AI129"/>
    <mergeCell ref="AJ124:AJ129"/>
    <mergeCell ref="AK124:AK129"/>
    <mergeCell ref="AL124:AL129"/>
    <mergeCell ref="AM124:AM129"/>
    <mergeCell ref="AS118:AS123"/>
    <mergeCell ref="AT118:AT123"/>
    <mergeCell ref="AU118:AU123"/>
    <mergeCell ref="AV118:AV123"/>
    <mergeCell ref="AW118:AW123"/>
    <mergeCell ref="AX118:AX123"/>
    <mergeCell ref="AM118:AM123"/>
    <mergeCell ref="AX112:AX117"/>
    <mergeCell ref="AY112:AY117"/>
    <mergeCell ref="C118:C123"/>
    <mergeCell ref="AF118:AF123"/>
    <mergeCell ref="AG118:AG123"/>
    <mergeCell ref="AH118:AH123"/>
    <mergeCell ref="AI118:AI123"/>
    <mergeCell ref="AJ118:AJ123"/>
    <mergeCell ref="AK118:AK123"/>
    <mergeCell ref="AL118:AL123"/>
    <mergeCell ref="AR112:AR117"/>
    <mergeCell ref="AS112:AS117"/>
    <mergeCell ref="AT112:AT117"/>
    <mergeCell ref="AU112:AU117"/>
    <mergeCell ref="AV112:AV117"/>
    <mergeCell ref="AW112:AW117"/>
    <mergeCell ref="AL112:AL117"/>
    <mergeCell ref="AM112:AM117"/>
    <mergeCell ref="AN112:AN117"/>
    <mergeCell ref="AL106:AL111"/>
    <mergeCell ref="AM106:AM111"/>
    <mergeCell ref="AN106:AN111"/>
    <mergeCell ref="AO106:AO111"/>
    <mergeCell ref="AN118:AN123"/>
    <mergeCell ref="AO118:AO123"/>
    <mergeCell ref="AP118:AP123"/>
    <mergeCell ref="AQ118:AQ123"/>
    <mergeCell ref="AR118:AR123"/>
    <mergeCell ref="C106:C111"/>
    <mergeCell ref="AF106:AF111"/>
    <mergeCell ref="AG106:AG111"/>
    <mergeCell ref="AH106:AH111"/>
    <mergeCell ref="AI106:AI111"/>
    <mergeCell ref="AJ106:AJ111"/>
    <mergeCell ref="AT100:AT105"/>
    <mergeCell ref="AU100:AU105"/>
    <mergeCell ref="AO112:AO117"/>
    <mergeCell ref="AP112:AP117"/>
    <mergeCell ref="AQ112:AQ117"/>
    <mergeCell ref="C112:C117"/>
    <mergeCell ref="AF112:AF117"/>
    <mergeCell ref="AG112:AG117"/>
    <mergeCell ref="AH112:AH117"/>
    <mergeCell ref="AI112:AI117"/>
    <mergeCell ref="AJ112:AJ117"/>
    <mergeCell ref="AK112:AK117"/>
    <mergeCell ref="AQ106:AQ111"/>
    <mergeCell ref="AR106:AR111"/>
    <mergeCell ref="AS106:AS111"/>
    <mergeCell ref="AT106:AT111"/>
    <mergeCell ref="AU106:AU111"/>
    <mergeCell ref="AK106:AK111"/>
    <mergeCell ref="AX100:AX105"/>
    <mergeCell ref="AY100:AY105"/>
    <mergeCell ref="AN100:AN105"/>
    <mergeCell ref="AO100:AO105"/>
    <mergeCell ref="AP100:AP105"/>
    <mergeCell ref="AQ100:AQ105"/>
    <mergeCell ref="AR100:AR105"/>
    <mergeCell ref="AS100:AS105"/>
    <mergeCell ref="AP106:AP111"/>
    <mergeCell ref="AW106:AW111"/>
    <mergeCell ref="AX106:AX111"/>
    <mergeCell ref="AY106:AY111"/>
    <mergeCell ref="AV106:AV111"/>
    <mergeCell ref="AY94:AY99"/>
    <mergeCell ref="C100:C105"/>
    <mergeCell ref="AF100:AF105"/>
    <mergeCell ref="AG100:AG105"/>
    <mergeCell ref="AH100:AH105"/>
    <mergeCell ref="AI100:AI105"/>
    <mergeCell ref="AJ100:AJ105"/>
    <mergeCell ref="AK100:AK105"/>
    <mergeCell ref="AL100:AL105"/>
    <mergeCell ref="AM100:AM105"/>
    <mergeCell ref="AS94:AS99"/>
    <mergeCell ref="AT94:AT99"/>
    <mergeCell ref="AU94:AU99"/>
    <mergeCell ref="AV94:AV99"/>
    <mergeCell ref="AW94:AW99"/>
    <mergeCell ref="AX94:AX99"/>
    <mergeCell ref="AM94:AM99"/>
    <mergeCell ref="AN94:AN99"/>
    <mergeCell ref="AO94:AO99"/>
    <mergeCell ref="AP94:AP99"/>
    <mergeCell ref="AQ94:AQ99"/>
    <mergeCell ref="AR94:AR99"/>
    <mergeCell ref="AV100:AV105"/>
    <mergeCell ref="AW100:AW105"/>
    <mergeCell ref="AS88:AS93"/>
    <mergeCell ref="AT88:AT93"/>
    <mergeCell ref="AU88:AU93"/>
    <mergeCell ref="AV88:AV93"/>
    <mergeCell ref="AW88:AW93"/>
    <mergeCell ref="AL88:AL93"/>
    <mergeCell ref="AM88:AM93"/>
    <mergeCell ref="AN88:AN93"/>
    <mergeCell ref="AO88:AO93"/>
    <mergeCell ref="AP88:AP93"/>
    <mergeCell ref="AQ88:AQ93"/>
    <mergeCell ref="C94:C99"/>
    <mergeCell ref="AF94:AF99"/>
    <mergeCell ref="AG94:AG99"/>
    <mergeCell ref="AH94:AH99"/>
    <mergeCell ref="AI94:AI99"/>
    <mergeCell ref="AJ94:AJ99"/>
    <mergeCell ref="AK94:AK99"/>
    <mergeCell ref="AL94:AL99"/>
    <mergeCell ref="AR88:AR93"/>
    <mergeCell ref="AY82:AY87"/>
    <mergeCell ref="C88:C93"/>
    <mergeCell ref="AF88:AF93"/>
    <mergeCell ref="AG88:AG93"/>
    <mergeCell ref="AH88:AH93"/>
    <mergeCell ref="AI88:AI93"/>
    <mergeCell ref="AJ88:AJ93"/>
    <mergeCell ref="AK88:AK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X88:AX93"/>
    <mergeCell ref="AY88:AY93"/>
    <mergeCell ref="AG82:AG87"/>
    <mergeCell ref="AH82:AH87"/>
    <mergeCell ref="AI82:AI87"/>
    <mergeCell ref="AJ82:AJ87"/>
    <mergeCell ref="AT76:AT81"/>
    <mergeCell ref="AU76:AU81"/>
    <mergeCell ref="AV76:AV81"/>
    <mergeCell ref="AW76:AW81"/>
    <mergeCell ref="AX76:AX81"/>
    <mergeCell ref="AW82:AW87"/>
    <mergeCell ref="AX82:AX87"/>
    <mergeCell ref="AY76:AY81"/>
    <mergeCell ref="AN76:AN81"/>
    <mergeCell ref="AO76:AO81"/>
    <mergeCell ref="AP76:AP81"/>
    <mergeCell ref="AQ76:AQ81"/>
    <mergeCell ref="AR76:AR81"/>
    <mergeCell ref="AS76:AS81"/>
    <mergeCell ref="AY70:AY75"/>
    <mergeCell ref="C76:C81"/>
    <mergeCell ref="AF76:AF81"/>
    <mergeCell ref="AG76:AG81"/>
    <mergeCell ref="AH76:AH81"/>
    <mergeCell ref="AI76:AI81"/>
    <mergeCell ref="AJ76:AJ81"/>
    <mergeCell ref="AK76:AK81"/>
    <mergeCell ref="AL76:AL81"/>
    <mergeCell ref="AM76:AM81"/>
    <mergeCell ref="AS70:AS75"/>
    <mergeCell ref="AT70:AT75"/>
    <mergeCell ref="AU70:AU75"/>
    <mergeCell ref="AV70:AV75"/>
    <mergeCell ref="AW70:AW75"/>
    <mergeCell ref="AX70:AX75"/>
    <mergeCell ref="AM70:AM75"/>
    <mergeCell ref="AX64:AX69"/>
    <mergeCell ref="AY64:AY69"/>
    <mergeCell ref="C70:C75"/>
    <mergeCell ref="AF70:AF75"/>
    <mergeCell ref="AG70:AG75"/>
    <mergeCell ref="AH70:AH75"/>
    <mergeCell ref="AI70:AI75"/>
    <mergeCell ref="AJ70:AJ75"/>
    <mergeCell ref="AK70:AK75"/>
    <mergeCell ref="AL70:AL75"/>
    <mergeCell ref="AR64:AR69"/>
    <mergeCell ref="AS64:AS69"/>
    <mergeCell ref="AT64:AT69"/>
    <mergeCell ref="AU64:AU69"/>
    <mergeCell ref="AV64:AV69"/>
    <mergeCell ref="AW64:AW69"/>
    <mergeCell ref="AL64:AL69"/>
    <mergeCell ref="AM64:AM69"/>
    <mergeCell ref="AN64:AN69"/>
    <mergeCell ref="AL58:AL63"/>
    <mergeCell ref="AM58:AM63"/>
    <mergeCell ref="AN58:AN63"/>
    <mergeCell ref="AO58:AO63"/>
    <mergeCell ref="AN70:AN75"/>
    <mergeCell ref="AO70:AO75"/>
    <mergeCell ref="AP70:AP75"/>
    <mergeCell ref="AQ70:AQ75"/>
    <mergeCell ref="AR70:AR75"/>
    <mergeCell ref="C58:C63"/>
    <mergeCell ref="AF58:AF63"/>
    <mergeCell ref="AG58:AG63"/>
    <mergeCell ref="AH58:AH63"/>
    <mergeCell ref="AI58:AI63"/>
    <mergeCell ref="AJ58:AJ63"/>
    <mergeCell ref="AT52:AT57"/>
    <mergeCell ref="AU52:AU57"/>
    <mergeCell ref="AO64:AO69"/>
    <mergeCell ref="AP64:AP69"/>
    <mergeCell ref="AQ64:AQ69"/>
    <mergeCell ref="C64:C69"/>
    <mergeCell ref="AF64:AF69"/>
    <mergeCell ref="AG64:AG69"/>
    <mergeCell ref="AH64:AH69"/>
    <mergeCell ref="AI64:AI69"/>
    <mergeCell ref="AJ64:AJ69"/>
    <mergeCell ref="AK64:AK69"/>
    <mergeCell ref="AQ58:AQ63"/>
    <mergeCell ref="AR58:AR63"/>
    <mergeCell ref="AS58:AS63"/>
    <mergeCell ref="AT58:AT63"/>
    <mergeCell ref="AU58:AU63"/>
    <mergeCell ref="AK58:AK63"/>
    <mergeCell ref="AX52:AX57"/>
    <mergeCell ref="AY52:AY57"/>
    <mergeCell ref="AN52:AN57"/>
    <mergeCell ref="AO52:AO57"/>
    <mergeCell ref="AP52:AP57"/>
    <mergeCell ref="AQ52:AQ57"/>
    <mergeCell ref="AR52:AR57"/>
    <mergeCell ref="AS52:AS57"/>
    <mergeCell ref="AP58:AP63"/>
    <mergeCell ref="AW58:AW63"/>
    <mergeCell ref="AX58:AX63"/>
    <mergeCell ref="AY58:AY63"/>
    <mergeCell ref="AV58:AV63"/>
    <mergeCell ref="AY46:AY51"/>
    <mergeCell ref="C52:C57"/>
    <mergeCell ref="AF52:AF57"/>
    <mergeCell ref="AG52:AG57"/>
    <mergeCell ref="AH52:AH57"/>
    <mergeCell ref="AI52:AI57"/>
    <mergeCell ref="AJ52:AJ57"/>
    <mergeCell ref="AK52:AK57"/>
    <mergeCell ref="AL52:AL57"/>
    <mergeCell ref="AM52:AM57"/>
    <mergeCell ref="AS46:AS51"/>
    <mergeCell ref="AT46:AT51"/>
    <mergeCell ref="AU46:AU51"/>
    <mergeCell ref="AV46:AV51"/>
    <mergeCell ref="AW46:AW51"/>
    <mergeCell ref="AX46:AX51"/>
    <mergeCell ref="AM46:AM51"/>
    <mergeCell ref="AN46:AN51"/>
    <mergeCell ref="AO46:AO51"/>
    <mergeCell ref="AP46:AP51"/>
    <mergeCell ref="AQ46:AQ51"/>
    <mergeCell ref="AR46:AR51"/>
    <mergeCell ref="AV52:AV57"/>
    <mergeCell ref="AW52:AW57"/>
    <mergeCell ref="AS40:AS45"/>
    <mergeCell ref="AT40:AT45"/>
    <mergeCell ref="AU40:AU45"/>
    <mergeCell ref="AV40:AV45"/>
    <mergeCell ref="AW40:AW45"/>
    <mergeCell ref="AL40:AL45"/>
    <mergeCell ref="AM40:AM45"/>
    <mergeCell ref="AN40:AN45"/>
    <mergeCell ref="AO40:AO45"/>
    <mergeCell ref="AP40:AP45"/>
    <mergeCell ref="AQ40:AQ45"/>
    <mergeCell ref="C46:C51"/>
    <mergeCell ref="AF46:AF51"/>
    <mergeCell ref="AG46:AG51"/>
    <mergeCell ref="AH46:AH51"/>
    <mergeCell ref="AI46:AI51"/>
    <mergeCell ref="AJ46:AJ51"/>
    <mergeCell ref="AK46:AK51"/>
    <mergeCell ref="AL46:AL51"/>
    <mergeCell ref="AR40:AR45"/>
    <mergeCell ref="AY34:AY39"/>
    <mergeCell ref="C40:C45"/>
    <mergeCell ref="AF40:AF45"/>
    <mergeCell ref="AG40:AG45"/>
    <mergeCell ref="AH40:AH45"/>
    <mergeCell ref="AI40:AI45"/>
    <mergeCell ref="AJ40:AJ45"/>
    <mergeCell ref="AK40:AK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X40:AX45"/>
    <mergeCell ref="AY40:AY45"/>
    <mergeCell ref="AG34:AG39"/>
    <mergeCell ref="AH34:AH39"/>
    <mergeCell ref="AI34:AI39"/>
    <mergeCell ref="AJ34:AJ39"/>
    <mergeCell ref="AT28:AT33"/>
    <mergeCell ref="AU28:AU33"/>
    <mergeCell ref="AV28:AV33"/>
    <mergeCell ref="AW28:AW33"/>
    <mergeCell ref="AX28:AX33"/>
    <mergeCell ref="AW34:AW39"/>
    <mergeCell ref="AX34:AX39"/>
    <mergeCell ref="AY28:AY33"/>
    <mergeCell ref="AN28:AN33"/>
    <mergeCell ref="AO28:AO33"/>
    <mergeCell ref="AP28:AP33"/>
    <mergeCell ref="AQ28:AQ33"/>
    <mergeCell ref="AR28:AR33"/>
    <mergeCell ref="AS28:AS33"/>
    <mergeCell ref="AY22:AY27"/>
    <mergeCell ref="C28:C33"/>
    <mergeCell ref="AF28:AF33"/>
    <mergeCell ref="AG28:AG33"/>
    <mergeCell ref="AH28:AH33"/>
    <mergeCell ref="AI28:AI33"/>
    <mergeCell ref="AJ28:AJ33"/>
    <mergeCell ref="AK28:AK33"/>
    <mergeCell ref="AL28:AL33"/>
    <mergeCell ref="AM28:AM33"/>
    <mergeCell ref="AS22:AS27"/>
    <mergeCell ref="AT22:AT27"/>
    <mergeCell ref="AU22:AU27"/>
    <mergeCell ref="AV22:AV27"/>
    <mergeCell ref="AW22:AW27"/>
    <mergeCell ref="AX22:AX27"/>
    <mergeCell ref="AM22:AM27"/>
    <mergeCell ref="AN22:AN27"/>
    <mergeCell ref="AO22:AO27"/>
    <mergeCell ref="AP22:AP27"/>
    <mergeCell ref="AQ22:AQ27"/>
    <mergeCell ref="AR22:AR27"/>
    <mergeCell ref="AX16:AX21"/>
    <mergeCell ref="AY16:AY21"/>
    <mergeCell ref="C22:C27"/>
    <mergeCell ref="AF22:AF27"/>
    <mergeCell ref="AG22:AG27"/>
    <mergeCell ref="AH22:AH27"/>
    <mergeCell ref="AI22:AI27"/>
    <mergeCell ref="AJ22:AJ27"/>
    <mergeCell ref="AK22:AK27"/>
    <mergeCell ref="AL22:AL27"/>
    <mergeCell ref="AR16:AR21"/>
    <mergeCell ref="AS16:AS21"/>
    <mergeCell ref="AT16:AT21"/>
    <mergeCell ref="AU16:AU21"/>
    <mergeCell ref="AV16:AV21"/>
    <mergeCell ref="AW16:AW21"/>
    <mergeCell ref="AL16:AL21"/>
    <mergeCell ref="AM16:AM21"/>
    <mergeCell ref="AN16:AN21"/>
    <mergeCell ref="AY10:AY15"/>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10:AN15"/>
    <mergeCell ref="AO10:AO15"/>
    <mergeCell ref="A6:D6"/>
    <mergeCell ref="E6:AY6"/>
    <mergeCell ref="A7:AY7"/>
    <mergeCell ref="A8:F8"/>
    <mergeCell ref="G8:S8"/>
    <mergeCell ref="T8:AF8"/>
    <mergeCell ref="AG8:AK8"/>
    <mergeCell ref="AL8:AM8"/>
    <mergeCell ref="AP10:AP15"/>
    <mergeCell ref="AN8:AX8"/>
    <mergeCell ref="AY8:AY9"/>
    <mergeCell ref="A10:A133"/>
    <mergeCell ref="B10:B133"/>
    <mergeCell ref="C10:C15"/>
    <mergeCell ref="AF10:AF15"/>
    <mergeCell ref="AG10:AG15"/>
    <mergeCell ref="AH10:AH15"/>
    <mergeCell ref="AI10:AI15"/>
    <mergeCell ref="AJ10:AJ15"/>
    <mergeCell ref="AO16:AO21"/>
    <mergeCell ref="AP16:AP21"/>
    <mergeCell ref="AQ16:AQ21"/>
    <mergeCell ref="AW10:AW15"/>
    <mergeCell ref="AX10:AX15"/>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BADC-F183-4E85-ACBE-1D803A2E2FD4}">
  <dimension ref="A1:AR358"/>
  <sheetViews>
    <sheetView showGridLines="0" zoomScale="57" zoomScaleNormal="57" workbookViewId="0">
      <selection activeCell="B120" sqref="B120"/>
    </sheetView>
  </sheetViews>
  <sheetFormatPr baseColWidth="10" defaultColWidth="11.42578125" defaultRowHeight="15" x14ac:dyDescent="0.25"/>
  <cols>
    <col min="1" max="1" width="16.42578125" style="57" customWidth="1"/>
    <col min="2" max="2" width="21.7109375" style="57" customWidth="1"/>
    <col min="3" max="3" width="19.140625" style="57" customWidth="1"/>
    <col min="4" max="4" width="22.140625" style="57" customWidth="1"/>
    <col min="5" max="5" width="24.85546875" style="57" customWidth="1"/>
    <col min="6" max="6" width="20.28515625" style="57" customWidth="1"/>
    <col min="7" max="7" width="19.42578125" style="57" customWidth="1"/>
    <col min="8" max="8" width="20.28515625" style="57" customWidth="1"/>
    <col min="9" max="9" width="18.42578125" style="57" customWidth="1"/>
    <col min="10" max="10" width="15.140625" style="57" customWidth="1"/>
    <col min="11" max="12" width="13.42578125" style="57" customWidth="1"/>
    <col min="13" max="13" width="14.140625" style="57" customWidth="1"/>
    <col min="14" max="14" width="34.28515625" style="57" customWidth="1"/>
    <col min="15" max="15" width="11.42578125" style="56"/>
    <col min="16" max="16384" width="11.42578125" style="57"/>
  </cols>
  <sheetData>
    <row r="1" spans="1:14" ht="29.25" customHeight="1" x14ac:dyDescent="0.25">
      <c r="A1" s="1051"/>
      <c r="B1" s="1052"/>
      <c r="C1" s="1057" t="s">
        <v>39</v>
      </c>
      <c r="D1" s="1058"/>
      <c r="E1" s="1058"/>
      <c r="F1" s="1058"/>
      <c r="G1" s="1058"/>
      <c r="H1" s="1058"/>
      <c r="I1" s="1058"/>
      <c r="J1" s="1058"/>
      <c r="K1" s="1058"/>
      <c r="L1" s="1058"/>
      <c r="M1" s="1058"/>
      <c r="N1" s="1059"/>
    </row>
    <row r="2" spans="1:14" ht="33.75" customHeight="1" thickBot="1" x14ac:dyDescent="0.3">
      <c r="A2" s="1053"/>
      <c r="B2" s="1054"/>
      <c r="C2" s="1060" t="s">
        <v>301</v>
      </c>
      <c r="D2" s="1061"/>
      <c r="E2" s="1061"/>
      <c r="F2" s="1061"/>
      <c r="G2" s="1061"/>
      <c r="H2" s="1061"/>
      <c r="I2" s="1061"/>
      <c r="J2" s="1061"/>
      <c r="K2" s="1061"/>
      <c r="L2" s="1061"/>
      <c r="M2" s="1061"/>
      <c r="N2" s="1062"/>
    </row>
    <row r="3" spans="1:14" ht="18.75" thickBot="1" x14ac:dyDescent="0.3">
      <c r="A3" s="1055"/>
      <c r="B3" s="1056"/>
      <c r="C3" s="1063" t="s">
        <v>40</v>
      </c>
      <c r="D3" s="1064"/>
      <c r="E3" s="1064"/>
      <c r="F3" s="1064"/>
      <c r="G3" s="1065"/>
      <c r="H3" s="1066" t="s">
        <v>327</v>
      </c>
      <c r="I3" s="1067"/>
      <c r="J3" s="1067"/>
      <c r="K3" s="1067"/>
      <c r="L3" s="1067"/>
      <c r="M3" s="1067"/>
      <c r="N3" s="1068"/>
    </row>
    <row r="4" spans="1:14" ht="26.25" customHeight="1" thickBot="1" x14ac:dyDescent="0.3">
      <c r="A4" s="1069" t="s">
        <v>0</v>
      </c>
      <c r="B4" s="1070"/>
      <c r="C4" s="1045" t="s">
        <v>232</v>
      </c>
      <c r="D4" s="1046"/>
      <c r="E4" s="1046"/>
      <c r="F4" s="1046"/>
      <c r="G4" s="1046"/>
      <c r="H4" s="1046"/>
      <c r="I4" s="1046"/>
      <c r="J4" s="1046"/>
      <c r="K4" s="1046"/>
      <c r="L4" s="1046"/>
      <c r="M4" s="1046"/>
      <c r="N4" s="1047"/>
    </row>
    <row r="5" spans="1:14" ht="29.25" customHeight="1" thickBot="1" x14ac:dyDescent="0.3">
      <c r="A5" s="1043" t="s">
        <v>2</v>
      </c>
      <c r="B5" s="1044"/>
      <c r="C5" s="1045" t="s">
        <v>233</v>
      </c>
      <c r="D5" s="1046"/>
      <c r="E5" s="1046"/>
      <c r="F5" s="1046"/>
      <c r="G5" s="1046"/>
      <c r="H5" s="1046"/>
      <c r="I5" s="1046"/>
      <c r="J5" s="1046"/>
      <c r="K5" s="1046"/>
      <c r="L5" s="1046"/>
      <c r="M5" s="1046"/>
      <c r="N5" s="1047"/>
    </row>
    <row r="7" spans="1:14" ht="28.5" hidden="1" customHeight="1" x14ac:dyDescent="0.25">
      <c r="A7" s="1048" t="s">
        <v>109</v>
      </c>
      <c r="B7" s="1049"/>
      <c r="C7" s="1049"/>
      <c r="D7" s="1049"/>
      <c r="E7" s="1049"/>
      <c r="F7" s="1049"/>
      <c r="G7" s="1049"/>
      <c r="H7" s="1050"/>
    </row>
    <row r="8" spans="1:14" ht="33.75" hidden="1" customHeight="1" x14ac:dyDescent="0.25">
      <c r="A8" s="58" t="s">
        <v>49</v>
      </c>
      <c r="B8" s="59" t="s">
        <v>110</v>
      </c>
      <c r="C8" s="59" t="s">
        <v>111</v>
      </c>
      <c r="D8" s="59" t="s">
        <v>112</v>
      </c>
      <c r="E8" s="59" t="s">
        <v>113</v>
      </c>
      <c r="F8" s="59" t="s">
        <v>114</v>
      </c>
      <c r="G8" s="59" t="s">
        <v>115</v>
      </c>
      <c r="H8" s="60" t="s">
        <v>116</v>
      </c>
    </row>
    <row r="9" spans="1:14" ht="15" hidden="1" customHeight="1" x14ac:dyDescent="0.25">
      <c r="A9" s="61" t="s">
        <v>117</v>
      </c>
      <c r="B9" s="62" t="s">
        <v>302</v>
      </c>
      <c r="C9" s="23">
        <v>1050000000</v>
      </c>
      <c r="D9" s="23">
        <v>1050000000</v>
      </c>
      <c r="E9" s="23">
        <v>378937000</v>
      </c>
      <c r="F9" s="23">
        <v>0</v>
      </c>
      <c r="G9" s="23">
        <v>0</v>
      </c>
      <c r="H9" s="63">
        <f>G9/E9</f>
        <v>0</v>
      </c>
    </row>
    <row r="10" spans="1:14" ht="15" hidden="1" customHeight="1" x14ac:dyDescent="0.25">
      <c r="A10" s="61" t="s">
        <v>118</v>
      </c>
      <c r="B10" s="62" t="s">
        <v>302</v>
      </c>
      <c r="C10" s="23">
        <v>1050000000</v>
      </c>
      <c r="D10" s="23">
        <v>1050000000</v>
      </c>
      <c r="E10" s="23">
        <v>820796000</v>
      </c>
      <c r="F10" s="23">
        <v>223800</v>
      </c>
      <c r="G10" s="23">
        <v>223800</v>
      </c>
      <c r="H10" s="63">
        <f>G10/E10</f>
        <v>2.7266214747635222E-4</v>
      </c>
    </row>
    <row r="11" spans="1:14" ht="15" hidden="1" customHeight="1" x14ac:dyDescent="0.25">
      <c r="A11" s="61" t="s">
        <v>119</v>
      </c>
      <c r="B11" s="62" t="s">
        <v>302</v>
      </c>
      <c r="C11" s="23">
        <v>1050000000</v>
      </c>
      <c r="D11" s="23">
        <v>1050000000</v>
      </c>
      <c r="E11" s="23">
        <v>865155164</v>
      </c>
      <c r="F11" s="23">
        <v>129541364</v>
      </c>
      <c r="G11" s="23">
        <v>129541364</v>
      </c>
      <c r="H11" s="63">
        <f>G11/E11</f>
        <v>0.1497319433442115</v>
      </c>
    </row>
    <row r="12" spans="1:14" ht="15" hidden="1" customHeight="1" x14ac:dyDescent="0.25">
      <c r="A12" s="61" t="s">
        <v>120</v>
      </c>
      <c r="B12" s="62" t="s">
        <v>302</v>
      </c>
      <c r="C12" s="23">
        <v>1050000000</v>
      </c>
      <c r="D12" s="23">
        <v>1050000000</v>
      </c>
      <c r="E12" s="23">
        <v>866031831</v>
      </c>
      <c r="F12" s="23">
        <v>281351751</v>
      </c>
      <c r="G12" s="23">
        <v>281351751</v>
      </c>
      <c r="H12" s="63">
        <f>G12/E12</f>
        <v>0.32487460729373585</v>
      </c>
    </row>
    <row r="13" spans="1:14" ht="15" hidden="1" customHeight="1" x14ac:dyDescent="0.25">
      <c r="A13" s="61" t="s">
        <v>121</v>
      </c>
      <c r="B13" s="62" t="s">
        <v>302</v>
      </c>
      <c r="C13" s="64">
        <v>1050000000</v>
      </c>
      <c r="D13" s="64">
        <v>1050000000</v>
      </c>
      <c r="E13" s="64">
        <f>+[5]INVERSIÓN!EA30</f>
        <v>922812530</v>
      </c>
      <c r="F13" s="64">
        <v>521464564</v>
      </c>
      <c r="G13" s="64">
        <v>521464564</v>
      </c>
      <c r="H13" s="65">
        <f>+G13/E13</f>
        <v>0.56508179835832961</v>
      </c>
    </row>
    <row r="14" spans="1:14" ht="15" hidden="1" customHeight="1" x14ac:dyDescent="0.25">
      <c r="A14" s="61" t="s">
        <v>122</v>
      </c>
      <c r="B14" s="62" t="s">
        <v>302</v>
      </c>
      <c r="C14" s="64">
        <v>1050000000</v>
      </c>
      <c r="D14" s="64">
        <v>1050000000</v>
      </c>
      <c r="E14" s="64">
        <v>1040143567</v>
      </c>
      <c r="F14" s="64">
        <v>800672981</v>
      </c>
      <c r="G14" s="64">
        <v>800672981</v>
      </c>
      <c r="H14" s="65">
        <f>+G14/E14</f>
        <v>0.76977160307717407</v>
      </c>
    </row>
    <row r="15" spans="1:14" ht="16.5" hidden="1" customHeight="1" thickBot="1" x14ac:dyDescent="0.3"/>
    <row r="16" spans="1:14" ht="26.25" hidden="1" customHeight="1" x14ac:dyDescent="0.25">
      <c r="A16" s="1048" t="s">
        <v>123</v>
      </c>
      <c r="B16" s="1049"/>
      <c r="C16" s="1049"/>
      <c r="D16" s="1049"/>
      <c r="E16" s="1049"/>
      <c r="F16" s="1049"/>
      <c r="G16" s="1049"/>
      <c r="H16" s="1050"/>
    </row>
    <row r="17" spans="1:8" ht="30.75" hidden="1" customHeight="1" x14ac:dyDescent="0.25">
      <c r="A17" s="58" t="s">
        <v>50</v>
      </c>
      <c r="B17" s="59" t="s">
        <v>110</v>
      </c>
      <c r="C17" s="59" t="s">
        <v>111</v>
      </c>
      <c r="D17" s="59" t="s">
        <v>112</v>
      </c>
      <c r="E17" s="59" t="s">
        <v>113</v>
      </c>
      <c r="F17" s="59" t="s">
        <v>114</v>
      </c>
      <c r="G17" s="59" t="s">
        <v>115</v>
      </c>
      <c r="H17" s="60" t="s">
        <v>116</v>
      </c>
    </row>
    <row r="18" spans="1:8" ht="15" hidden="1" customHeight="1" x14ac:dyDescent="0.25">
      <c r="A18" s="61" t="s">
        <v>124</v>
      </c>
      <c r="B18" s="66" t="s">
        <v>302</v>
      </c>
      <c r="C18" s="64">
        <v>5390639000</v>
      </c>
      <c r="D18" s="64">
        <v>5390639000</v>
      </c>
      <c r="E18" s="64">
        <v>0</v>
      </c>
      <c r="F18" s="64">
        <v>0</v>
      </c>
      <c r="G18" s="64">
        <v>0</v>
      </c>
      <c r="H18" s="65">
        <v>0</v>
      </c>
    </row>
    <row r="19" spans="1:8" ht="15" hidden="1" customHeight="1" x14ac:dyDescent="0.25">
      <c r="A19" s="67" t="s">
        <v>125</v>
      </c>
      <c r="B19" s="66" t="s">
        <v>302</v>
      </c>
      <c r="C19" s="64">
        <v>5390639000</v>
      </c>
      <c r="D19" s="64">
        <v>5390639000</v>
      </c>
      <c r="E19" s="64">
        <v>1942762096</v>
      </c>
      <c r="F19" s="64">
        <v>18596790</v>
      </c>
      <c r="G19" s="64">
        <v>18596790</v>
      </c>
      <c r="H19" s="65">
        <f t="shared" ref="H19:H24" si="0">+G19/E19</f>
        <v>9.5723454962856145E-3</v>
      </c>
    </row>
    <row r="20" spans="1:8" ht="15" hidden="1" customHeight="1" x14ac:dyDescent="0.25">
      <c r="A20" s="67" t="s">
        <v>126</v>
      </c>
      <c r="B20" s="66" t="s">
        <v>302</v>
      </c>
      <c r="C20" s="64">
        <v>5390639000</v>
      </c>
      <c r="D20" s="64">
        <v>5390639000</v>
      </c>
      <c r="E20" s="64">
        <v>2620480296</v>
      </c>
      <c r="F20" s="64">
        <v>132377717</v>
      </c>
      <c r="G20" s="64">
        <v>132377717</v>
      </c>
      <c r="H20" s="65">
        <f t="shared" si="0"/>
        <v>5.0516585529021663E-2</v>
      </c>
    </row>
    <row r="21" spans="1:8" ht="15" hidden="1" customHeight="1" x14ac:dyDescent="0.25">
      <c r="A21" s="67" t="s">
        <v>127</v>
      </c>
      <c r="B21" s="66" t="s">
        <v>302</v>
      </c>
      <c r="C21" s="64">
        <v>5390639000</v>
      </c>
      <c r="D21" s="64">
        <v>4576839000</v>
      </c>
      <c r="E21" s="64">
        <v>3088810499</v>
      </c>
      <c r="F21" s="64">
        <v>439392653</v>
      </c>
      <c r="G21" s="64">
        <v>439392653</v>
      </c>
      <c r="H21" s="65">
        <f t="shared" si="0"/>
        <v>0.14225303013644022</v>
      </c>
    </row>
    <row r="22" spans="1:8" ht="15" hidden="1" customHeight="1" x14ac:dyDescent="0.25">
      <c r="A22" s="67" t="s">
        <v>128</v>
      </c>
      <c r="B22" s="66" t="s">
        <v>302</v>
      </c>
      <c r="C22" s="64">
        <v>5390639000</v>
      </c>
      <c r="D22" s="64">
        <v>4576839000</v>
      </c>
      <c r="E22" s="64">
        <v>3275836121</v>
      </c>
      <c r="F22" s="64">
        <v>754740633</v>
      </c>
      <c r="G22" s="64">
        <v>754740633</v>
      </c>
      <c r="H22" s="65">
        <f t="shared" si="0"/>
        <v>0.23039633398071319</v>
      </c>
    </row>
    <row r="23" spans="1:8" ht="15" hidden="1" customHeight="1" x14ac:dyDescent="0.25">
      <c r="A23" s="67" t="s">
        <v>129</v>
      </c>
      <c r="B23" s="66" t="s">
        <v>302</v>
      </c>
      <c r="C23" s="64">
        <v>5390639000</v>
      </c>
      <c r="D23" s="64">
        <v>4576839000</v>
      </c>
      <c r="E23" s="64">
        <v>3933481565</v>
      </c>
      <c r="F23" s="64">
        <v>1174804665</v>
      </c>
      <c r="G23" s="64">
        <v>1174804665</v>
      </c>
      <c r="H23" s="65">
        <f t="shared" si="0"/>
        <v>0.29866789651523384</v>
      </c>
    </row>
    <row r="24" spans="1:8" ht="15" hidden="1" customHeight="1" x14ac:dyDescent="0.25">
      <c r="A24" s="67" t="s">
        <v>117</v>
      </c>
      <c r="B24" s="66" t="s">
        <v>302</v>
      </c>
      <c r="C24" s="64">
        <v>5390639000</v>
      </c>
      <c r="D24" s="64">
        <v>4576839000</v>
      </c>
      <c r="E24" s="64">
        <v>3877203698</v>
      </c>
      <c r="F24" s="64">
        <v>1490440914</v>
      </c>
      <c r="G24" s="64">
        <v>1490440914</v>
      </c>
      <c r="H24" s="65">
        <f t="shared" si="0"/>
        <v>0.38441130002244212</v>
      </c>
    </row>
    <row r="25" spans="1:8" ht="15" hidden="1" customHeight="1" x14ac:dyDescent="0.25">
      <c r="A25" s="67" t="s">
        <v>118</v>
      </c>
      <c r="B25" s="66" t="s">
        <v>302</v>
      </c>
      <c r="C25" s="64">
        <v>5390639000</v>
      </c>
      <c r="D25" s="64">
        <v>4976839000</v>
      </c>
      <c r="E25" s="64">
        <v>3882327393</v>
      </c>
      <c r="F25" s="64">
        <v>1979891670</v>
      </c>
      <c r="G25" s="64">
        <v>1979891670</v>
      </c>
      <c r="H25" s="65">
        <v>0.50997545275801015</v>
      </c>
    </row>
    <row r="26" spans="1:8" ht="15" hidden="1" customHeight="1" x14ac:dyDescent="0.25">
      <c r="A26" s="67" t="s">
        <v>119</v>
      </c>
      <c r="B26" s="66" t="s">
        <v>302</v>
      </c>
      <c r="C26" s="64">
        <v>5390639000</v>
      </c>
      <c r="D26" s="64">
        <f>+[6]INVERSIÓN!BD31</f>
        <v>4835640000</v>
      </c>
      <c r="E26" s="64">
        <f>+[6]INVERSIÓN!BE31</f>
        <v>4026725481</v>
      </c>
      <c r="F26" s="64">
        <f>+[6]INVERSIÓN!BE12+[6]INVERSIÓN!BE19+[6]INVERSIÓN!BE26</f>
        <v>2369547397</v>
      </c>
      <c r="G26" s="64">
        <f>+F26</f>
        <v>2369547397</v>
      </c>
      <c r="H26" s="65">
        <f>+G26/E26</f>
        <v>0.58845516243425289</v>
      </c>
    </row>
    <row r="27" spans="1:8" ht="15" hidden="1" customHeight="1" x14ac:dyDescent="0.25">
      <c r="A27" s="67" t="s">
        <v>120</v>
      </c>
      <c r="B27" s="66" t="s">
        <v>302</v>
      </c>
      <c r="C27" s="64">
        <v>5390639000</v>
      </c>
      <c r="D27" s="64">
        <v>4835640000</v>
      </c>
      <c r="E27" s="64">
        <v>4285070560</v>
      </c>
      <c r="F27" s="64">
        <v>2691594751</v>
      </c>
      <c r="G27" s="64">
        <v>2691594751</v>
      </c>
      <c r="H27" s="65">
        <f t="shared" ref="H27:H29" si="1">+G27/E27</f>
        <v>0.62813312250335496</v>
      </c>
    </row>
    <row r="28" spans="1:8" ht="15" hidden="1" customHeight="1" x14ac:dyDescent="0.25">
      <c r="A28" s="67" t="s">
        <v>121</v>
      </c>
      <c r="B28" s="66" t="s">
        <v>302</v>
      </c>
      <c r="C28" s="64">
        <v>5390639000</v>
      </c>
      <c r="D28" s="64">
        <v>4835640000</v>
      </c>
      <c r="E28" s="64">
        <v>4353521062</v>
      </c>
      <c r="F28" s="64">
        <v>3130041290</v>
      </c>
      <c r="G28" s="64">
        <v>3130041290</v>
      </c>
      <c r="H28" s="65">
        <f t="shared" si="1"/>
        <v>0.71896776090525316</v>
      </c>
    </row>
    <row r="29" spans="1:8" ht="15" hidden="1" customHeight="1" x14ac:dyDescent="0.25">
      <c r="A29" s="67" t="s">
        <v>122</v>
      </c>
      <c r="B29" s="66" t="s">
        <v>302</v>
      </c>
      <c r="C29" s="64">
        <v>5390639000</v>
      </c>
      <c r="D29" s="64">
        <v>4728446515</v>
      </c>
      <c r="E29" s="64">
        <v>4502905523</v>
      </c>
      <c r="F29" s="64">
        <v>3762071600</v>
      </c>
      <c r="G29" s="64">
        <v>3762071600</v>
      </c>
      <c r="H29" s="65">
        <f t="shared" si="1"/>
        <v>0.83547646753502625</v>
      </c>
    </row>
    <row r="30" spans="1:8" ht="16.5" customHeight="1" thickBot="1" x14ac:dyDescent="0.3">
      <c r="E30" s="121"/>
    </row>
    <row r="31" spans="1:8" ht="24.75" customHeight="1" x14ac:dyDescent="0.25">
      <c r="A31" s="1048" t="s">
        <v>130</v>
      </c>
      <c r="B31" s="1049"/>
      <c r="C31" s="1049"/>
      <c r="D31" s="1049"/>
      <c r="E31" s="1049"/>
      <c r="F31" s="1049"/>
      <c r="G31" s="1049"/>
      <c r="H31" s="1050"/>
    </row>
    <row r="32" spans="1:8" ht="25.5" customHeight="1" x14ac:dyDescent="0.25">
      <c r="A32" s="58" t="s">
        <v>52</v>
      </c>
      <c r="B32" s="59" t="s">
        <v>110</v>
      </c>
      <c r="C32" s="59" t="s">
        <v>111</v>
      </c>
      <c r="D32" s="59" t="s">
        <v>112</v>
      </c>
      <c r="E32" s="59" t="s">
        <v>113</v>
      </c>
      <c r="F32" s="59" t="s">
        <v>114</v>
      </c>
      <c r="G32" s="59" t="s">
        <v>115</v>
      </c>
      <c r="H32" s="60" t="s">
        <v>116</v>
      </c>
    </row>
    <row r="33" spans="1:8" ht="16.5" customHeight="1" x14ac:dyDescent="0.25">
      <c r="A33" s="67" t="s">
        <v>124</v>
      </c>
      <c r="B33" s="66" t="s">
        <v>302</v>
      </c>
      <c r="C33" s="64">
        <v>6548370000</v>
      </c>
      <c r="D33" s="64">
        <v>6548370000</v>
      </c>
      <c r="E33" s="64">
        <v>2304083410</v>
      </c>
      <c r="F33" s="64">
        <v>4378410</v>
      </c>
      <c r="G33" s="64">
        <v>4378410</v>
      </c>
      <c r="H33" s="65">
        <v>1.9002827679749667E-3</v>
      </c>
    </row>
    <row r="34" spans="1:8" ht="16.5" customHeight="1" x14ac:dyDescent="0.25">
      <c r="A34" s="67" t="s">
        <v>125</v>
      </c>
      <c r="B34" s="66" t="s">
        <v>302</v>
      </c>
      <c r="C34" s="64">
        <v>6548370000</v>
      </c>
      <c r="D34" s="64">
        <v>6548370000</v>
      </c>
      <c r="E34" s="64">
        <v>2324399022</v>
      </c>
      <c r="F34" s="64">
        <v>44132794</v>
      </c>
      <c r="G34" s="64">
        <v>44132794</v>
      </c>
      <c r="H34" s="65">
        <v>1.8986754676065254E-2</v>
      </c>
    </row>
    <row r="35" spans="1:8" ht="16.5" customHeight="1" x14ac:dyDescent="0.25">
      <c r="A35" s="67" t="s">
        <v>126</v>
      </c>
      <c r="B35" s="66" t="s">
        <v>302</v>
      </c>
      <c r="C35" s="64">
        <v>6548370000</v>
      </c>
      <c r="D35" s="64">
        <v>6548370000</v>
      </c>
      <c r="E35" s="64">
        <v>2652280072</v>
      </c>
      <c r="F35" s="64">
        <v>239578738</v>
      </c>
      <c r="G35" s="64">
        <v>239578738</v>
      </c>
      <c r="H35" s="65">
        <v>9.0329351160619062E-2</v>
      </c>
    </row>
    <row r="36" spans="1:8" ht="16.5" customHeight="1" x14ac:dyDescent="0.25">
      <c r="A36" s="67" t="s">
        <v>127</v>
      </c>
      <c r="B36" s="66" t="s">
        <v>302</v>
      </c>
      <c r="C36" s="64">
        <v>6548370000</v>
      </c>
      <c r="D36" s="64">
        <v>6548370000</v>
      </c>
      <c r="E36" s="64">
        <v>2713374988</v>
      </c>
      <c r="F36" s="64">
        <v>517009094</v>
      </c>
      <c r="G36" s="64">
        <v>517009094</v>
      </c>
      <c r="H36" s="65">
        <v>0.19054096698262923</v>
      </c>
    </row>
    <row r="37" spans="1:8" ht="16.5" customHeight="1" x14ac:dyDescent="0.25">
      <c r="A37" s="67" t="s">
        <v>128</v>
      </c>
      <c r="B37" s="66" t="s">
        <v>302</v>
      </c>
      <c r="C37" s="64">
        <v>6548370000</v>
      </c>
      <c r="D37" s="64">
        <v>6548370000</v>
      </c>
      <c r="E37" s="64">
        <v>2848386217</v>
      </c>
      <c r="F37" s="64">
        <v>966925035</v>
      </c>
      <c r="G37" s="64">
        <v>966925035</v>
      </c>
      <c r="H37" s="65">
        <v>0.33946416017220882</v>
      </c>
    </row>
    <row r="38" spans="1:8" ht="16.5" customHeight="1" x14ac:dyDescent="0.25">
      <c r="A38" s="67" t="s">
        <v>129</v>
      </c>
      <c r="B38" s="66" t="s">
        <v>302</v>
      </c>
      <c r="C38" s="64">
        <f>+INVERSIÓN!BF31</f>
        <v>6548370000</v>
      </c>
      <c r="D38" s="64">
        <f>+C38</f>
        <v>6548370000</v>
      </c>
      <c r="E38" s="64">
        <f>+INVERSIÓN!CI31</f>
        <v>2996330906</v>
      </c>
      <c r="F38" s="64">
        <f>+INVERSIÓN!CI12+INVERSIÓN!CI19+INVERSIÓN!CI26</f>
        <v>1232636936</v>
      </c>
      <c r="G38" s="64">
        <f>+F38</f>
        <v>1232636936</v>
      </c>
      <c r="H38" s="65">
        <f>+G38/E38</f>
        <v>0.4113821118794681</v>
      </c>
    </row>
    <row r="39" spans="1:8" ht="16.5" hidden="1" customHeight="1" x14ac:dyDescent="0.25">
      <c r="A39" s="67" t="s">
        <v>117</v>
      </c>
      <c r="B39" s="68"/>
      <c r="C39" s="68"/>
      <c r="D39" s="68"/>
      <c r="E39" s="68"/>
      <c r="F39" s="68"/>
      <c r="G39" s="68"/>
      <c r="H39" s="69" t="e">
        <f t="shared" ref="H39:H44" si="2">G39/E39</f>
        <v>#DIV/0!</v>
      </c>
    </row>
    <row r="40" spans="1:8" ht="16.5" hidden="1" customHeight="1" x14ac:dyDescent="0.25">
      <c r="A40" s="67" t="s">
        <v>118</v>
      </c>
      <c r="B40" s="68"/>
      <c r="C40" s="68"/>
      <c r="D40" s="68"/>
      <c r="E40" s="68"/>
      <c r="F40" s="68"/>
      <c r="G40" s="68"/>
      <c r="H40" s="69" t="e">
        <f t="shared" si="2"/>
        <v>#DIV/0!</v>
      </c>
    </row>
    <row r="41" spans="1:8" ht="16.5" hidden="1" customHeight="1" x14ac:dyDescent="0.25">
      <c r="A41" s="67" t="s">
        <v>119</v>
      </c>
      <c r="B41" s="68"/>
      <c r="C41" s="68"/>
      <c r="D41" s="68"/>
      <c r="E41" s="68"/>
      <c r="F41" s="68"/>
      <c r="G41" s="68"/>
      <c r="H41" s="69" t="e">
        <f t="shared" si="2"/>
        <v>#DIV/0!</v>
      </c>
    </row>
    <row r="42" spans="1:8" ht="16.5" hidden="1" customHeight="1" x14ac:dyDescent="0.25">
      <c r="A42" s="67" t="s">
        <v>120</v>
      </c>
      <c r="B42" s="68"/>
      <c r="C42" s="68"/>
      <c r="D42" s="68"/>
      <c r="E42" s="68"/>
      <c r="F42" s="68"/>
      <c r="G42" s="68"/>
      <c r="H42" s="69" t="e">
        <f t="shared" si="2"/>
        <v>#DIV/0!</v>
      </c>
    </row>
    <row r="43" spans="1:8" ht="16.5" hidden="1" customHeight="1" x14ac:dyDescent="0.25">
      <c r="A43" s="67" t="s">
        <v>121</v>
      </c>
      <c r="B43" s="68"/>
      <c r="C43" s="68"/>
      <c r="D43" s="68"/>
      <c r="E43" s="68"/>
      <c r="F43" s="68"/>
      <c r="G43" s="68"/>
      <c r="H43" s="69" t="e">
        <f t="shared" si="2"/>
        <v>#DIV/0!</v>
      </c>
    </row>
    <row r="44" spans="1:8" ht="16.5" hidden="1" customHeight="1" thickBot="1" x14ac:dyDescent="0.3">
      <c r="A44" s="70" t="s">
        <v>122</v>
      </c>
      <c r="B44" s="71"/>
      <c r="C44" s="71"/>
      <c r="D44" s="71"/>
      <c r="E44" s="71"/>
      <c r="F44" s="71"/>
      <c r="G44" s="71"/>
      <c r="H44" s="69" t="e">
        <f t="shared" si="2"/>
        <v>#DIV/0!</v>
      </c>
    </row>
    <row r="45" spans="1:8" ht="16.5" customHeight="1" x14ac:dyDescent="0.25"/>
    <row r="46" spans="1:8" ht="27.75" hidden="1" customHeight="1" x14ac:dyDescent="0.25">
      <c r="A46" s="1048" t="s">
        <v>131</v>
      </c>
      <c r="B46" s="1049"/>
      <c r="C46" s="1049"/>
      <c r="D46" s="1049"/>
      <c r="E46" s="1049"/>
      <c r="F46" s="1049"/>
      <c r="G46" s="1049"/>
      <c r="H46" s="1050"/>
    </row>
    <row r="47" spans="1:8" ht="25.5" hidden="1" customHeight="1" x14ac:dyDescent="0.25">
      <c r="A47" s="58" t="s">
        <v>53</v>
      </c>
      <c r="B47" s="59" t="s">
        <v>110</v>
      </c>
      <c r="C47" s="59" t="s">
        <v>111</v>
      </c>
      <c r="D47" s="59" t="s">
        <v>112</v>
      </c>
      <c r="E47" s="59" t="s">
        <v>113</v>
      </c>
      <c r="F47" s="59" t="s">
        <v>114</v>
      </c>
      <c r="G47" s="59" t="s">
        <v>115</v>
      </c>
      <c r="H47" s="60" t="s">
        <v>116</v>
      </c>
    </row>
    <row r="48" spans="1:8" ht="16.5" hidden="1" customHeight="1" x14ac:dyDescent="0.25">
      <c r="A48" s="67" t="s">
        <v>124</v>
      </c>
      <c r="B48" s="68"/>
      <c r="C48" s="68"/>
      <c r="D48" s="68"/>
      <c r="E48" s="68"/>
      <c r="F48" s="68"/>
      <c r="G48" s="68"/>
      <c r="H48" s="69" t="e">
        <f>G48/E48</f>
        <v>#DIV/0!</v>
      </c>
    </row>
    <row r="49" spans="1:8" ht="16.5" hidden="1" customHeight="1" x14ac:dyDescent="0.25">
      <c r="A49" s="67" t="s">
        <v>125</v>
      </c>
      <c r="B49" s="68"/>
      <c r="C49" s="68"/>
      <c r="D49" s="68"/>
      <c r="E49" s="68"/>
      <c r="F49" s="68"/>
      <c r="G49" s="68"/>
      <c r="H49" s="69" t="e">
        <f t="shared" ref="H49:H59" si="3">G49/E49</f>
        <v>#DIV/0!</v>
      </c>
    </row>
    <row r="50" spans="1:8" ht="16.5" hidden="1" customHeight="1" x14ac:dyDescent="0.25">
      <c r="A50" s="67" t="s">
        <v>126</v>
      </c>
      <c r="B50" s="68"/>
      <c r="C50" s="68"/>
      <c r="D50" s="68"/>
      <c r="E50" s="68"/>
      <c r="F50" s="68"/>
      <c r="G50" s="68"/>
      <c r="H50" s="69" t="e">
        <f t="shared" si="3"/>
        <v>#DIV/0!</v>
      </c>
    </row>
    <row r="51" spans="1:8" ht="16.5" hidden="1" customHeight="1" x14ac:dyDescent="0.25">
      <c r="A51" s="67" t="s">
        <v>127</v>
      </c>
      <c r="B51" s="68"/>
      <c r="C51" s="68"/>
      <c r="D51" s="68"/>
      <c r="E51" s="68"/>
      <c r="F51" s="68"/>
      <c r="G51" s="68"/>
      <c r="H51" s="69" t="e">
        <f t="shared" si="3"/>
        <v>#DIV/0!</v>
      </c>
    </row>
    <row r="52" spans="1:8" ht="16.5" hidden="1" customHeight="1" x14ac:dyDescent="0.25">
      <c r="A52" s="67" t="s">
        <v>128</v>
      </c>
      <c r="B52" s="68"/>
      <c r="C52" s="68"/>
      <c r="D52" s="68"/>
      <c r="E52" s="68"/>
      <c r="F52" s="68"/>
      <c r="G52" s="68"/>
      <c r="H52" s="69" t="e">
        <f t="shared" si="3"/>
        <v>#DIV/0!</v>
      </c>
    </row>
    <row r="53" spans="1:8" ht="16.5" hidden="1" customHeight="1" x14ac:dyDescent="0.25">
      <c r="A53" s="67" t="s">
        <v>129</v>
      </c>
      <c r="B53" s="68"/>
      <c r="C53" s="68"/>
      <c r="D53" s="68"/>
      <c r="E53" s="68"/>
      <c r="F53" s="68"/>
      <c r="G53" s="68"/>
      <c r="H53" s="69" t="e">
        <f t="shared" si="3"/>
        <v>#DIV/0!</v>
      </c>
    </row>
    <row r="54" spans="1:8" ht="16.5" hidden="1" customHeight="1" x14ac:dyDescent="0.25">
      <c r="A54" s="67" t="s">
        <v>117</v>
      </c>
      <c r="B54" s="68"/>
      <c r="C54" s="68"/>
      <c r="D54" s="68"/>
      <c r="E54" s="68"/>
      <c r="F54" s="68"/>
      <c r="G54" s="68"/>
      <c r="H54" s="69" t="e">
        <f t="shared" si="3"/>
        <v>#DIV/0!</v>
      </c>
    </row>
    <row r="55" spans="1:8" ht="16.5" hidden="1" customHeight="1" x14ac:dyDescent="0.25">
      <c r="A55" s="67" t="s">
        <v>118</v>
      </c>
      <c r="B55" s="68"/>
      <c r="C55" s="68"/>
      <c r="D55" s="68"/>
      <c r="E55" s="68"/>
      <c r="F55" s="68"/>
      <c r="G55" s="68"/>
      <c r="H55" s="69" t="e">
        <f t="shared" si="3"/>
        <v>#DIV/0!</v>
      </c>
    </row>
    <row r="56" spans="1:8" ht="16.5" hidden="1" customHeight="1" x14ac:dyDescent="0.25">
      <c r="A56" s="67" t="s">
        <v>119</v>
      </c>
      <c r="B56" s="68"/>
      <c r="C56" s="68"/>
      <c r="D56" s="68"/>
      <c r="E56" s="68"/>
      <c r="F56" s="68"/>
      <c r="G56" s="68"/>
      <c r="H56" s="69" t="e">
        <f t="shared" si="3"/>
        <v>#DIV/0!</v>
      </c>
    </row>
    <row r="57" spans="1:8" ht="16.5" hidden="1" customHeight="1" x14ac:dyDescent="0.25">
      <c r="A57" s="67" t="s">
        <v>120</v>
      </c>
      <c r="B57" s="68"/>
      <c r="C57" s="68"/>
      <c r="D57" s="68"/>
      <c r="E57" s="68"/>
      <c r="F57" s="68"/>
      <c r="G57" s="68"/>
      <c r="H57" s="69" t="e">
        <f t="shared" si="3"/>
        <v>#DIV/0!</v>
      </c>
    </row>
    <row r="58" spans="1:8" ht="16.5" hidden="1" customHeight="1" x14ac:dyDescent="0.25">
      <c r="A58" s="67" t="s">
        <v>121</v>
      </c>
      <c r="B58" s="68"/>
      <c r="C58" s="68"/>
      <c r="D58" s="68"/>
      <c r="E58" s="68"/>
      <c r="F58" s="68"/>
      <c r="G58" s="68"/>
      <c r="H58" s="69" t="e">
        <f t="shared" si="3"/>
        <v>#DIV/0!</v>
      </c>
    </row>
    <row r="59" spans="1:8" ht="16.5" hidden="1" customHeight="1" thickBot="1" x14ac:dyDescent="0.3">
      <c r="A59" s="70" t="s">
        <v>122</v>
      </c>
      <c r="B59" s="71"/>
      <c r="C59" s="71"/>
      <c r="D59" s="71"/>
      <c r="E59" s="71"/>
      <c r="F59" s="71"/>
      <c r="G59" s="71"/>
      <c r="H59" s="69" t="e">
        <f t="shared" si="3"/>
        <v>#DIV/0!</v>
      </c>
    </row>
    <row r="60" spans="1:8" ht="16.5" hidden="1" customHeight="1" thickBot="1" x14ac:dyDescent="0.3"/>
    <row r="61" spans="1:8" ht="23.25" hidden="1" customHeight="1" x14ac:dyDescent="0.25">
      <c r="A61" s="1048" t="s">
        <v>132</v>
      </c>
      <c r="B61" s="1049"/>
      <c r="C61" s="1049"/>
      <c r="D61" s="1049"/>
      <c r="E61" s="1049"/>
      <c r="F61" s="1049"/>
      <c r="G61" s="1049"/>
      <c r="H61" s="1050"/>
    </row>
    <row r="62" spans="1:8" ht="25.5" hidden="1" customHeight="1" x14ac:dyDescent="0.25">
      <c r="A62" s="58" t="s">
        <v>54</v>
      </c>
      <c r="B62" s="59" t="s">
        <v>110</v>
      </c>
      <c r="C62" s="59" t="s">
        <v>111</v>
      </c>
      <c r="D62" s="59" t="s">
        <v>112</v>
      </c>
      <c r="E62" s="59" t="s">
        <v>113</v>
      </c>
      <c r="F62" s="59" t="s">
        <v>114</v>
      </c>
      <c r="G62" s="59" t="s">
        <v>115</v>
      </c>
      <c r="H62" s="60" t="s">
        <v>116</v>
      </c>
    </row>
    <row r="63" spans="1:8" ht="16.5" hidden="1" customHeight="1" x14ac:dyDescent="0.25">
      <c r="A63" s="67" t="s">
        <v>124</v>
      </c>
      <c r="B63" s="68"/>
      <c r="C63" s="68"/>
      <c r="D63" s="68"/>
      <c r="E63" s="68"/>
      <c r="F63" s="68"/>
      <c r="G63" s="68"/>
      <c r="H63" s="69" t="e">
        <f>G63/E63</f>
        <v>#DIV/0!</v>
      </c>
    </row>
    <row r="64" spans="1:8" ht="16.5" hidden="1" customHeight="1" x14ac:dyDescent="0.25">
      <c r="A64" s="67" t="s">
        <v>125</v>
      </c>
      <c r="B64" s="68"/>
      <c r="C64" s="68"/>
      <c r="D64" s="68"/>
      <c r="E64" s="68"/>
      <c r="F64" s="68"/>
      <c r="G64" s="68"/>
      <c r="H64" s="69" t="e">
        <f t="shared" ref="H64:H74" si="4">G64/E64</f>
        <v>#DIV/0!</v>
      </c>
    </row>
    <row r="65" spans="1:15" ht="16.5" hidden="1" customHeight="1" x14ac:dyDescent="0.25">
      <c r="A65" s="67" t="s">
        <v>126</v>
      </c>
      <c r="B65" s="68"/>
      <c r="C65" s="68"/>
      <c r="D65" s="68"/>
      <c r="E65" s="68"/>
      <c r="F65" s="68"/>
      <c r="G65" s="68"/>
      <c r="H65" s="69" t="e">
        <f t="shared" si="4"/>
        <v>#DIV/0!</v>
      </c>
    </row>
    <row r="66" spans="1:15" ht="16.5" hidden="1" customHeight="1" x14ac:dyDescent="0.25">
      <c r="A66" s="67" t="s">
        <v>127</v>
      </c>
      <c r="B66" s="68"/>
      <c r="C66" s="68"/>
      <c r="D66" s="68"/>
      <c r="E66" s="68"/>
      <c r="F66" s="68"/>
      <c r="G66" s="68"/>
      <c r="H66" s="69" t="e">
        <f t="shared" si="4"/>
        <v>#DIV/0!</v>
      </c>
    </row>
    <row r="67" spans="1:15" ht="16.5" hidden="1" customHeight="1" x14ac:dyDescent="0.25">
      <c r="A67" s="67" t="s">
        <v>128</v>
      </c>
      <c r="B67" s="68"/>
      <c r="C67" s="68"/>
      <c r="D67" s="68"/>
      <c r="E67" s="68"/>
      <c r="F67" s="68"/>
      <c r="G67" s="68"/>
      <c r="H67" s="69" t="e">
        <f t="shared" si="4"/>
        <v>#DIV/0!</v>
      </c>
    </row>
    <row r="68" spans="1:15" ht="16.5" hidden="1" customHeight="1" x14ac:dyDescent="0.25">
      <c r="A68" s="67" t="s">
        <v>129</v>
      </c>
      <c r="B68" s="68"/>
      <c r="C68" s="68"/>
      <c r="D68" s="68"/>
      <c r="E68" s="68"/>
      <c r="F68" s="68"/>
      <c r="G68" s="68"/>
      <c r="H68" s="69" t="e">
        <f t="shared" si="4"/>
        <v>#DIV/0!</v>
      </c>
    </row>
    <row r="69" spans="1:15" ht="16.5" hidden="1" customHeight="1" x14ac:dyDescent="0.25">
      <c r="A69" s="67" t="s">
        <v>117</v>
      </c>
      <c r="B69" s="68"/>
      <c r="C69" s="68"/>
      <c r="D69" s="68"/>
      <c r="E69" s="68"/>
      <c r="F69" s="68"/>
      <c r="G69" s="68"/>
      <c r="H69" s="69" t="e">
        <f t="shared" si="4"/>
        <v>#DIV/0!</v>
      </c>
    </row>
    <row r="70" spans="1:15" ht="16.5" hidden="1" customHeight="1" x14ac:dyDescent="0.25">
      <c r="A70" s="67" t="s">
        <v>118</v>
      </c>
      <c r="B70" s="68"/>
      <c r="C70" s="68"/>
      <c r="D70" s="68"/>
      <c r="E70" s="68"/>
      <c r="F70" s="68"/>
      <c r="G70" s="68"/>
      <c r="H70" s="69" t="e">
        <f t="shared" si="4"/>
        <v>#DIV/0!</v>
      </c>
    </row>
    <row r="71" spans="1:15" ht="16.5" hidden="1" customHeight="1" x14ac:dyDescent="0.25">
      <c r="A71" s="67" t="s">
        <v>119</v>
      </c>
      <c r="B71" s="68"/>
      <c r="C71" s="68"/>
      <c r="D71" s="68"/>
      <c r="E71" s="68"/>
      <c r="F71" s="68"/>
      <c r="G71" s="68"/>
      <c r="H71" s="69" t="e">
        <f t="shared" si="4"/>
        <v>#DIV/0!</v>
      </c>
    </row>
    <row r="72" spans="1:15" ht="16.5" hidden="1" customHeight="1" x14ac:dyDescent="0.25">
      <c r="A72" s="67" t="s">
        <v>120</v>
      </c>
      <c r="B72" s="68"/>
      <c r="C72" s="68"/>
      <c r="D72" s="68"/>
      <c r="E72" s="68"/>
      <c r="F72" s="68"/>
      <c r="G72" s="68"/>
      <c r="H72" s="69" t="e">
        <f t="shared" si="4"/>
        <v>#DIV/0!</v>
      </c>
    </row>
    <row r="73" spans="1:15" ht="16.5" hidden="1" customHeight="1" x14ac:dyDescent="0.25">
      <c r="A73" s="67" t="s">
        <v>121</v>
      </c>
      <c r="B73" s="68"/>
      <c r="C73" s="68"/>
      <c r="D73" s="68"/>
      <c r="E73" s="68"/>
      <c r="F73" s="68"/>
      <c r="G73" s="68"/>
      <c r="H73" s="69" t="e">
        <f t="shared" si="4"/>
        <v>#DIV/0!</v>
      </c>
    </row>
    <row r="74" spans="1:15" ht="16.5" hidden="1" customHeight="1" thickBot="1" x14ac:dyDescent="0.3">
      <c r="A74" s="70" t="s">
        <v>122</v>
      </c>
      <c r="B74" s="71"/>
      <c r="C74" s="71"/>
      <c r="D74" s="71"/>
      <c r="E74" s="71"/>
      <c r="F74" s="71"/>
      <c r="G74" s="71"/>
      <c r="H74" s="69" t="e">
        <f t="shared" si="4"/>
        <v>#DIV/0!</v>
      </c>
    </row>
    <row r="75" spans="1:15" ht="16.5" customHeight="1" x14ac:dyDescent="0.25"/>
    <row r="76" spans="1:15" ht="23.25" hidden="1" customHeight="1" x14ac:dyDescent="0.25">
      <c r="A76" s="1071" t="s">
        <v>133</v>
      </c>
      <c r="B76" s="1072"/>
      <c r="C76" s="1072"/>
      <c r="D76" s="1072"/>
      <c r="E76" s="1072"/>
      <c r="F76" s="1072"/>
      <c r="G76" s="1072"/>
      <c r="H76" s="1072"/>
      <c r="I76" s="1072"/>
      <c r="J76" s="1072"/>
      <c r="K76" s="1072"/>
      <c r="L76" s="1072"/>
      <c r="M76" s="1072"/>
      <c r="N76" s="1073"/>
    </row>
    <row r="77" spans="1:15" s="74" customFormat="1" ht="44.25" hidden="1" customHeight="1" x14ac:dyDescent="0.25">
      <c r="A77" s="58" t="s">
        <v>49</v>
      </c>
      <c r="B77" s="59" t="s">
        <v>134</v>
      </c>
      <c r="C77" s="59" t="s">
        <v>135</v>
      </c>
      <c r="D77" s="59" t="s">
        <v>136</v>
      </c>
      <c r="E77" s="59" t="s">
        <v>137</v>
      </c>
      <c r="F77" s="59" t="s">
        <v>138</v>
      </c>
      <c r="G77" s="59" t="s">
        <v>303</v>
      </c>
      <c r="H77" s="59" t="s">
        <v>140</v>
      </c>
      <c r="I77" s="59" t="s">
        <v>141</v>
      </c>
      <c r="J77" s="59" t="s">
        <v>142</v>
      </c>
      <c r="K77" s="59" t="s">
        <v>143</v>
      </c>
      <c r="L77" s="59" t="s">
        <v>144</v>
      </c>
      <c r="M77" s="59" t="s">
        <v>145</v>
      </c>
      <c r="N77" s="60" t="s">
        <v>146</v>
      </c>
      <c r="O77" s="73"/>
    </row>
    <row r="78" spans="1:15" s="74" customFormat="1" ht="24" hidden="1" customHeight="1" x14ac:dyDescent="0.25">
      <c r="A78" s="1041" t="s">
        <v>117</v>
      </c>
      <c r="B78" s="75" t="s">
        <v>304</v>
      </c>
      <c r="C78" s="75" t="s">
        <v>305</v>
      </c>
      <c r="D78" s="75" t="s">
        <v>306</v>
      </c>
      <c r="E78" s="75" t="s">
        <v>307</v>
      </c>
      <c r="F78" s="76">
        <v>100</v>
      </c>
      <c r="G78" s="77">
        <v>27500</v>
      </c>
      <c r="H78" s="77">
        <v>2500</v>
      </c>
      <c r="I78" s="77">
        <v>411</v>
      </c>
      <c r="J78" s="78">
        <f>I78/H78</f>
        <v>0.16439999999999999</v>
      </c>
      <c r="K78" s="75"/>
      <c r="L78" s="75"/>
      <c r="M78" s="75"/>
      <c r="N78" s="79" t="s">
        <v>308</v>
      </c>
      <c r="O78" s="73" t="s">
        <v>309</v>
      </c>
    </row>
    <row r="79" spans="1:15" s="74" customFormat="1" ht="24" hidden="1" customHeight="1" x14ac:dyDescent="0.25">
      <c r="A79" s="1042"/>
      <c r="B79" s="80" t="s">
        <v>310</v>
      </c>
      <c r="C79" s="80" t="s">
        <v>311</v>
      </c>
      <c r="D79" s="80" t="s">
        <v>197</v>
      </c>
      <c r="E79" s="80" t="s">
        <v>307</v>
      </c>
      <c r="F79" s="81">
        <v>100</v>
      </c>
      <c r="G79" s="82">
        <v>1</v>
      </c>
      <c r="H79" s="82">
        <v>0</v>
      </c>
      <c r="I79" s="82"/>
      <c r="J79" s="83"/>
      <c r="K79" s="80"/>
      <c r="L79" s="80"/>
      <c r="M79" s="80"/>
      <c r="N79" s="84"/>
      <c r="O79" s="73"/>
    </row>
    <row r="80" spans="1:15" s="74" customFormat="1" ht="24" hidden="1" customHeight="1" x14ac:dyDescent="0.25">
      <c r="A80" s="1041" t="s">
        <v>118</v>
      </c>
      <c r="B80" s="75" t="s">
        <v>304</v>
      </c>
      <c r="C80" s="75" t="s">
        <v>305</v>
      </c>
      <c r="D80" s="75" t="s">
        <v>306</v>
      </c>
      <c r="E80" s="75" t="s">
        <v>307</v>
      </c>
      <c r="F80" s="76">
        <v>100</v>
      </c>
      <c r="G80" s="77">
        <v>27500</v>
      </c>
      <c r="H80" s="77">
        <v>2500</v>
      </c>
      <c r="I80" s="77">
        <v>828</v>
      </c>
      <c r="J80" s="78">
        <f>I80/H80</f>
        <v>0.33119999999999999</v>
      </c>
      <c r="K80" s="75"/>
      <c r="L80" s="75"/>
      <c r="M80" s="75"/>
      <c r="N80" s="79" t="s">
        <v>308</v>
      </c>
      <c r="O80" s="73" t="s">
        <v>309</v>
      </c>
    </row>
    <row r="81" spans="1:15" s="74" customFormat="1" ht="24" hidden="1" customHeight="1" x14ac:dyDescent="0.25">
      <c r="A81" s="1042"/>
      <c r="B81" s="80" t="s">
        <v>310</v>
      </c>
      <c r="C81" s="80" t="s">
        <v>311</v>
      </c>
      <c r="D81" s="80" t="s">
        <v>197</v>
      </c>
      <c r="E81" s="80" t="s">
        <v>307</v>
      </c>
      <c r="F81" s="81">
        <v>100</v>
      </c>
      <c r="G81" s="82">
        <v>1</v>
      </c>
      <c r="H81" s="82">
        <v>0</v>
      </c>
      <c r="I81" s="82"/>
      <c r="J81" s="83"/>
      <c r="K81" s="80"/>
      <c r="L81" s="80"/>
      <c r="M81" s="80"/>
      <c r="N81" s="84"/>
      <c r="O81" s="73"/>
    </row>
    <row r="82" spans="1:15" s="74" customFormat="1" ht="24" hidden="1" customHeight="1" x14ac:dyDescent="0.25">
      <c r="A82" s="1041" t="s">
        <v>119</v>
      </c>
      <c r="B82" s="75" t="s">
        <v>304</v>
      </c>
      <c r="C82" s="75" t="s">
        <v>305</v>
      </c>
      <c r="D82" s="75" t="s">
        <v>306</v>
      </c>
      <c r="E82" s="75" t="s">
        <v>307</v>
      </c>
      <c r="F82" s="76">
        <v>100</v>
      </c>
      <c r="G82" s="77">
        <v>27500</v>
      </c>
      <c r="H82" s="77">
        <v>2500</v>
      </c>
      <c r="I82" s="77">
        <v>1260</v>
      </c>
      <c r="J82" s="78">
        <f>I82/H82</f>
        <v>0.504</v>
      </c>
      <c r="K82" s="75"/>
      <c r="L82" s="75"/>
      <c r="M82" s="75"/>
      <c r="N82" s="79" t="s">
        <v>308</v>
      </c>
      <c r="O82" s="73" t="s">
        <v>309</v>
      </c>
    </row>
    <row r="83" spans="1:15" s="74" customFormat="1" ht="24" hidden="1" customHeight="1" x14ac:dyDescent="0.25">
      <c r="A83" s="1042"/>
      <c r="B83" s="80" t="s">
        <v>310</v>
      </c>
      <c r="C83" s="80" t="s">
        <v>311</v>
      </c>
      <c r="D83" s="80" t="s">
        <v>197</v>
      </c>
      <c r="E83" s="80" t="s">
        <v>307</v>
      </c>
      <c r="F83" s="81">
        <v>100</v>
      </c>
      <c r="G83" s="82">
        <v>1</v>
      </c>
      <c r="H83" s="82">
        <v>0</v>
      </c>
      <c r="I83" s="82"/>
      <c r="J83" s="83"/>
      <c r="K83" s="80"/>
      <c r="L83" s="80"/>
      <c r="M83" s="80"/>
      <c r="N83" s="84"/>
      <c r="O83" s="73"/>
    </row>
    <row r="84" spans="1:15" s="74" customFormat="1" ht="24" hidden="1" customHeight="1" x14ac:dyDescent="0.25">
      <c r="A84" s="1041" t="s">
        <v>120</v>
      </c>
      <c r="B84" s="75" t="s">
        <v>304</v>
      </c>
      <c r="C84" s="75" t="s">
        <v>305</v>
      </c>
      <c r="D84" s="75" t="s">
        <v>306</v>
      </c>
      <c r="E84" s="75" t="s">
        <v>307</v>
      </c>
      <c r="F84" s="76">
        <v>100</v>
      </c>
      <c r="G84" s="77">
        <v>27500</v>
      </c>
      <c r="H84" s="77">
        <v>2500</v>
      </c>
      <c r="I84" s="77">
        <v>1796</v>
      </c>
      <c r="J84" s="78">
        <f>I84/H84</f>
        <v>0.71840000000000004</v>
      </c>
      <c r="K84" s="75"/>
      <c r="L84" s="75"/>
      <c r="M84" s="75"/>
      <c r="N84" s="79" t="s">
        <v>308</v>
      </c>
      <c r="O84" s="73" t="s">
        <v>309</v>
      </c>
    </row>
    <row r="85" spans="1:15" s="74" customFormat="1" ht="24" hidden="1" customHeight="1" x14ac:dyDescent="0.25">
      <c r="A85" s="1042"/>
      <c r="B85" s="80" t="s">
        <v>310</v>
      </c>
      <c r="C85" s="80" t="s">
        <v>311</v>
      </c>
      <c r="D85" s="80" t="s">
        <v>197</v>
      </c>
      <c r="E85" s="80" t="s">
        <v>307</v>
      </c>
      <c r="F85" s="81">
        <v>100</v>
      </c>
      <c r="G85" s="82">
        <v>1</v>
      </c>
      <c r="H85" s="82">
        <v>0</v>
      </c>
      <c r="I85" s="82"/>
      <c r="J85" s="83"/>
      <c r="K85" s="80"/>
      <c r="L85" s="80"/>
      <c r="M85" s="80"/>
      <c r="N85" s="84"/>
      <c r="O85" s="73"/>
    </row>
    <row r="86" spans="1:15" s="74" customFormat="1" ht="24" hidden="1" customHeight="1" x14ac:dyDescent="0.25">
      <c r="A86" s="1041" t="s">
        <v>121</v>
      </c>
      <c r="B86" s="75" t="s">
        <v>304</v>
      </c>
      <c r="C86" s="75" t="s">
        <v>305</v>
      </c>
      <c r="D86" s="75" t="s">
        <v>306</v>
      </c>
      <c r="E86" s="75" t="s">
        <v>307</v>
      </c>
      <c r="F86" s="76">
        <v>100</v>
      </c>
      <c r="G86" s="77">
        <v>27500</v>
      </c>
      <c r="H86" s="77">
        <v>2500</v>
      </c>
      <c r="I86" s="77">
        <f>+[5]INVERSIÓN!EA10</f>
        <v>2401</v>
      </c>
      <c r="J86" s="78">
        <f>+I86/H86</f>
        <v>0.96040000000000003</v>
      </c>
      <c r="K86" s="75"/>
      <c r="L86" s="75"/>
      <c r="M86" s="75"/>
      <c r="N86" s="79" t="s">
        <v>308</v>
      </c>
      <c r="O86" s="73" t="s">
        <v>309</v>
      </c>
    </row>
    <row r="87" spans="1:15" s="74" customFormat="1" ht="24" hidden="1" customHeight="1" x14ac:dyDescent="0.25">
      <c r="A87" s="1042"/>
      <c r="B87" s="80" t="s">
        <v>310</v>
      </c>
      <c r="C87" s="80" t="s">
        <v>311</v>
      </c>
      <c r="D87" s="80" t="s">
        <v>197</v>
      </c>
      <c r="E87" s="80" t="s">
        <v>307</v>
      </c>
      <c r="F87" s="81">
        <v>100</v>
      </c>
      <c r="G87" s="82">
        <v>1</v>
      </c>
      <c r="H87" s="82">
        <v>0</v>
      </c>
      <c r="I87" s="82"/>
      <c r="J87" s="83"/>
      <c r="K87" s="80"/>
      <c r="L87" s="80"/>
      <c r="M87" s="80"/>
      <c r="N87" s="84"/>
      <c r="O87" s="73" t="s">
        <v>309</v>
      </c>
    </row>
    <row r="88" spans="1:15" s="74" customFormat="1" ht="24" hidden="1" customHeight="1" x14ac:dyDescent="0.25">
      <c r="A88" s="1041" t="s">
        <v>122</v>
      </c>
      <c r="B88" s="75" t="s">
        <v>304</v>
      </c>
      <c r="C88" s="75" t="s">
        <v>305</v>
      </c>
      <c r="D88" s="75" t="s">
        <v>306</v>
      </c>
      <c r="E88" s="75" t="s">
        <v>307</v>
      </c>
      <c r="F88" s="76">
        <v>100</v>
      </c>
      <c r="G88" s="77">
        <v>27500</v>
      </c>
      <c r="H88" s="77">
        <v>3000</v>
      </c>
      <c r="I88" s="77">
        <f>+[5]INVERSIÓN!T10</f>
        <v>3316</v>
      </c>
      <c r="J88" s="85">
        <f>+I88/H88</f>
        <v>1.1053333333333333</v>
      </c>
      <c r="K88" s="75"/>
      <c r="L88" s="75"/>
      <c r="M88" s="75"/>
      <c r="N88" s="79" t="s">
        <v>308</v>
      </c>
      <c r="O88" s="73" t="s">
        <v>309</v>
      </c>
    </row>
    <row r="89" spans="1:15" s="74" customFormat="1" ht="24" hidden="1" customHeight="1" x14ac:dyDescent="0.25">
      <c r="A89" s="1042"/>
      <c r="B89" s="75" t="s">
        <v>310</v>
      </c>
      <c r="C89" s="75" t="s">
        <v>311</v>
      </c>
      <c r="D89" s="75" t="s">
        <v>197</v>
      </c>
      <c r="E89" s="75" t="s">
        <v>307</v>
      </c>
      <c r="F89" s="76">
        <v>100</v>
      </c>
      <c r="G89" s="77">
        <v>1</v>
      </c>
      <c r="H89" s="77">
        <v>0</v>
      </c>
      <c r="I89" s="77"/>
      <c r="J89" s="85"/>
      <c r="K89" s="75"/>
      <c r="L89" s="75"/>
      <c r="M89" s="75"/>
      <c r="N89" s="79"/>
      <c r="O89" s="73"/>
    </row>
    <row r="90" spans="1:15" hidden="1" x14ac:dyDescent="0.25"/>
    <row r="91" spans="1:15" ht="20.25" hidden="1" x14ac:dyDescent="0.25">
      <c r="A91" s="1071" t="s">
        <v>199</v>
      </c>
      <c r="B91" s="1072"/>
      <c r="C91" s="1072"/>
      <c r="D91" s="1072"/>
      <c r="E91" s="1072"/>
      <c r="F91" s="1072"/>
      <c r="G91" s="1072"/>
      <c r="H91" s="1072"/>
      <c r="I91" s="1072"/>
      <c r="J91" s="1072"/>
      <c r="K91" s="1072"/>
      <c r="L91" s="1072"/>
      <c r="M91" s="1072"/>
      <c r="N91" s="1073"/>
    </row>
    <row r="92" spans="1:15" ht="44.25" hidden="1" customHeight="1" x14ac:dyDescent="0.25">
      <c r="A92" s="58" t="s">
        <v>50</v>
      </c>
      <c r="B92" s="59" t="s">
        <v>134</v>
      </c>
      <c r="C92" s="59" t="s">
        <v>135</v>
      </c>
      <c r="D92" s="59" t="s">
        <v>136</v>
      </c>
      <c r="E92" s="59" t="s">
        <v>137</v>
      </c>
      <c r="F92" s="59" t="s">
        <v>147</v>
      </c>
      <c r="G92" s="59" t="s">
        <v>303</v>
      </c>
      <c r="H92" s="59" t="s">
        <v>148</v>
      </c>
      <c r="I92" s="59" t="s">
        <v>149</v>
      </c>
      <c r="J92" s="59" t="s">
        <v>150</v>
      </c>
      <c r="K92" s="59" t="s">
        <v>143</v>
      </c>
      <c r="L92" s="59" t="s">
        <v>144</v>
      </c>
      <c r="M92" s="59" t="s">
        <v>145</v>
      </c>
      <c r="N92" s="60" t="s">
        <v>146</v>
      </c>
    </row>
    <row r="93" spans="1:15" s="74" customFormat="1" ht="24" hidden="1" customHeight="1" x14ac:dyDescent="0.25">
      <c r="A93" s="1041" t="s">
        <v>124</v>
      </c>
      <c r="B93" s="75" t="s">
        <v>304</v>
      </c>
      <c r="C93" s="75" t="s">
        <v>305</v>
      </c>
      <c r="D93" s="75" t="s">
        <v>306</v>
      </c>
      <c r="E93" s="75" t="s">
        <v>307</v>
      </c>
      <c r="F93" s="76">
        <v>100</v>
      </c>
      <c r="G93" s="77">
        <v>27500</v>
      </c>
      <c r="H93" s="77">
        <v>5000</v>
      </c>
      <c r="I93" s="77">
        <v>0</v>
      </c>
      <c r="J93" s="116">
        <f>+I93/H93</f>
        <v>0</v>
      </c>
      <c r="K93" s="75"/>
      <c r="L93" s="75"/>
      <c r="M93" s="75"/>
      <c r="N93" s="79" t="s">
        <v>308</v>
      </c>
      <c r="O93" s="73" t="s">
        <v>309</v>
      </c>
    </row>
    <row r="94" spans="1:15" s="74" customFormat="1" ht="24" hidden="1" customHeight="1" x14ac:dyDescent="0.25">
      <c r="A94" s="1042"/>
      <c r="B94" s="80" t="s">
        <v>310</v>
      </c>
      <c r="C94" s="80" t="s">
        <v>311</v>
      </c>
      <c r="D94" s="80" t="s">
        <v>197</v>
      </c>
      <c r="E94" s="80" t="s">
        <v>307</v>
      </c>
      <c r="F94" s="81">
        <v>100</v>
      </c>
      <c r="G94" s="82">
        <v>1</v>
      </c>
      <c r="H94" s="82">
        <v>0.2</v>
      </c>
      <c r="I94" s="82">
        <v>0</v>
      </c>
      <c r="J94" s="117">
        <f t="shared" ref="J94:J104" si="5">+I94/H94</f>
        <v>0</v>
      </c>
      <c r="K94" s="80"/>
      <c r="L94" s="80"/>
      <c r="M94" s="80"/>
      <c r="N94" s="84"/>
      <c r="O94" s="73"/>
    </row>
    <row r="95" spans="1:15" s="74" customFormat="1" ht="24" hidden="1" customHeight="1" x14ac:dyDescent="0.25">
      <c r="A95" s="1041" t="s">
        <v>125</v>
      </c>
      <c r="B95" s="75" t="s">
        <v>304</v>
      </c>
      <c r="C95" s="75" t="s">
        <v>305</v>
      </c>
      <c r="D95" s="75" t="s">
        <v>306</v>
      </c>
      <c r="E95" s="75" t="s">
        <v>307</v>
      </c>
      <c r="F95" s="76">
        <v>100</v>
      </c>
      <c r="G95" s="77">
        <v>27500</v>
      </c>
      <c r="H95" s="77">
        <v>5000</v>
      </c>
      <c r="I95" s="77">
        <v>1032</v>
      </c>
      <c r="J95" s="116">
        <f t="shared" si="5"/>
        <v>0.2064</v>
      </c>
      <c r="K95" s="75"/>
      <c r="L95" s="75"/>
      <c r="M95" s="75"/>
      <c r="N95" s="79" t="s">
        <v>308</v>
      </c>
      <c r="O95" s="73" t="s">
        <v>309</v>
      </c>
    </row>
    <row r="96" spans="1:15" s="74" customFormat="1" ht="24" hidden="1" customHeight="1" x14ac:dyDescent="0.25">
      <c r="A96" s="1042"/>
      <c r="B96" s="80" t="s">
        <v>310</v>
      </c>
      <c r="C96" s="80" t="s">
        <v>311</v>
      </c>
      <c r="D96" s="80" t="s">
        <v>197</v>
      </c>
      <c r="E96" s="80" t="s">
        <v>307</v>
      </c>
      <c r="F96" s="81">
        <v>100</v>
      </c>
      <c r="G96" s="82">
        <v>1</v>
      </c>
      <c r="H96" s="86">
        <v>0.2</v>
      </c>
      <c r="I96" s="86">
        <v>0.01</v>
      </c>
      <c r="J96" s="117">
        <f t="shared" si="5"/>
        <v>4.9999999999999996E-2</v>
      </c>
      <c r="K96" s="80"/>
      <c r="L96" s="80"/>
      <c r="M96" s="80"/>
      <c r="N96" s="84" t="s">
        <v>308</v>
      </c>
      <c r="O96" s="73" t="s">
        <v>309</v>
      </c>
    </row>
    <row r="97" spans="1:15" s="74" customFormat="1" ht="24" hidden="1" customHeight="1" x14ac:dyDescent="0.25">
      <c r="A97" s="1041" t="s">
        <v>126</v>
      </c>
      <c r="B97" s="75" t="s">
        <v>304</v>
      </c>
      <c r="C97" s="75" t="s">
        <v>305</v>
      </c>
      <c r="D97" s="75" t="s">
        <v>306</v>
      </c>
      <c r="E97" s="75" t="s">
        <v>307</v>
      </c>
      <c r="F97" s="76">
        <v>100</v>
      </c>
      <c r="G97" s="77">
        <v>27500</v>
      </c>
      <c r="H97" s="77">
        <v>5000</v>
      </c>
      <c r="I97" s="77">
        <v>2034</v>
      </c>
      <c r="J97" s="116">
        <f t="shared" si="5"/>
        <v>0.40679999999999999</v>
      </c>
      <c r="K97" s="75"/>
      <c r="L97" s="75"/>
      <c r="M97" s="75"/>
      <c r="N97" s="79" t="s">
        <v>308</v>
      </c>
      <c r="O97" s="73" t="s">
        <v>309</v>
      </c>
    </row>
    <row r="98" spans="1:15" s="74" customFormat="1" ht="24" hidden="1" customHeight="1" x14ac:dyDescent="0.25">
      <c r="A98" s="1042"/>
      <c r="B98" s="80" t="s">
        <v>310</v>
      </c>
      <c r="C98" s="80" t="s">
        <v>311</v>
      </c>
      <c r="D98" s="80" t="s">
        <v>197</v>
      </c>
      <c r="E98" s="80" t="s">
        <v>307</v>
      </c>
      <c r="F98" s="81">
        <v>100</v>
      </c>
      <c r="G98" s="82">
        <v>1</v>
      </c>
      <c r="H98" s="86">
        <v>0.2</v>
      </c>
      <c r="I98" s="86">
        <v>0.02</v>
      </c>
      <c r="J98" s="117">
        <f t="shared" si="5"/>
        <v>9.9999999999999992E-2</v>
      </c>
      <c r="K98" s="80"/>
      <c r="L98" s="80"/>
      <c r="M98" s="80"/>
      <c r="N98" s="84" t="s">
        <v>308</v>
      </c>
      <c r="O98" s="73" t="s">
        <v>309</v>
      </c>
    </row>
    <row r="99" spans="1:15" s="74" customFormat="1" ht="24" hidden="1" customHeight="1" x14ac:dyDescent="0.25">
      <c r="A99" s="1041" t="s">
        <v>127</v>
      </c>
      <c r="B99" s="75" t="s">
        <v>304</v>
      </c>
      <c r="C99" s="75" t="s">
        <v>305</v>
      </c>
      <c r="D99" s="75" t="s">
        <v>306</v>
      </c>
      <c r="E99" s="75" t="s">
        <v>307</v>
      </c>
      <c r="F99" s="76">
        <v>100</v>
      </c>
      <c r="G99" s="77">
        <v>27500</v>
      </c>
      <c r="H99" s="77">
        <v>5000</v>
      </c>
      <c r="I99" s="77">
        <v>3536</v>
      </c>
      <c r="J99" s="116">
        <f t="shared" si="5"/>
        <v>0.70720000000000005</v>
      </c>
      <c r="K99" s="75"/>
      <c r="L99" s="75"/>
      <c r="M99" s="75"/>
      <c r="N99" s="79" t="s">
        <v>308</v>
      </c>
      <c r="O99" s="73" t="s">
        <v>309</v>
      </c>
    </row>
    <row r="100" spans="1:15" s="74" customFormat="1" ht="24" hidden="1" customHeight="1" x14ac:dyDescent="0.25">
      <c r="A100" s="1042"/>
      <c r="B100" s="80" t="s">
        <v>310</v>
      </c>
      <c r="C100" s="80" t="s">
        <v>311</v>
      </c>
      <c r="D100" s="80" t="s">
        <v>197</v>
      </c>
      <c r="E100" s="80" t="s">
        <v>307</v>
      </c>
      <c r="F100" s="81">
        <v>100</v>
      </c>
      <c r="G100" s="82">
        <v>1</v>
      </c>
      <c r="H100" s="86">
        <v>0.15</v>
      </c>
      <c r="I100" s="86">
        <v>0.03</v>
      </c>
      <c r="J100" s="117">
        <f t="shared" si="5"/>
        <v>0.2</v>
      </c>
      <c r="K100" s="80"/>
      <c r="L100" s="80"/>
      <c r="M100" s="80"/>
      <c r="N100" s="84" t="s">
        <v>308</v>
      </c>
      <c r="O100" s="73" t="s">
        <v>309</v>
      </c>
    </row>
    <row r="101" spans="1:15" s="74" customFormat="1" ht="24" hidden="1" customHeight="1" x14ac:dyDescent="0.25">
      <c r="A101" s="1041" t="s">
        <v>128</v>
      </c>
      <c r="B101" s="75" t="s">
        <v>304</v>
      </c>
      <c r="C101" s="75" t="s">
        <v>305</v>
      </c>
      <c r="D101" s="75" t="s">
        <v>306</v>
      </c>
      <c r="E101" s="75" t="s">
        <v>307</v>
      </c>
      <c r="F101" s="76">
        <v>100</v>
      </c>
      <c r="G101" s="77">
        <v>27500</v>
      </c>
      <c r="H101" s="77">
        <v>5000</v>
      </c>
      <c r="I101" s="77">
        <v>4014</v>
      </c>
      <c r="J101" s="116">
        <f t="shared" si="5"/>
        <v>0.80279999999999996</v>
      </c>
      <c r="K101" s="75"/>
      <c r="L101" s="75"/>
      <c r="M101" s="75"/>
      <c r="N101" s="79" t="s">
        <v>308</v>
      </c>
      <c r="O101" s="73" t="s">
        <v>309</v>
      </c>
    </row>
    <row r="102" spans="1:15" s="74" customFormat="1" ht="24" hidden="1" customHeight="1" x14ac:dyDescent="0.25">
      <c r="A102" s="1042"/>
      <c r="B102" s="80" t="s">
        <v>310</v>
      </c>
      <c r="C102" s="80" t="s">
        <v>311</v>
      </c>
      <c r="D102" s="80" t="s">
        <v>197</v>
      </c>
      <c r="E102" s="80" t="s">
        <v>307</v>
      </c>
      <c r="F102" s="81">
        <v>100</v>
      </c>
      <c r="G102" s="82">
        <v>1</v>
      </c>
      <c r="H102" s="86">
        <v>0.15</v>
      </c>
      <c r="I102" s="86">
        <v>0.04</v>
      </c>
      <c r="J102" s="117">
        <f t="shared" si="5"/>
        <v>0.26666666666666666</v>
      </c>
      <c r="K102" s="80"/>
      <c r="L102" s="80"/>
      <c r="M102" s="80"/>
      <c r="N102" s="84" t="s">
        <v>308</v>
      </c>
      <c r="O102" s="73" t="s">
        <v>309</v>
      </c>
    </row>
    <row r="103" spans="1:15" s="74" customFormat="1" ht="24" hidden="1" customHeight="1" x14ac:dyDescent="0.25">
      <c r="A103" s="1041" t="s">
        <v>129</v>
      </c>
      <c r="B103" s="75" t="s">
        <v>304</v>
      </c>
      <c r="C103" s="75" t="s">
        <v>305</v>
      </c>
      <c r="D103" s="75" t="s">
        <v>306</v>
      </c>
      <c r="E103" s="75" t="s">
        <v>307</v>
      </c>
      <c r="F103" s="76">
        <v>100</v>
      </c>
      <c r="G103" s="77">
        <v>27500</v>
      </c>
      <c r="H103" s="77">
        <v>5000</v>
      </c>
      <c r="I103" s="77">
        <v>4647</v>
      </c>
      <c r="J103" s="116">
        <f t="shared" si="5"/>
        <v>0.9294</v>
      </c>
      <c r="K103" s="75"/>
      <c r="L103" s="75"/>
      <c r="M103" s="75"/>
      <c r="N103" s="79" t="s">
        <v>308</v>
      </c>
      <c r="O103" s="73" t="s">
        <v>309</v>
      </c>
    </row>
    <row r="104" spans="1:15" s="74" customFormat="1" ht="24" hidden="1" customHeight="1" x14ac:dyDescent="0.25">
      <c r="A104" s="1042"/>
      <c r="B104" s="80" t="s">
        <v>310</v>
      </c>
      <c r="C104" s="80" t="s">
        <v>311</v>
      </c>
      <c r="D104" s="80" t="s">
        <v>197</v>
      </c>
      <c r="E104" s="80" t="s">
        <v>307</v>
      </c>
      <c r="F104" s="81">
        <v>100</v>
      </c>
      <c r="G104" s="82">
        <v>1</v>
      </c>
      <c r="H104" s="86">
        <v>0.15</v>
      </c>
      <c r="I104" s="86">
        <v>0.05</v>
      </c>
      <c r="J104" s="117">
        <f t="shared" si="5"/>
        <v>0.33333333333333337</v>
      </c>
      <c r="K104" s="80"/>
      <c r="L104" s="80"/>
      <c r="M104" s="80"/>
      <c r="N104" s="84" t="s">
        <v>308</v>
      </c>
      <c r="O104" s="73" t="s">
        <v>309</v>
      </c>
    </row>
    <row r="105" spans="1:15" s="74" customFormat="1" ht="24" hidden="1" customHeight="1" x14ac:dyDescent="0.25">
      <c r="A105" s="1041" t="s">
        <v>117</v>
      </c>
      <c r="B105" s="75" t="s">
        <v>304</v>
      </c>
      <c r="C105" s="75" t="s">
        <v>305</v>
      </c>
      <c r="D105" s="75" t="s">
        <v>306</v>
      </c>
      <c r="E105" s="75" t="s">
        <v>307</v>
      </c>
      <c r="F105" s="76">
        <v>100</v>
      </c>
      <c r="G105" s="77">
        <v>27500</v>
      </c>
      <c r="H105" s="77">
        <v>5000</v>
      </c>
      <c r="I105" s="77">
        <v>4857</v>
      </c>
      <c r="J105" s="116">
        <f>+I105/H105</f>
        <v>0.97140000000000004</v>
      </c>
      <c r="K105" s="75"/>
      <c r="L105" s="75"/>
      <c r="M105" s="75"/>
      <c r="N105" s="79" t="s">
        <v>308</v>
      </c>
      <c r="O105" s="73" t="s">
        <v>309</v>
      </c>
    </row>
    <row r="106" spans="1:15" s="74" customFormat="1" ht="24" hidden="1" customHeight="1" x14ac:dyDescent="0.25">
      <c r="A106" s="1042"/>
      <c r="B106" s="80" t="s">
        <v>310</v>
      </c>
      <c r="C106" s="80" t="s">
        <v>311</v>
      </c>
      <c r="D106" s="80" t="s">
        <v>197</v>
      </c>
      <c r="E106" s="80" t="s">
        <v>307</v>
      </c>
      <c r="F106" s="81">
        <v>100</v>
      </c>
      <c r="G106" s="82">
        <v>1</v>
      </c>
      <c r="H106" s="86">
        <v>0.15</v>
      </c>
      <c r="I106" s="86">
        <v>7.0000000000000007E-2</v>
      </c>
      <c r="J106" s="117">
        <f>+I106/H106</f>
        <v>0.46666666666666673</v>
      </c>
      <c r="K106" s="80"/>
      <c r="L106" s="80"/>
      <c r="M106" s="80"/>
      <c r="N106" s="84" t="s">
        <v>308</v>
      </c>
      <c r="O106" s="73" t="s">
        <v>309</v>
      </c>
    </row>
    <row r="107" spans="1:15" s="74" customFormat="1" ht="24" hidden="1" customHeight="1" x14ac:dyDescent="0.25">
      <c r="A107" s="1041" t="s">
        <v>118</v>
      </c>
      <c r="B107" s="75" t="s">
        <v>304</v>
      </c>
      <c r="C107" s="75" t="s">
        <v>305</v>
      </c>
      <c r="D107" s="75" t="s">
        <v>306</v>
      </c>
      <c r="E107" s="75" t="s">
        <v>307</v>
      </c>
      <c r="F107" s="76">
        <v>100</v>
      </c>
      <c r="G107" s="77">
        <v>27500</v>
      </c>
      <c r="H107" s="77">
        <v>5000</v>
      </c>
      <c r="I107" s="77">
        <v>5215</v>
      </c>
      <c r="J107" s="116">
        <v>1.0429999999999999</v>
      </c>
      <c r="K107" s="75"/>
      <c r="L107" s="75"/>
      <c r="M107" s="75"/>
      <c r="N107" s="79" t="s">
        <v>308</v>
      </c>
      <c r="O107" s="73" t="s">
        <v>309</v>
      </c>
    </row>
    <row r="108" spans="1:15" s="74" customFormat="1" ht="24" hidden="1" customHeight="1" x14ac:dyDescent="0.25">
      <c r="A108" s="1042"/>
      <c r="B108" s="80" t="s">
        <v>310</v>
      </c>
      <c r="C108" s="80" t="s">
        <v>311</v>
      </c>
      <c r="D108" s="80" t="s">
        <v>197</v>
      </c>
      <c r="E108" s="80" t="s">
        <v>307</v>
      </c>
      <c r="F108" s="81">
        <v>100</v>
      </c>
      <c r="G108" s="82">
        <v>1</v>
      </c>
      <c r="H108" s="86">
        <v>0.2</v>
      </c>
      <c r="I108" s="86">
        <v>0.1</v>
      </c>
      <c r="J108" s="117">
        <v>0.5</v>
      </c>
      <c r="K108" s="80"/>
      <c r="L108" s="80"/>
      <c r="M108" s="80"/>
      <c r="N108" s="84" t="s">
        <v>308</v>
      </c>
      <c r="O108" s="73" t="s">
        <v>309</v>
      </c>
    </row>
    <row r="109" spans="1:15" s="74" customFormat="1" ht="24" hidden="1" customHeight="1" x14ac:dyDescent="0.25">
      <c r="A109" s="1041" t="s">
        <v>119</v>
      </c>
      <c r="B109" s="75" t="s">
        <v>304</v>
      </c>
      <c r="C109" s="75" t="s">
        <v>305</v>
      </c>
      <c r="D109" s="75" t="s">
        <v>306</v>
      </c>
      <c r="E109" s="75" t="s">
        <v>307</v>
      </c>
      <c r="F109" s="76">
        <v>100</v>
      </c>
      <c r="G109" s="77">
        <v>27500</v>
      </c>
      <c r="H109" s="77">
        <f>+[6]INVERSIÓN!BD10</f>
        <v>8200</v>
      </c>
      <c r="I109" s="77">
        <f>+[6]INVERSIÓN!BE10</f>
        <v>6265</v>
      </c>
      <c r="J109" s="116">
        <f t="shared" ref="J109:J114" si="6">+I109/H109</f>
        <v>0.76402439024390245</v>
      </c>
      <c r="K109" s="75"/>
      <c r="L109" s="75"/>
      <c r="M109" s="75"/>
      <c r="N109" s="79" t="s">
        <v>308</v>
      </c>
      <c r="O109" s="73" t="s">
        <v>309</v>
      </c>
    </row>
    <row r="110" spans="1:15" s="74" customFormat="1" ht="24" hidden="1" customHeight="1" x14ac:dyDescent="0.25">
      <c r="A110" s="1042"/>
      <c r="B110" s="80" t="s">
        <v>310</v>
      </c>
      <c r="C110" s="80" t="s">
        <v>311</v>
      </c>
      <c r="D110" s="80" t="s">
        <v>197</v>
      </c>
      <c r="E110" s="80" t="s">
        <v>307</v>
      </c>
      <c r="F110" s="81">
        <v>100</v>
      </c>
      <c r="G110" s="82">
        <v>1</v>
      </c>
      <c r="H110" s="86">
        <f>+[6]INVERSIÓN!BD24</f>
        <v>0.19999999999999998</v>
      </c>
      <c r="I110" s="86">
        <f>+[6]INVERSIÓN!BE24</f>
        <v>0.13</v>
      </c>
      <c r="J110" s="117">
        <f t="shared" si="6"/>
        <v>0.65</v>
      </c>
      <c r="K110" s="80"/>
      <c r="L110" s="80"/>
      <c r="M110" s="80"/>
      <c r="N110" s="84" t="s">
        <v>308</v>
      </c>
      <c r="O110" s="73" t="s">
        <v>309</v>
      </c>
    </row>
    <row r="111" spans="1:15" s="74" customFormat="1" ht="24" hidden="1" customHeight="1" x14ac:dyDescent="0.25">
      <c r="A111" s="1041" t="s">
        <v>120</v>
      </c>
      <c r="B111" s="75" t="s">
        <v>304</v>
      </c>
      <c r="C111" s="75" t="s">
        <v>305</v>
      </c>
      <c r="D111" s="75" t="s">
        <v>306</v>
      </c>
      <c r="E111" s="75" t="s">
        <v>307</v>
      </c>
      <c r="F111" s="76">
        <v>100</v>
      </c>
      <c r="G111" s="77">
        <v>27500</v>
      </c>
      <c r="H111" s="77">
        <f>+[7]INVERSIÓN!BD10</f>
        <v>8200</v>
      </c>
      <c r="I111" s="77">
        <f>+[7]INVERSIÓN!BE10</f>
        <v>6801</v>
      </c>
      <c r="J111" s="116">
        <f t="shared" si="6"/>
        <v>0.82939024390243898</v>
      </c>
      <c r="K111" s="75"/>
      <c r="L111" s="75"/>
      <c r="M111" s="75"/>
      <c r="N111" s="79" t="s">
        <v>308</v>
      </c>
      <c r="O111" s="73" t="s">
        <v>309</v>
      </c>
    </row>
    <row r="112" spans="1:15" s="74" customFormat="1" ht="24" hidden="1" customHeight="1" x14ac:dyDescent="0.25">
      <c r="A112" s="1042"/>
      <c r="B112" s="80" t="s">
        <v>310</v>
      </c>
      <c r="C112" s="80" t="s">
        <v>311</v>
      </c>
      <c r="D112" s="80" t="s">
        <v>197</v>
      </c>
      <c r="E112" s="80" t="s">
        <v>307</v>
      </c>
      <c r="F112" s="81">
        <v>100</v>
      </c>
      <c r="G112" s="82">
        <v>1</v>
      </c>
      <c r="H112" s="86">
        <f>+[7]INVERSIÓN!BD24</f>
        <v>0.19999999999999998</v>
      </c>
      <c r="I112" s="86">
        <f>+[7]INVERSIÓN!BE24</f>
        <v>0.15</v>
      </c>
      <c r="J112" s="117">
        <f t="shared" si="6"/>
        <v>0.75</v>
      </c>
      <c r="K112" s="80"/>
      <c r="L112" s="80"/>
      <c r="M112" s="80"/>
      <c r="N112" s="84" t="s">
        <v>308</v>
      </c>
      <c r="O112" s="73" t="s">
        <v>309</v>
      </c>
    </row>
    <row r="113" spans="1:15" s="74" customFormat="1" ht="24" hidden="1" customHeight="1" x14ac:dyDescent="0.25">
      <c r="A113" s="1041" t="s">
        <v>121</v>
      </c>
      <c r="B113" s="75" t="s">
        <v>304</v>
      </c>
      <c r="C113" s="75" t="s">
        <v>305</v>
      </c>
      <c r="D113" s="75" t="s">
        <v>306</v>
      </c>
      <c r="E113" s="75" t="s">
        <v>307</v>
      </c>
      <c r="F113" s="76">
        <v>100</v>
      </c>
      <c r="G113" s="77">
        <v>27500</v>
      </c>
      <c r="H113" s="77">
        <f>+[8]INVERSIÓN!BD10</f>
        <v>8200</v>
      </c>
      <c r="I113" s="77">
        <f>+[8]INVERSIÓN!BE10</f>
        <v>7506</v>
      </c>
      <c r="J113" s="116">
        <f t="shared" si="6"/>
        <v>0.91536585365853662</v>
      </c>
      <c r="K113" s="75"/>
      <c r="L113" s="75"/>
      <c r="M113" s="75"/>
      <c r="N113" s="79" t="s">
        <v>308</v>
      </c>
      <c r="O113" s="73" t="s">
        <v>309</v>
      </c>
    </row>
    <row r="114" spans="1:15" s="74" customFormat="1" ht="24" hidden="1" customHeight="1" x14ac:dyDescent="0.25">
      <c r="A114" s="1042"/>
      <c r="B114" s="80" t="s">
        <v>310</v>
      </c>
      <c r="C114" s="80" t="s">
        <v>311</v>
      </c>
      <c r="D114" s="80" t="s">
        <v>197</v>
      </c>
      <c r="E114" s="80" t="s">
        <v>307</v>
      </c>
      <c r="F114" s="81">
        <v>100</v>
      </c>
      <c r="G114" s="82">
        <v>1</v>
      </c>
      <c r="H114" s="86">
        <f>+[8]INVERSIÓN!BD24</f>
        <v>0.19999999999999998</v>
      </c>
      <c r="I114" s="86">
        <f>+[8]INVERSIÓN!BE24</f>
        <v>0.16999999999999998</v>
      </c>
      <c r="J114" s="117">
        <f t="shared" si="6"/>
        <v>0.85</v>
      </c>
      <c r="K114" s="80"/>
      <c r="L114" s="80"/>
      <c r="M114" s="80"/>
      <c r="N114" s="84" t="s">
        <v>308</v>
      </c>
      <c r="O114" s="73" t="s">
        <v>309</v>
      </c>
    </row>
    <row r="115" spans="1:15" s="74" customFormat="1" ht="24" hidden="1" customHeight="1" x14ac:dyDescent="0.25">
      <c r="A115" s="1041" t="s">
        <v>122</v>
      </c>
      <c r="B115" s="75" t="s">
        <v>304</v>
      </c>
      <c r="C115" s="75" t="s">
        <v>305</v>
      </c>
      <c r="D115" s="75" t="s">
        <v>306</v>
      </c>
      <c r="E115" s="75" t="s">
        <v>307</v>
      </c>
      <c r="F115" s="76">
        <v>100</v>
      </c>
      <c r="G115" s="77">
        <v>27500</v>
      </c>
      <c r="H115" s="77">
        <v>8200</v>
      </c>
      <c r="I115" s="77">
        <v>8346</v>
      </c>
      <c r="J115" s="116">
        <v>1.0178048780487805</v>
      </c>
      <c r="K115" s="75"/>
      <c r="L115" s="75"/>
      <c r="M115" s="75"/>
      <c r="N115" s="79" t="s">
        <v>308</v>
      </c>
      <c r="O115" s="73" t="s">
        <v>309</v>
      </c>
    </row>
    <row r="116" spans="1:15" s="74" customFormat="1" ht="24" hidden="1" customHeight="1" x14ac:dyDescent="0.25">
      <c r="A116" s="1042"/>
      <c r="B116" s="80" t="s">
        <v>310</v>
      </c>
      <c r="C116" s="80" t="s">
        <v>311</v>
      </c>
      <c r="D116" s="80" t="s">
        <v>197</v>
      </c>
      <c r="E116" s="80" t="s">
        <v>307</v>
      </c>
      <c r="F116" s="81">
        <v>100</v>
      </c>
      <c r="G116" s="82">
        <v>1</v>
      </c>
      <c r="H116" s="86">
        <v>0.19999999999999998</v>
      </c>
      <c r="I116" s="86">
        <v>0.18</v>
      </c>
      <c r="J116" s="117">
        <v>0.9</v>
      </c>
      <c r="K116" s="80"/>
      <c r="L116" s="80"/>
      <c r="M116" s="80"/>
      <c r="N116" s="84" t="s">
        <v>308</v>
      </c>
      <c r="O116" s="73" t="s">
        <v>309</v>
      </c>
    </row>
    <row r="117" spans="1:15" ht="15.75" thickBot="1" x14ac:dyDescent="0.3"/>
    <row r="118" spans="1:15" ht="20.25" x14ac:dyDescent="0.25">
      <c r="A118" s="1071" t="s">
        <v>151</v>
      </c>
      <c r="B118" s="1072"/>
      <c r="C118" s="1072"/>
      <c r="D118" s="1072"/>
      <c r="E118" s="1072"/>
      <c r="F118" s="1072"/>
      <c r="G118" s="1072"/>
      <c r="H118" s="1072"/>
      <c r="I118" s="1072"/>
      <c r="J118" s="1072"/>
      <c r="K118" s="1072"/>
      <c r="L118" s="1072"/>
      <c r="M118" s="1072"/>
      <c r="N118" s="1073"/>
    </row>
    <row r="119" spans="1:15" ht="44.25" customHeight="1" x14ac:dyDescent="0.25">
      <c r="A119" s="58" t="s">
        <v>52</v>
      </c>
      <c r="B119" s="59" t="s">
        <v>134</v>
      </c>
      <c r="C119" s="59" t="s">
        <v>135</v>
      </c>
      <c r="D119" s="59" t="s">
        <v>136</v>
      </c>
      <c r="E119" s="59" t="s">
        <v>137</v>
      </c>
      <c r="F119" s="59" t="s">
        <v>152</v>
      </c>
      <c r="G119" s="59" t="s">
        <v>139</v>
      </c>
      <c r="H119" s="59" t="s">
        <v>153</v>
      </c>
      <c r="I119" s="59" t="s">
        <v>154</v>
      </c>
      <c r="J119" s="59" t="s">
        <v>155</v>
      </c>
      <c r="K119" s="59" t="s">
        <v>143</v>
      </c>
      <c r="L119" s="59" t="s">
        <v>144</v>
      </c>
      <c r="M119" s="59" t="s">
        <v>145</v>
      </c>
      <c r="N119" s="60" t="s">
        <v>146</v>
      </c>
    </row>
    <row r="120" spans="1:15" s="74" customFormat="1" ht="24" customHeight="1" x14ac:dyDescent="0.25">
      <c r="A120" s="1041" t="s">
        <v>124</v>
      </c>
      <c r="B120" s="75" t="s">
        <v>304</v>
      </c>
      <c r="C120" s="75" t="s">
        <v>305</v>
      </c>
      <c r="D120" s="75" t="s">
        <v>306</v>
      </c>
      <c r="E120" s="75" t="s">
        <v>307</v>
      </c>
      <c r="F120" s="76">
        <v>100</v>
      </c>
      <c r="G120" s="77">
        <v>27500</v>
      </c>
      <c r="H120" s="77">
        <f>+INVERSIÓN!BF10</f>
        <v>7000</v>
      </c>
      <c r="I120" s="77">
        <f>+INVERSIÓN!BG10</f>
        <v>456</v>
      </c>
      <c r="J120" s="116">
        <f>+I120/H120</f>
        <v>6.5142857142857141E-2</v>
      </c>
      <c r="K120" s="75"/>
      <c r="L120" s="75"/>
      <c r="M120" s="75"/>
      <c r="N120" s="79" t="s">
        <v>308</v>
      </c>
      <c r="O120" s="73" t="s">
        <v>309</v>
      </c>
    </row>
    <row r="121" spans="1:15" s="74" customFormat="1" ht="24" customHeight="1" x14ac:dyDescent="0.25">
      <c r="A121" s="1042"/>
      <c r="B121" s="80" t="s">
        <v>310</v>
      </c>
      <c r="C121" s="80" t="s">
        <v>311</v>
      </c>
      <c r="D121" s="80" t="s">
        <v>197</v>
      </c>
      <c r="E121" s="80" t="s">
        <v>307</v>
      </c>
      <c r="F121" s="81">
        <v>100</v>
      </c>
      <c r="G121" s="82">
        <v>1</v>
      </c>
      <c r="H121" s="86">
        <f>+INVERSIÓN!BF24</f>
        <v>0.35</v>
      </c>
      <c r="I121" s="86">
        <f>+INVERSIÓN!BG24</f>
        <v>0</v>
      </c>
      <c r="J121" s="117">
        <f>+I121/H121</f>
        <v>0</v>
      </c>
      <c r="K121" s="81">
        <v>1.999999999999999E-2</v>
      </c>
      <c r="L121" s="81">
        <v>0.01</v>
      </c>
      <c r="M121" s="126">
        <f>+L121/K121</f>
        <v>0.50000000000000022</v>
      </c>
      <c r="N121" s="84" t="s">
        <v>308</v>
      </c>
      <c r="O121" s="73" t="s">
        <v>309</v>
      </c>
    </row>
    <row r="122" spans="1:15" s="74" customFormat="1" ht="24" customHeight="1" x14ac:dyDescent="0.25">
      <c r="A122" s="1041" t="s">
        <v>125</v>
      </c>
      <c r="B122" s="75" t="s">
        <v>304</v>
      </c>
      <c r="C122" s="75" t="s">
        <v>305</v>
      </c>
      <c r="D122" s="75" t="s">
        <v>306</v>
      </c>
      <c r="E122" s="75" t="s">
        <v>307</v>
      </c>
      <c r="F122" s="76">
        <v>100</v>
      </c>
      <c r="G122" s="77">
        <v>27500</v>
      </c>
      <c r="H122" s="77">
        <v>7000</v>
      </c>
      <c r="I122" s="77">
        <v>1125</v>
      </c>
      <c r="J122" s="116">
        <v>0.16071428571428573</v>
      </c>
      <c r="K122" s="75"/>
      <c r="L122" s="75"/>
      <c r="M122" s="75"/>
      <c r="N122" s="79" t="s">
        <v>308</v>
      </c>
      <c r="O122" s="73" t="s">
        <v>309</v>
      </c>
    </row>
    <row r="123" spans="1:15" s="74" customFormat="1" ht="24" customHeight="1" x14ac:dyDescent="0.25">
      <c r="A123" s="1042"/>
      <c r="B123" s="80" t="s">
        <v>310</v>
      </c>
      <c r="C123" s="80" t="s">
        <v>311</v>
      </c>
      <c r="D123" s="80" t="s">
        <v>197</v>
      </c>
      <c r="E123" s="80" t="s">
        <v>307</v>
      </c>
      <c r="F123" s="81">
        <v>100</v>
      </c>
      <c r="G123" s="82">
        <v>1</v>
      </c>
      <c r="H123" s="86">
        <v>0.35</v>
      </c>
      <c r="I123" s="86">
        <v>0.01</v>
      </c>
      <c r="J123" s="117">
        <v>2.8571428571428574E-2</v>
      </c>
      <c r="K123" s="81">
        <v>1.999999999999999E-2</v>
      </c>
      <c r="L123" s="81">
        <v>0.02</v>
      </c>
      <c r="M123" s="126">
        <v>1.0000000000000004</v>
      </c>
      <c r="N123" s="84" t="s">
        <v>308</v>
      </c>
      <c r="O123" s="73" t="s">
        <v>309</v>
      </c>
    </row>
    <row r="124" spans="1:15" s="74" customFormat="1" ht="24" customHeight="1" x14ac:dyDescent="0.25">
      <c r="A124" s="1041" t="s">
        <v>126</v>
      </c>
      <c r="B124" s="75" t="s">
        <v>304</v>
      </c>
      <c r="C124" s="75" t="s">
        <v>305</v>
      </c>
      <c r="D124" s="75" t="s">
        <v>306</v>
      </c>
      <c r="E124" s="75" t="s">
        <v>307</v>
      </c>
      <c r="F124" s="76">
        <v>100</v>
      </c>
      <c r="G124" s="77">
        <v>27500</v>
      </c>
      <c r="H124" s="77">
        <v>7000</v>
      </c>
      <c r="I124" s="77">
        <v>1682</v>
      </c>
      <c r="J124" s="116">
        <v>0.2402857142857143</v>
      </c>
      <c r="K124" s="75"/>
      <c r="L124" s="75"/>
      <c r="M124" s="75"/>
      <c r="N124" s="79" t="s">
        <v>308</v>
      </c>
      <c r="O124" s="73" t="s">
        <v>309</v>
      </c>
    </row>
    <row r="125" spans="1:15" s="74" customFormat="1" ht="24" customHeight="1" x14ac:dyDescent="0.25">
      <c r="A125" s="1042"/>
      <c r="B125" s="80" t="s">
        <v>310</v>
      </c>
      <c r="C125" s="80" t="s">
        <v>311</v>
      </c>
      <c r="D125" s="80" t="s">
        <v>197</v>
      </c>
      <c r="E125" s="80" t="s">
        <v>307</v>
      </c>
      <c r="F125" s="81">
        <v>100</v>
      </c>
      <c r="G125" s="82">
        <v>1</v>
      </c>
      <c r="H125" s="86">
        <v>0.35</v>
      </c>
      <c r="I125" s="86">
        <v>0.03</v>
      </c>
      <c r="J125" s="117">
        <v>8.5714285714285715E-2</v>
      </c>
      <c r="K125" s="81">
        <v>1.999999999999999E-2</v>
      </c>
      <c r="L125" s="81">
        <v>0.02</v>
      </c>
      <c r="M125" s="126">
        <v>1.0000000000000004</v>
      </c>
      <c r="N125" s="84" t="s">
        <v>308</v>
      </c>
      <c r="O125" s="73" t="s">
        <v>309</v>
      </c>
    </row>
    <row r="126" spans="1:15" s="74" customFormat="1" ht="24" customHeight="1" x14ac:dyDescent="0.25">
      <c r="A126" s="1041" t="s">
        <v>127</v>
      </c>
      <c r="B126" s="75" t="s">
        <v>304</v>
      </c>
      <c r="C126" s="75" t="s">
        <v>305</v>
      </c>
      <c r="D126" s="75" t="s">
        <v>306</v>
      </c>
      <c r="E126" s="75" t="s">
        <v>307</v>
      </c>
      <c r="F126" s="76">
        <v>100</v>
      </c>
      <c r="G126" s="77">
        <v>27500</v>
      </c>
      <c r="H126" s="77">
        <v>7000</v>
      </c>
      <c r="I126" s="77">
        <v>2298</v>
      </c>
      <c r="J126" s="116">
        <v>0.32828571428571429</v>
      </c>
      <c r="K126" s="75"/>
      <c r="L126" s="75"/>
      <c r="M126" s="75"/>
      <c r="N126" s="79" t="s">
        <v>308</v>
      </c>
      <c r="O126" s="73" t="s">
        <v>309</v>
      </c>
    </row>
    <row r="127" spans="1:15" s="74" customFormat="1" ht="24" customHeight="1" x14ac:dyDescent="0.25">
      <c r="A127" s="1042"/>
      <c r="B127" s="80" t="s">
        <v>310</v>
      </c>
      <c r="C127" s="80" t="s">
        <v>311</v>
      </c>
      <c r="D127" s="80" t="s">
        <v>197</v>
      </c>
      <c r="E127" s="80" t="s">
        <v>307</v>
      </c>
      <c r="F127" s="81">
        <v>100</v>
      </c>
      <c r="G127" s="82">
        <v>1</v>
      </c>
      <c r="H127" s="86">
        <v>0.35</v>
      </c>
      <c r="I127" s="86">
        <v>0.06</v>
      </c>
      <c r="J127" s="117">
        <v>0.17142857142857143</v>
      </c>
      <c r="K127" s="81">
        <v>1.999999999999999E-2</v>
      </c>
      <c r="L127" s="81">
        <v>0.02</v>
      </c>
      <c r="M127" s="126">
        <v>1.0000000000000004</v>
      </c>
      <c r="N127" s="84" t="s">
        <v>308</v>
      </c>
      <c r="O127" s="73" t="s">
        <v>309</v>
      </c>
    </row>
    <row r="128" spans="1:15" s="74" customFormat="1" ht="24" customHeight="1" x14ac:dyDescent="0.25">
      <c r="A128" s="1041" t="s">
        <v>128</v>
      </c>
      <c r="B128" s="75" t="s">
        <v>304</v>
      </c>
      <c r="C128" s="75" t="s">
        <v>305</v>
      </c>
      <c r="D128" s="75" t="s">
        <v>306</v>
      </c>
      <c r="E128" s="75" t="s">
        <v>307</v>
      </c>
      <c r="F128" s="76">
        <v>100</v>
      </c>
      <c r="G128" s="77">
        <v>27500</v>
      </c>
      <c r="H128" s="77">
        <v>7000</v>
      </c>
      <c r="I128" s="77">
        <v>2820</v>
      </c>
      <c r="J128" s="116">
        <v>0.40285714285714286</v>
      </c>
      <c r="K128" s="75"/>
      <c r="L128" s="75"/>
      <c r="M128" s="75"/>
      <c r="N128" s="79" t="s">
        <v>308</v>
      </c>
      <c r="O128" s="73" t="s">
        <v>309</v>
      </c>
    </row>
    <row r="129" spans="1:15" s="74" customFormat="1" ht="24" customHeight="1" x14ac:dyDescent="0.25">
      <c r="A129" s="1042"/>
      <c r="B129" s="80" t="s">
        <v>310</v>
      </c>
      <c r="C129" s="80" t="s">
        <v>311</v>
      </c>
      <c r="D129" s="80" t="s">
        <v>197</v>
      </c>
      <c r="E129" s="80" t="s">
        <v>307</v>
      </c>
      <c r="F129" s="81">
        <v>100</v>
      </c>
      <c r="G129" s="82">
        <v>1</v>
      </c>
      <c r="H129" s="86">
        <v>0.35</v>
      </c>
      <c r="I129" s="86">
        <v>0.09</v>
      </c>
      <c r="J129" s="117">
        <v>0.25714285714285717</v>
      </c>
      <c r="K129" s="81">
        <v>1.999999999999999E-2</v>
      </c>
      <c r="L129" s="81">
        <v>0.02</v>
      </c>
      <c r="M129" s="126">
        <v>1.0000000000000004</v>
      </c>
      <c r="N129" s="84" t="s">
        <v>308</v>
      </c>
      <c r="O129" s="73" t="s">
        <v>309</v>
      </c>
    </row>
    <row r="130" spans="1:15" s="74" customFormat="1" ht="24" customHeight="1" x14ac:dyDescent="0.25">
      <c r="A130" s="1041" t="s">
        <v>129</v>
      </c>
      <c r="B130" s="75" t="s">
        <v>304</v>
      </c>
      <c r="C130" s="75" t="s">
        <v>305</v>
      </c>
      <c r="D130" s="75" t="s">
        <v>306</v>
      </c>
      <c r="E130" s="75" t="s">
        <v>307</v>
      </c>
      <c r="F130" s="76">
        <v>100</v>
      </c>
      <c r="G130" s="77">
        <v>27500</v>
      </c>
      <c r="H130" s="77">
        <v>7000</v>
      </c>
      <c r="I130" s="77">
        <f>+INVERSIÓN!CI10</f>
        <v>3430</v>
      </c>
      <c r="J130" s="457">
        <f>+I130/H130</f>
        <v>0.49</v>
      </c>
      <c r="K130" s="75"/>
      <c r="L130" s="75"/>
      <c r="M130" s="75"/>
      <c r="N130" s="79" t="s">
        <v>308</v>
      </c>
      <c r="O130" s="73" t="s">
        <v>309</v>
      </c>
    </row>
    <row r="131" spans="1:15" s="74" customFormat="1" ht="24" customHeight="1" x14ac:dyDescent="0.25">
      <c r="A131" s="1042"/>
      <c r="B131" s="75" t="s">
        <v>310</v>
      </c>
      <c r="C131" s="75" t="s">
        <v>311</v>
      </c>
      <c r="D131" s="75" t="s">
        <v>197</v>
      </c>
      <c r="E131" s="75" t="s">
        <v>307</v>
      </c>
      <c r="F131" s="76">
        <v>100</v>
      </c>
      <c r="G131" s="77">
        <v>1</v>
      </c>
      <c r="H131" s="458">
        <v>0.35</v>
      </c>
      <c r="I131" s="458">
        <f>+INVERSIÓN!CI24</f>
        <v>0.12</v>
      </c>
      <c r="J131" s="457">
        <f>+I131/H131</f>
        <v>0.34285714285714286</v>
      </c>
      <c r="K131" s="76">
        <v>1.999999999999999E-2</v>
      </c>
      <c r="L131" s="76">
        <f>+INVERSIÓN!CI27</f>
        <v>0.02</v>
      </c>
      <c r="M131" s="459">
        <f>+L131/K131</f>
        <v>1.0000000000000004</v>
      </c>
      <c r="N131" s="79" t="s">
        <v>308</v>
      </c>
      <c r="O131" s="73" t="s">
        <v>309</v>
      </c>
    </row>
    <row r="132" spans="1:15" hidden="1" x14ac:dyDescent="0.25">
      <c r="A132" s="67" t="s">
        <v>117</v>
      </c>
      <c r="B132" s="68"/>
      <c r="C132" s="68"/>
      <c r="D132" s="68"/>
      <c r="E132" s="68"/>
      <c r="F132" s="68"/>
      <c r="G132" s="68"/>
      <c r="H132" s="68"/>
      <c r="I132" s="68"/>
      <c r="J132" s="68" t="e">
        <f t="shared" ref="J132:J137" si="7">I132/H132</f>
        <v>#DIV/0!</v>
      </c>
      <c r="K132" s="68"/>
      <c r="L132" s="68"/>
      <c r="M132" s="68" t="e">
        <f t="shared" ref="M132:M137" si="8">L132/K132</f>
        <v>#DIV/0!</v>
      </c>
      <c r="N132" s="69"/>
    </row>
    <row r="133" spans="1:15" hidden="1" x14ac:dyDescent="0.25">
      <c r="A133" s="67" t="s">
        <v>118</v>
      </c>
      <c r="B133" s="68"/>
      <c r="C133" s="68"/>
      <c r="D133" s="68"/>
      <c r="E133" s="68"/>
      <c r="F133" s="68"/>
      <c r="G133" s="68"/>
      <c r="H133" s="68"/>
      <c r="I133" s="68"/>
      <c r="J133" s="68" t="e">
        <f t="shared" si="7"/>
        <v>#DIV/0!</v>
      </c>
      <c r="K133" s="68"/>
      <c r="L133" s="68"/>
      <c r="M133" s="68" t="e">
        <f t="shared" si="8"/>
        <v>#DIV/0!</v>
      </c>
      <c r="N133" s="69"/>
    </row>
    <row r="134" spans="1:15" hidden="1" x14ac:dyDescent="0.25">
      <c r="A134" s="67" t="s">
        <v>119</v>
      </c>
      <c r="B134" s="68"/>
      <c r="C134" s="68"/>
      <c r="D134" s="68"/>
      <c r="E134" s="68"/>
      <c r="F134" s="68"/>
      <c r="G134" s="68"/>
      <c r="H134" s="68"/>
      <c r="I134" s="68"/>
      <c r="J134" s="68" t="e">
        <f t="shared" si="7"/>
        <v>#DIV/0!</v>
      </c>
      <c r="K134" s="68"/>
      <c r="L134" s="68"/>
      <c r="M134" s="68" t="e">
        <f t="shared" si="8"/>
        <v>#DIV/0!</v>
      </c>
      <c r="N134" s="69"/>
    </row>
    <row r="135" spans="1:15" hidden="1" x14ac:dyDescent="0.25">
      <c r="A135" s="67" t="s">
        <v>120</v>
      </c>
      <c r="B135" s="68"/>
      <c r="C135" s="68"/>
      <c r="D135" s="68"/>
      <c r="E135" s="68"/>
      <c r="F135" s="68"/>
      <c r="G135" s="68"/>
      <c r="H135" s="68"/>
      <c r="I135" s="68"/>
      <c r="J135" s="68" t="e">
        <f t="shared" si="7"/>
        <v>#DIV/0!</v>
      </c>
      <c r="K135" s="68"/>
      <c r="L135" s="68"/>
      <c r="M135" s="68" t="e">
        <f t="shared" si="8"/>
        <v>#DIV/0!</v>
      </c>
      <c r="N135" s="69"/>
    </row>
    <row r="136" spans="1:15" hidden="1" x14ac:dyDescent="0.25">
      <c r="A136" s="67" t="s">
        <v>121</v>
      </c>
      <c r="B136" s="68"/>
      <c r="C136" s="68"/>
      <c r="D136" s="68"/>
      <c r="E136" s="68"/>
      <c r="F136" s="68"/>
      <c r="G136" s="68"/>
      <c r="H136" s="68"/>
      <c r="I136" s="68"/>
      <c r="J136" s="68" t="e">
        <f t="shared" si="7"/>
        <v>#DIV/0!</v>
      </c>
      <c r="K136" s="68"/>
      <c r="L136" s="68"/>
      <c r="M136" s="68" t="e">
        <f t="shared" si="8"/>
        <v>#DIV/0!</v>
      </c>
      <c r="N136" s="69"/>
    </row>
    <row r="137" spans="1:15" ht="15.75" hidden="1" thickBot="1" x14ac:dyDescent="0.3">
      <c r="A137" s="70" t="s">
        <v>122</v>
      </c>
      <c r="B137" s="71"/>
      <c r="C137" s="71"/>
      <c r="D137" s="71"/>
      <c r="E137" s="71"/>
      <c r="F137" s="71"/>
      <c r="G137" s="71"/>
      <c r="H137" s="71"/>
      <c r="I137" s="71"/>
      <c r="J137" s="71" t="e">
        <f t="shared" si="7"/>
        <v>#DIV/0!</v>
      </c>
      <c r="K137" s="71"/>
      <c r="L137" s="71"/>
      <c r="M137" s="71" t="e">
        <f t="shared" si="8"/>
        <v>#DIV/0!</v>
      </c>
      <c r="N137" s="72"/>
    </row>
    <row r="139" spans="1:15" ht="20.25" hidden="1" x14ac:dyDescent="0.25">
      <c r="A139" s="1071" t="s">
        <v>156</v>
      </c>
      <c r="B139" s="1072"/>
      <c r="C139" s="1072"/>
      <c r="D139" s="1072"/>
      <c r="E139" s="1072"/>
      <c r="F139" s="1072"/>
      <c r="G139" s="1072"/>
      <c r="H139" s="1072"/>
      <c r="I139" s="1072"/>
      <c r="J139" s="1072"/>
      <c r="K139" s="1072"/>
      <c r="L139" s="1072"/>
      <c r="M139" s="1072"/>
      <c r="N139" s="1073"/>
    </row>
    <row r="140" spans="1:15" ht="44.25" hidden="1" customHeight="1" x14ac:dyDescent="0.25">
      <c r="A140" s="58" t="s">
        <v>53</v>
      </c>
      <c r="B140" s="59" t="s">
        <v>134</v>
      </c>
      <c r="C140" s="59" t="s">
        <v>135</v>
      </c>
      <c r="D140" s="59" t="s">
        <v>136</v>
      </c>
      <c r="E140" s="59" t="s">
        <v>137</v>
      </c>
      <c r="F140" s="59" t="s">
        <v>157</v>
      </c>
      <c r="G140" s="59" t="s">
        <v>139</v>
      </c>
      <c r="H140" s="59" t="s">
        <v>158</v>
      </c>
      <c r="I140" s="59" t="s">
        <v>159</v>
      </c>
      <c r="J140" s="87" t="s">
        <v>160</v>
      </c>
      <c r="K140" s="59" t="s">
        <v>143</v>
      </c>
      <c r="L140" s="59" t="s">
        <v>144</v>
      </c>
      <c r="M140" s="59" t="s">
        <v>145</v>
      </c>
      <c r="N140" s="60" t="s">
        <v>146</v>
      </c>
    </row>
    <row r="141" spans="1:15" ht="16.5" hidden="1" customHeight="1" x14ac:dyDescent="0.25">
      <c r="A141" s="67" t="s">
        <v>124</v>
      </c>
      <c r="B141" s="68"/>
      <c r="C141" s="68"/>
      <c r="D141" s="68"/>
      <c r="E141" s="68"/>
      <c r="F141" s="68"/>
      <c r="G141" s="68"/>
      <c r="H141" s="68"/>
      <c r="I141" s="68"/>
      <c r="J141" s="68" t="e">
        <f t="shared" ref="J141:J152" si="9">I141/H141</f>
        <v>#DIV/0!</v>
      </c>
      <c r="K141" s="68"/>
      <c r="L141" s="68"/>
      <c r="M141" s="68" t="e">
        <f t="shared" ref="M141:M152" si="10">L141/K141</f>
        <v>#DIV/0!</v>
      </c>
      <c r="N141" s="69"/>
    </row>
    <row r="142" spans="1:15" ht="16.5" hidden="1" customHeight="1" x14ac:dyDescent="0.25">
      <c r="A142" s="67" t="s">
        <v>125</v>
      </c>
      <c r="B142" s="68"/>
      <c r="C142" s="68"/>
      <c r="D142" s="68"/>
      <c r="E142" s="68"/>
      <c r="F142" s="68"/>
      <c r="G142" s="68"/>
      <c r="H142" s="68"/>
      <c r="I142" s="68"/>
      <c r="J142" s="68" t="e">
        <f t="shared" si="9"/>
        <v>#DIV/0!</v>
      </c>
      <c r="K142" s="68"/>
      <c r="L142" s="68"/>
      <c r="M142" s="68" t="e">
        <f t="shared" si="10"/>
        <v>#DIV/0!</v>
      </c>
      <c r="N142" s="69"/>
    </row>
    <row r="143" spans="1:15" ht="16.5" hidden="1" customHeight="1" x14ac:dyDescent="0.25">
      <c r="A143" s="67" t="s">
        <v>126</v>
      </c>
      <c r="B143" s="68"/>
      <c r="C143" s="68"/>
      <c r="D143" s="68"/>
      <c r="E143" s="68"/>
      <c r="F143" s="68"/>
      <c r="G143" s="68"/>
      <c r="H143" s="68"/>
      <c r="I143" s="68"/>
      <c r="J143" s="68" t="e">
        <f t="shared" si="9"/>
        <v>#DIV/0!</v>
      </c>
      <c r="K143" s="68"/>
      <c r="L143" s="68"/>
      <c r="M143" s="68" t="e">
        <f t="shared" si="10"/>
        <v>#DIV/0!</v>
      </c>
      <c r="N143" s="69"/>
    </row>
    <row r="144" spans="1:15" ht="16.5" hidden="1" customHeight="1" x14ac:dyDescent="0.25">
      <c r="A144" s="67" t="s">
        <v>127</v>
      </c>
      <c r="B144" s="68"/>
      <c r="C144" s="68"/>
      <c r="D144" s="68"/>
      <c r="E144" s="68"/>
      <c r="F144" s="68"/>
      <c r="G144" s="68"/>
      <c r="H144" s="68"/>
      <c r="I144" s="68"/>
      <c r="J144" s="68" t="e">
        <f t="shared" si="9"/>
        <v>#DIV/0!</v>
      </c>
      <c r="K144" s="68"/>
      <c r="L144" s="68"/>
      <c r="M144" s="68" t="e">
        <f t="shared" si="10"/>
        <v>#DIV/0!</v>
      </c>
      <c r="N144" s="69"/>
    </row>
    <row r="145" spans="1:14" ht="16.5" hidden="1" customHeight="1" x14ac:dyDescent="0.25">
      <c r="A145" s="67" t="s">
        <v>128</v>
      </c>
      <c r="B145" s="68"/>
      <c r="C145" s="68"/>
      <c r="D145" s="68"/>
      <c r="E145" s="68"/>
      <c r="F145" s="68"/>
      <c r="G145" s="68"/>
      <c r="H145" s="68"/>
      <c r="I145" s="68"/>
      <c r="J145" s="68" t="e">
        <f t="shared" si="9"/>
        <v>#DIV/0!</v>
      </c>
      <c r="K145" s="68"/>
      <c r="L145" s="68"/>
      <c r="M145" s="68" t="e">
        <f t="shared" si="10"/>
        <v>#DIV/0!</v>
      </c>
      <c r="N145" s="69"/>
    </row>
    <row r="146" spans="1:14" ht="16.5" hidden="1" customHeight="1" x14ac:dyDescent="0.25">
      <c r="A146" s="67" t="s">
        <v>129</v>
      </c>
      <c r="B146" s="68"/>
      <c r="C146" s="68"/>
      <c r="D146" s="68"/>
      <c r="E146" s="68"/>
      <c r="F146" s="68"/>
      <c r="G146" s="68"/>
      <c r="H146" s="68"/>
      <c r="I146" s="68"/>
      <c r="J146" s="68" t="e">
        <f t="shared" si="9"/>
        <v>#DIV/0!</v>
      </c>
      <c r="K146" s="68"/>
      <c r="L146" s="68"/>
      <c r="M146" s="68" t="e">
        <f t="shared" si="10"/>
        <v>#DIV/0!</v>
      </c>
      <c r="N146" s="69"/>
    </row>
    <row r="147" spans="1:14" hidden="1" x14ac:dyDescent="0.25">
      <c r="A147" s="67" t="s">
        <v>117</v>
      </c>
      <c r="B147" s="68"/>
      <c r="C147" s="68"/>
      <c r="D147" s="68"/>
      <c r="E147" s="68"/>
      <c r="F147" s="68"/>
      <c r="G147" s="68"/>
      <c r="H147" s="68"/>
      <c r="I147" s="68"/>
      <c r="J147" s="68" t="e">
        <f t="shared" si="9"/>
        <v>#DIV/0!</v>
      </c>
      <c r="K147" s="68"/>
      <c r="L147" s="68"/>
      <c r="M147" s="68" t="e">
        <f t="shared" si="10"/>
        <v>#DIV/0!</v>
      </c>
      <c r="N147" s="69"/>
    </row>
    <row r="148" spans="1:14" hidden="1" x14ac:dyDescent="0.25">
      <c r="A148" s="67" t="s">
        <v>118</v>
      </c>
      <c r="B148" s="68"/>
      <c r="C148" s="68"/>
      <c r="D148" s="68"/>
      <c r="E148" s="68"/>
      <c r="F148" s="68"/>
      <c r="G148" s="68"/>
      <c r="H148" s="68"/>
      <c r="I148" s="68"/>
      <c r="J148" s="68" t="e">
        <f t="shared" si="9"/>
        <v>#DIV/0!</v>
      </c>
      <c r="K148" s="68"/>
      <c r="L148" s="68"/>
      <c r="M148" s="68" t="e">
        <f t="shared" si="10"/>
        <v>#DIV/0!</v>
      </c>
      <c r="N148" s="69"/>
    </row>
    <row r="149" spans="1:14" hidden="1" x14ac:dyDescent="0.25">
      <c r="A149" s="67" t="s">
        <v>119</v>
      </c>
      <c r="B149" s="68"/>
      <c r="C149" s="68"/>
      <c r="D149" s="68"/>
      <c r="E149" s="68"/>
      <c r="F149" s="68"/>
      <c r="G149" s="68"/>
      <c r="H149" s="68"/>
      <c r="I149" s="68"/>
      <c r="J149" s="68" t="e">
        <f t="shared" si="9"/>
        <v>#DIV/0!</v>
      </c>
      <c r="K149" s="68"/>
      <c r="L149" s="68"/>
      <c r="M149" s="68" t="e">
        <f t="shared" si="10"/>
        <v>#DIV/0!</v>
      </c>
      <c r="N149" s="69"/>
    </row>
    <row r="150" spans="1:14" hidden="1" x14ac:dyDescent="0.25">
      <c r="A150" s="67" t="s">
        <v>120</v>
      </c>
      <c r="B150" s="68"/>
      <c r="C150" s="68"/>
      <c r="D150" s="68"/>
      <c r="E150" s="68"/>
      <c r="F150" s="68"/>
      <c r="G150" s="68"/>
      <c r="H150" s="68"/>
      <c r="I150" s="68"/>
      <c r="J150" s="68" t="e">
        <f t="shared" si="9"/>
        <v>#DIV/0!</v>
      </c>
      <c r="K150" s="68"/>
      <c r="L150" s="68"/>
      <c r="M150" s="68" t="e">
        <f t="shared" si="10"/>
        <v>#DIV/0!</v>
      </c>
      <c r="N150" s="69"/>
    </row>
    <row r="151" spans="1:14" hidden="1" x14ac:dyDescent="0.25">
      <c r="A151" s="67" t="s">
        <v>121</v>
      </c>
      <c r="B151" s="68"/>
      <c r="C151" s="68"/>
      <c r="D151" s="68"/>
      <c r="E151" s="68"/>
      <c r="F151" s="68"/>
      <c r="G151" s="68"/>
      <c r="H151" s="68"/>
      <c r="I151" s="68"/>
      <c r="J151" s="68" t="e">
        <f t="shared" si="9"/>
        <v>#DIV/0!</v>
      </c>
      <c r="K151" s="68"/>
      <c r="L151" s="68"/>
      <c r="M151" s="68" t="e">
        <f t="shared" si="10"/>
        <v>#DIV/0!</v>
      </c>
      <c r="N151" s="69"/>
    </row>
    <row r="152" spans="1:14" ht="15.75" hidden="1" thickBot="1" x14ac:dyDescent="0.3">
      <c r="A152" s="70" t="s">
        <v>122</v>
      </c>
      <c r="B152" s="71"/>
      <c r="C152" s="71"/>
      <c r="D152" s="71"/>
      <c r="E152" s="71"/>
      <c r="F152" s="71"/>
      <c r="G152" s="71"/>
      <c r="H152" s="71"/>
      <c r="I152" s="71"/>
      <c r="J152" s="71" t="e">
        <f t="shared" si="9"/>
        <v>#DIV/0!</v>
      </c>
      <c r="K152" s="71"/>
      <c r="L152" s="71"/>
      <c r="M152" s="71" t="e">
        <f t="shared" si="10"/>
        <v>#DIV/0!</v>
      </c>
      <c r="N152" s="72"/>
    </row>
    <row r="153" spans="1:14" ht="15.75" hidden="1" thickBot="1" x14ac:dyDescent="0.3"/>
    <row r="154" spans="1:14" ht="20.25" hidden="1" x14ac:dyDescent="0.25">
      <c r="A154" s="1071" t="s">
        <v>161</v>
      </c>
      <c r="B154" s="1072"/>
      <c r="C154" s="1072"/>
      <c r="D154" s="1072"/>
      <c r="E154" s="1072"/>
      <c r="F154" s="1072"/>
      <c r="G154" s="1072"/>
      <c r="H154" s="1072"/>
      <c r="I154" s="1072"/>
      <c r="J154" s="1072"/>
      <c r="K154" s="1072"/>
      <c r="L154" s="1072"/>
      <c r="M154" s="1072"/>
      <c r="N154" s="1073"/>
    </row>
    <row r="155" spans="1:14" ht="44.25" hidden="1" customHeight="1" x14ac:dyDescent="0.25">
      <c r="A155" s="58" t="s">
        <v>54</v>
      </c>
      <c r="B155" s="59" t="s">
        <v>134</v>
      </c>
      <c r="C155" s="59" t="s">
        <v>135</v>
      </c>
      <c r="D155" s="59" t="s">
        <v>136</v>
      </c>
      <c r="E155" s="59" t="s">
        <v>137</v>
      </c>
      <c r="F155" s="59" t="s">
        <v>162</v>
      </c>
      <c r="G155" s="59" t="s">
        <v>139</v>
      </c>
      <c r="H155" s="59" t="s">
        <v>163</v>
      </c>
      <c r="I155" s="59" t="s">
        <v>164</v>
      </c>
      <c r="J155" s="87" t="s">
        <v>165</v>
      </c>
      <c r="K155" s="59" t="s">
        <v>143</v>
      </c>
      <c r="L155" s="59" t="s">
        <v>144</v>
      </c>
      <c r="M155" s="59" t="s">
        <v>145</v>
      </c>
      <c r="N155" s="60" t="s">
        <v>146</v>
      </c>
    </row>
    <row r="156" spans="1:14" ht="16.5" hidden="1" customHeight="1" x14ac:dyDescent="0.25">
      <c r="A156" s="67" t="s">
        <v>124</v>
      </c>
      <c r="B156" s="68"/>
      <c r="C156" s="68"/>
      <c r="D156" s="68"/>
      <c r="E156" s="68"/>
      <c r="F156" s="68"/>
      <c r="G156" s="68"/>
      <c r="H156" s="68"/>
      <c r="I156" s="68"/>
      <c r="J156" s="68" t="e">
        <f t="shared" ref="J156:J167" si="11">I156/H156</f>
        <v>#DIV/0!</v>
      </c>
      <c r="K156" s="68"/>
      <c r="L156" s="68"/>
      <c r="M156" s="68" t="e">
        <f t="shared" ref="M156:M167" si="12">L156/K156</f>
        <v>#DIV/0!</v>
      </c>
      <c r="N156" s="69"/>
    </row>
    <row r="157" spans="1:14" ht="16.5" hidden="1" customHeight="1" x14ac:dyDescent="0.25">
      <c r="A157" s="67" t="s">
        <v>125</v>
      </c>
      <c r="B157" s="68"/>
      <c r="C157" s="68"/>
      <c r="D157" s="68"/>
      <c r="E157" s="68"/>
      <c r="F157" s="68"/>
      <c r="G157" s="68"/>
      <c r="H157" s="68"/>
      <c r="I157" s="68"/>
      <c r="J157" s="68" t="e">
        <f t="shared" si="11"/>
        <v>#DIV/0!</v>
      </c>
      <c r="K157" s="68"/>
      <c r="L157" s="68"/>
      <c r="M157" s="68" t="e">
        <f t="shared" si="12"/>
        <v>#DIV/0!</v>
      </c>
      <c r="N157" s="69"/>
    </row>
    <row r="158" spans="1:14" ht="16.5" hidden="1" customHeight="1" x14ac:dyDescent="0.25">
      <c r="A158" s="67" t="s">
        <v>126</v>
      </c>
      <c r="B158" s="68"/>
      <c r="C158" s="68"/>
      <c r="D158" s="68"/>
      <c r="E158" s="68"/>
      <c r="F158" s="68"/>
      <c r="G158" s="68"/>
      <c r="H158" s="68"/>
      <c r="I158" s="68"/>
      <c r="J158" s="68" t="e">
        <f t="shared" si="11"/>
        <v>#DIV/0!</v>
      </c>
      <c r="K158" s="68"/>
      <c r="L158" s="68"/>
      <c r="M158" s="68" t="e">
        <f t="shared" si="12"/>
        <v>#DIV/0!</v>
      </c>
      <c r="N158" s="69"/>
    </row>
    <row r="159" spans="1:14" ht="16.5" hidden="1" customHeight="1" x14ac:dyDescent="0.25">
      <c r="A159" s="67" t="s">
        <v>127</v>
      </c>
      <c r="B159" s="68"/>
      <c r="C159" s="68"/>
      <c r="D159" s="68"/>
      <c r="E159" s="68"/>
      <c r="F159" s="68"/>
      <c r="G159" s="68"/>
      <c r="H159" s="68"/>
      <c r="I159" s="68"/>
      <c r="J159" s="68" t="e">
        <f t="shared" si="11"/>
        <v>#DIV/0!</v>
      </c>
      <c r="K159" s="68"/>
      <c r="L159" s="68"/>
      <c r="M159" s="68" t="e">
        <f t="shared" si="12"/>
        <v>#DIV/0!</v>
      </c>
      <c r="N159" s="69"/>
    </row>
    <row r="160" spans="1:14" ht="16.5" hidden="1" customHeight="1" x14ac:dyDescent="0.25">
      <c r="A160" s="67" t="s">
        <v>128</v>
      </c>
      <c r="B160" s="68"/>
      <c r="C160" s="68"/>
      <c r="D160" s="68"/>
      <c r="E160" s="68"/>
      <c r="F160" s="68"/>
      <c r="G160" s="68"/>
      <c r="H160" s="68"/>
      <c r="I160" s="68"/>
      <c r="J160" s="68" t="e">
        <f t="shared" si="11"/>
        <v>#DIV/0!</v>
      </c>
      <c r="K160" s="68"/>
      <c r="L160" s="68"/>
      <c r="M160" s="68" t="e">
        <f t="shared" si="12"/>
        <v>#DIV/0!</v>
      </c>
      <c r="N160" s="69"/>
    </row>
    <row r="161" spans="1:15" ht="16.5" hidden="1" customHeight="1" x14ac:dyDescent="0.25">
      <c r="A161" s="67" t="s">
        <v>129</v>
      </c>
      <c r="B161" s="68"/>
      <c r="C161" s="68"/>
      <c r="D161" s="68"/>
      <c r="E161" s="68"/>
      <c r="F161" s="68"/>
      <c r="G161" s="68"/>
      <c r="H161" s="68"/>
      <c r="I161" s="68"/>
      <c r="J161" s="68" t="e">
        <f t="shared" si="11"/>
        <v>#DIV/0!</v>
      </c>
      <c r="K161" s="68"/>
      <c r="L161" s="68"/>
      <c r="M161" s="68" t="e">
        <f t="shared" si="12"/>
        <v>#DIV/0!</v>
      </c>
      <c r="N161" s="69"/>
    </row>
    <row r="162" spans="1:15" hidden="1" x14ac:dyDescent="0.25">
      <c r="A162" s="67" t="s">
        <v>117</v>
      </c>
      <c r="B162" s="68"/>
      <c r="C162" s="68"/>
      <c r="D162" s="68"/>
      <c r="E162" s="68"/>
      <c r="F162" s="68"/>
      <c r="G162" s="68"/>
      <c r="H162" s="68"/>
      <c r="I162" s="68"/>
      <c r="J162" s="68" t="e">
        <f t="shared" si="11"/>
        <v>#DIV/0!</v>
      </c>
      <c r="K162" s="68"/>
      <c r="L162" s="68"/>
      <c r="M162" s="68" t="e">
        <f t="shared" si="12"/>
        <v>#DIV/0!</v>
      </c>
      <c r="N162" s="69"/>
    </row>
    <row r="163" spans="1:15" hidden="1" x14ac:dyDescent="0.25">
      <c r="A163" s="67" t="s">
        <v>118</v>
      </c>
      <c r="B163" s="68"/>
      <c r="C163" s="68"/>
      <c r="D163" s="68"/>
      <c r="E163" s="68"/>
      <c r="F163" s="68"/>
      <c r="G163" s="68"/>
      <c r="H163" s="68"/>
      <c r="I163" s="68"/>
      <c r="J163" s="68" t="e">
        <f t="shared" si="11"/>
        <v>#DIV/0!</v>
      </c>
      <c r="K163" s="68"/>
      <c r="L163" s="68"/>
      <c r="M163" s="68" t="e">
        <f t="shared" si="12"/>
        <v>#DIV/0!</v>
      </c>
      <c r="N163" s="69"/>
    </row>
    <row r="164" spans="1:15" hidden="1" x14ac:dyDescent="0.25">
      <c r="A164" s="67" t="s">
        <v>119</v>
      </c>
      <c r="B164" s="68"/>
      <c r="C164" s="68"/>
      <c r="D164" s="68"/>
      <c r="E164" s="68"/>
      <c r="F164" s="68"/>
      <c r="G164" s="68"/>
      <c r="H164" s="68"/>
      <c r="I164" s="68"/>
      <c r="J164" s="68" t="e">
        <f t="shared" si="11"/>
        <v>#DIV/0!</v>
      </c>
      <c r="K164" s="68"/>
      <c r="L164" s="68"/>
      <c r="M164" s="68" t="e">
        <f t="shared" si="12"/>
        <v>#DIV/0!</v>
      </c>
      <c r="N164" s="69"/>
    </row>
    <row r="165" spans="1:15" hidden="1" x14ac:dyDescent="0.25">
      <c r="A165" s="67" t="s">
        <v>120</v>
      </c>
      <c r="B165" s="68"/>
      <c r="C165" s="68"/>
      <c r="D165" s="68"/>
      <c r="E165" s="68"/>
      <c r="F165" s="68"/>
      <c r="G165" s="68"/>
      <c r="H165" s="68"/>
      <c r="I165" s="68"/>
      <c r="J165" s="68" t="e">
        <f t="shared" si="11"/>
        <v>#DIV/0!</v>
      </c>
      <c r="K165" s="68"/>
      <c r="L165" s="68"/>
      <c r="M165" s="68" t="e">
        <f t="shared" si="12"/>
        <v>#DIV/0!</v>
      </c>
      <c r="N165" s="69"/>
    </row>
    <row r="166" spans="1:15" hidden="1" x14ac:dyDescent="0.25">
      <c r="A166" s="67" t="s">
        <v>121</v>
      </c>
      <c r="B166" s="68"/>
      <c r="C166" s="68"/>
      <c r="D166" s="68"/>
      <c r="E166" s="68"/>
      <c r="F166" s="68"/>
      <c r="G166" s="68"/>
      <c r="H166" s="68"/>
      <c r="I166" s="68"/>
      <c r="J166" s="68" t="e">
        <f t="shared" si="11"/>
        <v>#DIV/0!</v>
      </c>
      <c r="K166" s="68"/>
      <c r="L166" s="68"/>
      <c r="M166" s="68" t="e">
        <f t="shared" si="12"/>
        <v>#DIV/0!</v>
      </c>
      <c r="N166" s="69"/>
    </row>
    <row r="167" spans="1:15" ht="15.75" hidden="1" thickBot="1" x14ac:dyDescent="0.3">
      <c r="A167" s="70" t="s">
        <v>122</v>
      </c>
      <c r="B167" s="71"/>
      <c r="C167" s="71"/>
      <c r="D167" s="71"/>
      <c r="E167" s="71"/>
      <c r="F167" s="71"/>
      <c r="G167" s="71"/>
      <c r="H167" s="71"/>
      <c r="I167" s="71"/>
      <c r="J167" s="71" t="e">
        <f t="shared" si="11"/>
        <v>#DIV/0!</v>
      </c>
      <c r="K167" s="71"/>
      <c r="L167" s="71"/>
      <c r="M167" s="71" t="e">
        <f t="shared" si="12"/>
        <v>#DIV/0!</v>
      </c>
      <c r="N167" s="72"/>
    </row>
    <row r="168" spans="1:15" hidden="1" x14ac:dyDescent="0.25"/>
    <row r="170" spans="1:15" ht="26.25" hidden="1" customHeight="1" x14ac:dyDescent="0.25">
      <c r="A170" s="1071" t="s">
        <v>166</v>
      </c>
      <c r="B170" s="1072"/>
      <c r="C170" s="1072"/>
      <c r="D170" s="1072"/>
      <c r="E170" s="1072"/>
      <c r="F170" s="1072"/>
      <c r="G170" s="1073"/>
    </row>
    <row r="171" spans="1:15" ht="39" hidden="1" thickBot="1" x14ac:dyDescent="0.3">
      <c r="A171" s="88" t="s">
        <v>49</v>
      </c>
      <c r="B171" s="89" t="s">
        <v>134</v>
      </c>
      <c r="C171" s="89" t="s">
        <v>135</v>
      </c>
      <c r="D171" s="89" t="s">
        <v>167</v>
      </c>
      <c r="E171" s="89" t="s">
        <v>168</v>
      </c>
      <c r="F171" s="89" t="s">
        <v>169</v>
      </c>
      <c r="G171" s="90" t="s">
        <v>170</v>
      </c>
    </row>
    <row r="172" spans="1:15" s="74" customFormat="1" ht="19.5" hidden="1" customHeight="1" x14ac:dyDescent="0.25">
      <c r="A172" s="1076" t="s">
        <v>117</v>
      </c>
      <c r="B172" s="1077" t="s">
        <v>304</v>
      </c>
      <c r="C172" s="1077" t="s">
        <v>305</v>
      </c>
      <c r="D172" s="91" t="s">
        <v>312</v>
      </c>
      <c r="E172" s="92">
        <v>750000000</v>
      </c>
      <c r="F172" s="92">
        <v>0</v>
      </c>
      <c r="G172" s="93" t="s">
        <v>313</v>
      </c>
      <c r="H172" s="73" t="s">
        <v>309</v>
      </c>
      <c r="O172" s="73"/>
    </row>
    <row r="173" spans="1:15" s="74" customFormat="1" ht="19.5" hidden="1" customHeight="1" x14ac:dyDescent="0.25">
      <c r="A173" s="1074"/>
      <c r="B173" s="1075"/>
      <c r="C173" s="1075"/>
      <c r="D173" s="75" t="s">
        <v>314</v>
      </c>
      <c r="E173" s="23">
        <v>300000000</v>
      </c>
      <c r="F173" s="23">
        <v>0</v>
      </c>
      <c r="G173" s="79"/>
      <c r="H173" s="73" t="s">
        <v>309</v>
      </c>
      <c r="O173" s="73"/>
    </row>
    <row r="174" spans="1:15" s="74" customFormat="1" ht="24.75" hidden="1" customHeight="1" x14ac:dyDescent="0.25">
      <c r="A174" s="1074"/>
      <c r="B174" s="80" t="s">
        <v>310</v>
      </c>
      <c r="C174" s="80" t="s">
        <v>311</v>
      </c>
      <c r="D174" s="80" t="s">
        <v>315</v>
      </c>
      <c r="E174" s="24">
        <v>0</v>
      </c>
      <c r="F174" s="24">
        <v>0</v>
      </c>
      <c r="G174" s="84"/>
      <c r="H174" s="73" t="s">
        <v>309</v>
      </c>
      <c r="O174" s="73"/>
    </row>
    <row r="175" spans="1:15" s="74" customFormat="1" ht="19.5" hidden="1" customHeight="1" x14ac:dyDescent="0.25">
      <c r="A175" s="1074" t="s">
        <v>118</v>
      </c>
      <c r="B175" s="1075" t="s">
        <v>304</v>
      </c>
      <c r="C175" s="1075" t="s">
        <v>305</v>
      </c>
      <c r="D175" s="75" t="s">
        <v>312</v>
      </c>
      <c r="E175" s="23">
        <v>750000000</v>
      </c>
      <c r="F175" s="23">
        <v>223800</v>
      </c>
      <c r="G175" s="79" t="s">
        <v>316</v>
      </c>
      <c r="H175" s="73" t="s">
        <v>309</v>
      </c>
      <c r="O175" s="73"/>
    </row>
    <row r="176" spans="1:15" s="74" customFormat="1" ht="19.5" hidden="1" customHeight="1" x14ac:dyDescent="0.25">
      <c r="A176" s="1074"/>
      <c r="B176" s="1075"/>
      <c r="C176" s="1075"/>
      <c r="D176" s="75" t="s">
        <v>314</v>
      </c>
      <c r="E176" s="23">
        <v>300000000</v>
      </c>
      <c r="F176" s="23">
        <v>0</v>
      </c>
      <c r="G176" s="79" t="s">
        <v>317</v>
      </c>
      <c r="H176" s="73" t="s">
        <v>309</v>
      </c>
      <c r="O176" s="73"/>
    </row>
    <row r="177" spans="1:15" s="74" customFormat="1" ht="24.75" hidden="1" customHeight="1" x14ac:dyDescent="0.25">
      <c r="A177" s="1074"/>
      <c r="B177" s="80" t="s">
        <v>310</v>
      </c>
      <c r="C177" s="80" t="s">
        <v>311</v>
      </c>
      <c r="D177" s="80" t="s">
        <v>315</v>
      </c>
      <c r="E177" s="24">
        <v>0</v>
      </c>
      <c r="F177" s="24">
        <v>0</v>
      </c>
      <c r="G177" s="84"/>
      <c r="H177" s="73" t="s">
        <v>309</v>
      </c>
      <c r="O177" s="73"/>
    </row>
    <row r="178" spans="1:15" s="74" customFormat="1" ht="19.5" hidden="1" customHeight="1" x14ac:dyDescent="0.25">
      <c r="A178" s="1074" t="s">
        <v>119</v>
      </c>
      <c r="B178" s="1075" t="s">
        <v>304</v>
      </c>
      <c r="C178" s="1075" t="s">
        <v>305</v>
      </c>
      <c r="D178" s="75" t="s">
        <v>312</v>
      </c>
      <c r="E178" s="23">
        <v>750000000</v>
      </c>
      <c r="F178" s="23">
        <v>105439364</v>
      </c>
      <c r="G178" s="79"/>
      <c r="H178" s="73" t="s">
        <v>309</v>
      </c>
      <c r="O178" s="73"/>
    </row>
    <row r="179" spans="1:15" s="74" customFormat="1" ht="19.5" hidden="1" customHeight="1" x14ac:dyDescent="0.25">
      <c r="A179" s="1074"/>
      <c r="B179" s="1075"/>
      <c r="C179" s="1075"/>
      <c r="D179" s="75" t="s">
        <v>314</v>
      </c>
      <c r="E179" s="23">
        <v>300000000</v>
      </c>
      <c r="F179" s="23">
        <v>24102000</v>
      </c>
      <c r="G179" s="79"/>
      <c r="H179" s="73" t="s">
        <v>309</v>
      </c>
      <c r="O179" s="73"/>
    </row>
    <row r="180" spans="1:15" s="74" customFormat="1" ht="24.75" hidden="1" customHeight="1" x14ac:dyDescent="0.25">
      <c r="A180" s="1074"/>
      <c r="B180" s="80" t="s">
        <v>310</v>
      </c>
      <c r="C180" s="80" t="s">
        <v>311</v>
      </c>
      <c r="D180" s="80" t="s">
        <v>315</v>
      </c>
      <c r="E180" s="24">
        <v>0</v>
      </c>
      <c r="F180" s="24">
        <v>0</v>
      </c>
      <c r="G180" s="84"/>
      <c r="H180" s="73" t="s">
        <v>309</v>
      </c>
      <c r="O180" s="73"/>
    </row>
    <row r="181" spans="1:15" s="74" customFormat="1" ht="19.5" hidden="1" customHeight="1" x14ac:dyDescent="0.25">
      <c r="A181" s="1074" t="s">
        <v>120</v>
      </c>
      <c r="B181" s="1075" t="s">
        <v>304</v>
      </c>
      <c r="C181" s="1075" t="s">
        <v>305</v>
      </c>
      <c r="D181" s="75" t="s">
        <v>312</v>
      </c>
      <c r="E181" s="23">
        <v>750000000</v>
      </c>
      <c r="F181" s="23">
        <v>222458351</v>
      </c>
      <c r="G181" s="79"/>
      <c r="H181" s="73" t="s">
        <v>309</v>
      </c>
      <c r="O181" s="73"/>
    </row>
    <row r="182" spans="1:15" s="74" customFormat="1" ht="19.5" hidden="1" customHeight="1" x14ac:dyDescent="0.25">
      <c r="A182" s="1074"/>
      <c r="B182" s="1075"/>
      <c r="C182" s="1075"/>
      <c r="D182" s="75" t="s">
        <v>314</v>
      </c>
      <c r="E182" s="23">
        <v>300000000</v>
      </c>
      <c r="F182" s="23">
        <v>58893400</v>
      </c>
      <c r="G182" s="79"/>
      <c r="H182" s="73" t="s">
        <v>309</v>
      </c>
      <c r="O182" s="73"/>
    </row>
    <row r="183" spans="1:15" s="74" customFormat="1" ht="24.75" hidden="1" customHeight="1" x14ac:dyDescent="0.25">
      <c r="A183" s="1074"/>
      <c r="B183" s="80" t="s">
        <v>310</v>
      </c>
      <c r="C183" s="80" t="s">
        <v>311</v>
      </c>
      <c r="D183" s="80" t="s">
        <v>315</v>
      </c>
      <c r="E183" s="24">
        <v>0</v>
      </c>
      <c r="F183" s="24">
        <v>0</v>
      </c>
      <c r="G183" s="84"/>
      <c r="H183" s="73" t="s">
        <v>309</v>
      </c>
      <c r="O183" s="73"/>
    </row>
    <row r="184" spans="1:15" s="74" customFormat="1" ht="19.5" hidden="1" customHeight="1" x14ac:dyDescent="0.25">
      <c r="A184" s="1074" t="s">
        <v>121</v>
      </c>
      <c r="B184" s="1075" t="s">
        <v>304</v>
      </c>
      <c r="C184" s="1075" t="s">
        <v>305</v>
      </c>
      <c r="D184" s="75" t="s">
        <v>312</v>
      </c>
      <c r="E184" s="23">
        <v>752724000</v>
      </c>
      <c r="F184" s="23">
        <v>395664531</v>
      </c>
      <c r="G184" s="79"/>
      <c r="H184" s="73"/>
      <c r="O184" s="73"/>
    </row>
    <row r="185" spans="1:15" s="74" customFormat="1" ht="19.5" hidden="1" customHeight="1" x14ac:dyDescent="0.25">
      <c r="A185" s="1074"/>
      <c r="B185" s="1075"/>
      <c r="C185" s="1075"/>
      <c r="D185" s="75" t="s">
        <v>314</v>
      </c>
      <c r="E185" s="23">
        <v>297276000</v>
      </c>
      <c r="F185" s="23">
        <v>125800033</v>
      </c>
      <c r="G185" s="79"/>
      <c r="H185" s="73"/>
      <c r="O185" s="73"/>
    </row>
    <row r="186" spans="1:15" s="74" customFormat="1" ht="24.75" hidden="1" customHeight="1" x14ac:dyDescent="0.25">
      <c r="A186" s="1074"/>
      <c r="B186" s="80" t="s">
        <v>310</v>
      </c>
      <c r="C186" s="80" t="s">
        <v>311</v>
      </c>
      <c r="D186" s="80" t="s">
        <v>315</v>
      </c>
      <c r="E186" s="24">
        <v>0</v>
      </c>
      <c r="F186" s="24">
        <v>0</v>
      </c>
      <c r="G186" s="84"/>
      <c r="H186" s="73"/>
      <c r="O186" s="73"/>
    </row>
    <row r="187" spans="1:15" s="74" customFormat="1" ht="19.5" hidden="1" customHeight="1" x14ac:dyDescent="0.25">
      <c r="A187" s="1074" t="s">
        <v>122</v>
      </c>
      <c r="B187" s="1075" t="s">
        <v>304</v>
      </c>
      <c r="C187" s="1075" t="s">
        <v>305</v>
      </c>
      <c r="D187" s="75" t="s">
        <v>312</v>
      </c>
      <c r="E187" s="64">
        <v>754704800</v>
      </c>
      <c r="F187" s="64">
        <v>589876614</v>
      </c>
      <c r="G187" s="79"/>
      <c r="H187" s="73"/>
      <c r="O187" s="73"/>
    </row>
    <row r="188" spans="1:15" s="74" customFormat="1" ht="19.5" hidden="1" customHeight="1" x14ac:dyDescent="0.25">
      <c r="A188" s="1074"/>
      <c r="B188" s="1075"/>
      <c r="C188" s="1075"/>
      <c r="D188" s="75" t="s">
        <v>314</v>
      </c>
      <c r="E188" s="64">
        <v>295295200</v>
      </c>
      <c r="F188" s="64">
        <v>210796367</v>
      </c>
      <c r="G188" s="79"/>
      <c r="H188" s="73"/>
      <c r="O188" s="73"/>
    </row>
    <row r="189" spans="1:15" s="74" customFormat="1" ht="24.75" hidden="1" customHeight="1" thickBot="1" x14ac:dyDescent="0.3">
      <c r="A189" s="1081"/>
      <c r="B189" s="75" t="s">
        <v>310</v>
      </c>
      <c r="C189" s="75" t="s">
        <v>311</v>
      </c>
      <c r="D189" s="75" t="s">
        <v>315</v>
      </c>
      <c r="E189" s="64">
        <v>0</v>
      </c>
      <c r="F189" s="64">
        <v>0</v>
      </c>
      <c r="G189" s="79"/>
      <c r="H189" s="73"/>
      <c r="O189" s="73"/>
    </row>
    <row r="190" spans="1:15" ht="15.75" hidden="1" thickBot="1" x14ac:dyDescent="0.3"/>
    <row r="191" spans="1:15" ht="20.25" hidden="1" x14ac:dyDescent="0.3">
      <c r="A191" s="1078" t="s">
        <v>171</v>
      </c>
      <c r="B191" s="1079"/>
      <c r="C191" s="1079"/>
      <c r="D191" s="1079"/>
      <c r="E191" s="1079"/>
      <c r="F191" s="1079"/>
      <c r="G191" s="1080"/>
    </row>
    <row r="192" spans="1:15" ht="39" hidden="1" thickBot="1" x14ac:dyDescent="0.3">
      <c r="A192" s="58" t="s">
        <v>50</v>
      </c>
      <c r="B192" s="94" t="s">
        <v>134</v>
      </c>
      <c r="C192" s="94" t="s">
        <v>135</v>
      </c>
      <c r="D192" s="94" t="s">
        <v>167</v>
      </c>
      <c r="E192" s="94" t="s">
        <v>172</v>
      </c>
      <c r="F192" s="94" t="s">
        <v>173</v>
      </c>
      <c r="G192" s="95" t="s">
        <v>170</v>
      </c>
    </row>
    <row r="193" spans="1:15" s="74" customFormat="1" ht="19.5" hidden="1" customHeight="1" x14ac:dyDescent="0.25">
      <c r="A193" s="1074" t="s">
        <v>124</v>
      </c>
      <c r="B193" s="1075" t="s">
        <v>304</v>
      </c>
      <c r="C193" s="1075" t="s">
        <v>305</v>
      </c>
      <c r="D193" s="75" t="s">
        <v>312</v>
      </c>
      <c r="E193" s="23">
        <v>1646809000</v>
      </c>
      <c r="F193" s="23">
        <v>0</v>
      </c>
      <c r="G193" s="79"/>
      <c r="H193" s="73" t="s">
        <v>309</v>
      </c>
      <c r="O193" s="73"/>
    </row>
    <row r="194" spans="1:15" s="74" customFormat="1" ht="19.5" hidden="1" customHeight="1" x14ac:dyDescent="0.25">
      <c r="A194" s="1074"/>
      <c r="B194" s="1075"/>
      <c r="C194" s="1075"/>
      <c r="D194" s="75" t="s">
        <v>314</v>
      </c>
      <c r="E194" s="23">
        <v>370000000</v>
      </c>
      <c r="F194" s="23">
        <v>0</v>
      </c>
      <c r="G194" s="79"/>
      <c r="H194" s="73" t="s">
        <v>309</v>
      </c>
      <c r="O194" s="73"/>
    </row>
    <row r="195" spans="1:15" s="74" customFormat="1" ht="24.75" hidden="1" customHeight="1" x14ac:dyDescent="0.25">
      <c r="A195" s="1074"/>
      <c r="B195" s="80" t="s">
        <v>310</v>
      </c>
      <c r="C195" s="80" t="s">
        <v>311</v>
      </c>
      <c r="D195" s="80" t="s">
        <v>315</v>
      </c>
      <c r="E195" s="24">
        <v>3373830000</v>
      </c>
      <c r="F195" s="24">
        <v>0</v>
      </c>
      <c r="G195" s="84"/>
      <c r="H195" s="73" t="s">
        <v>309</v>
      </c>
      <c r="O195" s="73"/>
    </row>
    <row r="196" spans="1:15" s="74" customFormat="1" ht="19.5" hidden="1" customHeight="1" x14ac:dyDescent="0.25">
      <c r="A196" s="1074" t="s">
        <v>125</v>
      </c>
      <c r="B196" s="1075" t="s">
        <v>304</v>
      </c>
      <c r="C196" s="1075" t="s">
        <v>305</v>
      </c>
      <c r="D196" s="75" t="s">
        <v>312</v>
      </c>
      <c r="E196" s="23">
        <v>1646809000</v>
      </c>
      <c r="F196" s="23">
        <v>584347</v>
      </c>
      <c r="G196" s="79"/>
      <c r="H196" s="115">
        <f>+F199-F196</f>
        <v>56751586</v>
      </c>
      <c r="O196" s="73"/>
    </row>
    <row r="197" spans="1:15" s="74" customFormat="1" ht="19.5" hidden="1" customHeight="1" x14ac:dyDescent="0.25">
      <c r="A197" s="1074"/>
      <c r="B197" s="1075"/>
      <c r="C197" s="1075"/>
      <c r="D197" s="75" t="s">
        <v>314</v>
      </c>
      <c r="E197" s="23">
        <v>370000000</v>
      </c>
      <c r="F197" s="23">
        <v>0</v>
      </c>
      <c r="G197" s="79"/>
      <c r="H197" s="73" t="s">
        <v>309</v>
      </c>
      <c r="O197" s="73"/>
    </row>
    <row r="198" spans="1:15" s="74" customFormat="1" ht="24.75" hidden="1" customHeight="1" x14ac:dyDescent="0.25">
      <c r="A198" s="1074"/>
      <c r="B198" s="80" t="s">
        <v>310</v>
      </c>
      <c r="C198" s="80" t="s">
        <v>311</v>
      </c>
      <c r="D198" s="80" t="s">
        <v>315</v>
      </c>
      <c r="E198" s="24">
        <v>3373830000</v>
      </c>
      <c r="F198" s="24">
        <v>18012443</v>
      </c>
      <c r="G198" s="84"/>
      <c r="H198" s="73" t="s">
        <v>309</v>
      </c>
      <c r="O198" s="73"/>
    </row>
    <row r="199" spans="1:15" s="74" customFormat="1" ht="19.5" hidden="1" customHeight="1" x14ac:dyDescent="0.25">
      <c r="A199" s="1074" t="s">
        <v>126</v>
      </c>
      <c r="B199" s="1075" t="s">
        <v>304</v>
      </c>
      <c r="C199" s="1075" t="s">
        <v>305</v>
      </c>
      <c r="D199" s="75" t="s">
        <v>312</v>
      </c>
      <c r="E199" s="23">
        <v>1646809000</v>
      </c>
      <c r="F199" s="23">
        <v>57335933</v>
      </c>
      <c r="G199" s="79"/>
      <c r="H199" s="73" t="s">
        <v>309</v>
      </c>
      <c r="O199" s="73"/>
    </row>
    <row r="200" spans="1:15" s="74" customFormat="1" ht="19.5" hidden="1" customHeight="1" x14ac:dyDescent="0.25">
      <c r="A200" s="1074"/>
      <c r="B200" s="1075"/>
      <c r="C200" s="1075"/>
      <c r="D200" s="75" t="s">
        <v>314</v>
      </c>
      <c r="E200" s="23">
        <v>370000000</v>
      </c>
      <c r="F200" s="23">
        <v>11402567</v>
      </c>
      <c r="G200" s="79"/>
      <c r="H200" s="73" t="s">
        <v>309</v>
      </c>
      <c r="O200" s="73"/>
    </row>
    <row r="201" spans="1:15" s="74" customFormat="1" ht="24.75" hidden="1" customHeight="1" x14ac:dyDescent="0.25">
      <c r="A201" s="1074"/>
      <c r="B201" s="80" t="s">
        <v>310</v>
      </c>
      <c r="C201" s="80" t="s">
        <v>311</v>
      </c>
      <c r="D201" s="80" t="s">
        <v>315</v>
      </c>
      <c r="E201" s="24">
        <v>3373830000</v>
      </c>
      <c r="F201" s="24">
        <v>63639217</v>
      </c>
      <c r="G201" s="84"/>
      <c r="H201" s="73" t="s">
        <v>309</v>
      </c>
      <c r="O201" s="73"/>
    </row>
    <row r="202" spans="1:15" s="74" customFormat="1" ht="19.5" hidden="1" customHeight="1" x14ac:dyDescent="0.25">
      <c r="A202" s="1074" t="s">
        <v>127</v>
      </c>
      <c r="B202" s="1075" t="s">
        <v>304</v>
      </c>
      <c r="C202" s="1075" t="s">
        <v>305</v>
      </c>
      <c r="D202" s="75" t="s">
        <v>312</v>
      </c>
      <c r="E202" s="23">
        <v>1682181450</v>
      </c>
      <c r="F202" s="23">
        <v>192969507</v>
      </c>
      <c r="G202" s="79"/>
      <c r="H202" s="73" t="s">
        <v>309</v>
      </c>
      <c r="O202" s="73"/>
    </row>
    <row r="203" spans="1:15" s="74" customFormat="1" ht="19.5" hidden="1" customHeight="1" x14ac:dyDescent="0.25">
      <c r="A203" s="1074"/>
      <c r="B203" s="1075"/>
      <c r="C203" s="1075"/>
      <c r="D203" s="75" t="s">
        <v>314</v>
      </c>
      <c r="E203" s="23">
        <v>370000000</v>
      </c>
      <c r="F203" s="23">
        <v>55151667</v>
      </c>
      <c r="G203" s="79"/>
      <c r="H203" s="73" t="s">
        <v>309</v>
      </c>
      <c r="O203" s="73"/>
    </row>
    <row r="204" spans="1:15" s="74" customFormat="1" ht="24.75" hidden="1" customHeight="1" x14ac:dyDescent="0.25">
      <c r="A204" s="1074"/>
      <c r="B204" s="80" t="s">
        <v>310</v>
      </c>
      <c r="C204" s="80" t="s">
        <v>311</v>
      </c>
      <c r="D204" s="80" t="s">
        <v>315</v>
      </c>
      <c r="E204" s="24">
        <v>2524657550</v>
      </c>
      <c r="F204" s="24">
        <v>191271479</v>
      </c>
      <c r="G204" s="84"/>
      <c r="H204" s="73" t="s">
        <v>309</v>
      </c>
      <c r="O204" s="73"/>
    </row>
    <row r="205" spans="1:15" s="74" customFormat="1" ht="19.5" hidden="1" customHeight="1" x14ac:dyDescent="0.25">
      <c r="A205" s="1074" t="s">
        <v>128</v>
      </c>
      <c r="B205" s="1075" t="s">
        <v>304</v>
      </c>
      <c r="C205" s="1075" t="s">
        <v>305</v>
      </c>
      <c r="D205" s="75" t="s">
        <v>312</v>
      </c>
      <c r="E205" s="23">
        <v>1682181450</v>
      </c>
      <c r="F205" s="23">
        <v>333006052</v>
      </c>
      <c r="G205" s="79"/>
      <c r="H205" s="73" t="s">
        <v>309</v>
      </c>
      <c r="O205" s="73"/>
    </row>
    <row r="206" spans="1:15" s="74" customFormat="1" ht="19.5" hidden="1" customHeight="1" x14ac:dyDescent="0.25">
      <c r="A206" s="1074"/>
      <c r="B206" s="1075"/>
      <c r="C206" s="1075"/>
      <c r="D206" s="75" t="s">
        <v>314</v>
      </c>
      <c r="E206" s="23">
        <v>373991833</v>
      </c>
      <c r="F206" s="23">
        <v>96577667</v>
      </c>
      <c r="G206" s="79"/>
      <c r="H206" s="73" t="s">
        <v>309</v>
      </c>
      <c r="O206" s="73"/>
    </row>
    <row r="207" spans="1:15" s="74" customFormat="1" ht="24.75" hidden="1" customHeight="1" x14ac:dyDescent="0.25">
      <c r="A207" s="1074"/>
      <c r="B207" s="80" t="s">
        <v>310</v>
      </c>
      <c r="C207" s="80" t="s">
        <v>311</v>
      </c>
      <c r="D207" s="80" t="s">
        <v>315</v>
      </c>
      <c r="E207" s="24">
        <v>2520665717</v>
      </c>
      <c r="F207" s="24">
        <v>325156914</v>
      </c>
      <c r="G207" s="84"/>
      <c r="H207" s="73" t="s">
        <v>309</v>
      </c>
      <c r="O207" s="73"/>
    </row>
    <row r="208" spans="1:15" s="74" customFormat="1" ht="19.5" hidden="1" customHeight="1" x14ac:dyDescent="0.25">
      <c r="A208" s="1074" t="s">
        <v>129</v>
      </c>
      <c r="B208" s="1075" t="s">
        <v>304</v>
      </c>
      <c r="C208" s="1075" t="s">
        <v>305</v>
      </c>
      <c r="D208" s="75" t="s">
        <v>312</v>
      </c>
      <c r="E208" s="23">
        <v>1682181450</v>
      </c>
      <c r="F208" s="23">
        <v>485680825</v>
      </c>
      <c r="G208" s="79"/>
      <c r="H208" s="73" t="s">
        <v>309</v>
      </c>
      <c r="O208" s="73"/>
    </row>
    <row r="209" spans="1:15" s="74" customFormat="1" ht="19.5" hidden="1" customHeight="1" x14ac:dyDescent="0.25">
      <c r="A209" s="1074"/>
      <c r="B209" s="1075"/>
      <c r="C209" s="1075"/>
      <c r="D209" s="75" t="s">
        <v>314</v>
      </c>
      <c r="E209" s="23">
        <v>373991833</v>
      </c>
      <c r="F209" s="23">
        <v>132656567</v>
      </c>
      <c r="G209" s="79"/>
      <c r="H209" s="73" t="s">
        <v>309</v>
      </c>
      <c r="O209" s="73"/>
    </row>
    <row r="210" spans="1:15" s="74" customFormat="1" ht="24.75" hidden="1" customHeight="1" x14ac:dyDescent="0.25">
      <c r="A210" s="1074"/>
      <c r="B210" s="80" t="s">
        <v>310</v>
      </c>
      <c r="C210" s="80" t="s">
        <v>311</v>
      </c>
      <c r="D210" s="80" t="s">
        <v>315</v>
      </c>
      <c r="E210" s="24">
        <v>2520665717</v>
      </c>
      <c r="F210" s="24">
        <v>556467273</v>
      </c>
      <c r="G210" s="84"/>
      <c r="H210" s="73" t="s">
        <v>309</v>
      </c>
      <c r="O210" s="73"/>
    </row>
    <row r="211" spans="1:15" s="74" customFormat="1" ht="19.5" hidden="1" customHeight="1" x14ac:dyDescent="0.25">
      <c r="A211" s="1074" t="s">
        <v>117</v>
      </c>
      <c r="B211" s="1075" t="s">
        <v>304</v>
      </c>
      <c r="C211" s="1075" t="s">
        <v>305</v>
      </c>
      <c r="D211" s="75" t="s">
        <v>312</v>
      </c>
      <c r="E211" s="23">
        <v>1682181450</v>
      </c>
      <c r="F211" s="23">
        <v>608107625</v>
      </c>
      <c r="G211" s="79"/>
      <c r="H211" s="73" t="s">
        <v>309</v>
      </c>
      <c r="O211" s="73"/>
    </row>
    <row r="212" spans="1:15" s="74" customFormat="1" ht="19.5" hidden="1" customHeight="1" x14ac:dyDescent="0.25">
      <c r="A212" s="1074"/>
      <c r="B212" s="1075"/>
      <c r="C212" s="1075"/>
      <c r="D212" s="75" t="s">
        <v>314</v>
      </c>
      <c r="E212" s="23">
        <v>373991833</v>
      </c>
      <c r="F212" s="23">
        <v>176481500</v>
      </c>
      <c r="G212" s="79"/>
      <c r="H212" s="73" t="s">
        <v>309</v>
      </c>
      <c r="O212" s="73"/>
    </row>
    <row r="213" spans="1:15" s="74" customFormat="1" ht="24.75" hidden="1" customHeight="1" x14ac:dyDescent="0.25">
      <c r="A213" s="1074"/>
      <c r="B213" s="80" t="s">
        <v>310</v>
      </c>
      <c r="C213" s="80" t="s">
        <v>311</v>
      </c>
      <c r="D213" s="80" t="s">
        <v>315</v>
      </c>
      <c r="E213" s="24">
        <v>2520665717</v>
      </c>
      <c r="F213" s="24">
        <v>705851789</v>
      </c>
      <c r="G213" s="84"/>
      <c r="H213" s="73" t="s">
        <v>309</v>
      </c>
      <c r="O213" s="73"/>
    </row>
    <row r="214" spans="1:15" s="74" customFormat="1" ht="19.5" hidden="1" customHeight="1" x14ac:dyDescent="0.25">
      <c r="A214" s="1074" t="s">
        <v>118</v>
      </c>
      <c r="B214" s="1075" t="s">
        <v>304</v>
      </c>
      <c r="C214" s="1075" t="s">
        <v>305</v>
      </c>
      <c r="D214" s="75" t="s">
        <v>312</v>
      </c>
      <c r="E214" s="23">
        <v>1755181450</v>
      </c>
      <c r="F214" s="23">
        <v>734088117</v>
      </c>
      <c r="G214" s="79"/>
      <c r="H214" s="73" t="s">
        <v>309</v>
      </c>
      <c r="O214" s="73"/>
    </row>
    <row r="215" spans="1:15" s="74" customFormat="1" ht="19.5" hidden="1" customHeight="1" x14ac:dyDescent="0.25">
      <c r="A215" s="1074"/>
      <c r="B215" s="1075"/>
      <c r="C215" s="1075"/>
      <c r="D215" s="75" t="s">
        <v>314</v>
      </c>
      <c r="E215" s="23">
        <v>373991833</v>
      </c>
      <c r="F215" s="23">
        <v>224847500</v>
      </c>
      <c r="G215" s="79"/>
      <c r="H215" s="73" t="s">
        <v>309</v>
      </c>
      <c r="O215" s="73"/>
    </row>
    <row r="216" spans="1:15" s="74" customFormat="1" ht="24.75" hidden="1" customHeight="1" x14ac:dyDescent="0.25">
      <c r="A216" s="1074"/>
      <c r="B216" s="80" t="s">
        <v>310</v>
      </c>
      <c r="C216" s="80" t="s">
        <v>311</v>
      </c>
      <c r="D216" s="80" t="s">
        <v>315</v>
      </c>
      <c r="E216" s="24">
        <v>2847665717</v>
      </c>
      <c r="F216" s="24">
        <v>1020956053</v>
      </c>
      <c r="G216" s="84"/>
      <c r="H216" s="73" t="s">
        <v>309</v>
      </c>
      <c r="O216" s="73"/>
    </row>
    <row r="217" spans="1:15" s="74" customFormat="1" ht="19.5" hidden="1" customHeight="1" x14ac:dyDescent="0.25">
      <c r="A217" s="1074" t="s">
        <v>119</v>
      </c>
      <c r="B217" s="1075" t="s">
        <v>304</v>
      </c>
      <c r="C217" s="1075" t="s">
        <v>305</v>
      </c>
      <c r="D217" s="75" t="s">
        <v>312</v>
      </c>
      <c r="E217" s="23">
        <v>1583535494</v>
      </c>
      <c r="F217" s="23">
        <v>855578533</v>
      </c>
      <c r="G217" s="79"/>
      <c r="H217" s="73" t="s">
        <v>309</v>
      </c>
      <c r="O217" s="73"/>
    </row>
    <row r="218" spans="1:15" s="74" customFormat="1" ht="19.5" hidden="1" customHeight="1" x14ac:dyDescent="0.25">
      <c r="A218" s="1074"/>
      <c r="B218" s="1075"/>
      <c r="C218" s="1075"/>
      <c r="D218" s="75" t="s">
        <v>314</v>
      </c>
      <c r="E218" s="23">
        <v>434125802</v>
      </c>
      <c r="F218" s="23">
        <v>266273500</v>
      </c>
      <c r="G218" s="79"/>
      <c r="H218" s="73" t="s">
        <v>309</v>
      </c>
      <c r="O218" s="73"/>
    </row>
    <row r="219" spans="1:15" s="74" customFormat="1" ht="24.75" hidden="1" customHeight="1" x14ac:dyDescent="0.25">
      <c r="A219" s="1074"/>
      <c r="B219" s="80" t="s">
        <v>310</v>
      </c>
      <c r="C219" s="80" t="s">
        <v>311</v>
      </c>
      <c r="D219" s="80" t="s">
        <v>315</v>
      </c>
      <c r="E219" s="24">
        <v>2817978704</v>
      </c>
      <c r="F219" s="24">
        <v>1247695364</v>
      </c>
      <c r="G219" s="84"/>
      <c r="H219" s="73" t="s">
        <v>309</v>
      </c>
      <c r="O219" s="73"/>
    </row>
    <row r="220" spans="1:15" s="74" customFormat="1" ht="24.75" hidden="1" customHeight="1" x14ac:dyDescent="0.25">
      <c r="A220" s="1074" t="s">
        <v>120</v>
      </c>
      <c r="B220" s="1075" t="s">
        <v>304</v>
      </c>
      <c r="C220" s="1075" t="s">
        <v>305</v>
      </c>
      <c r="D220" s="75" t="s">
        <v>312</v>
      </c>
      <c r="E220" s="23">
        <f>+[7]INVERSIÓN!BD11</f>
        <v>1583535494</v>
      </c>
      <c r="F220" s="23">
        <f>+[7]INVERSIÓN!BE12</f>
        <v>968614533</v>
      </c>
      <c r="G220" s="79"/>
      <c r="H220" s="73"/>
      <c r="O220" s="73"/>
    </row>
    <row r="221" spans="1:15" s="74" customFormat="1" ht="24.75" hidden="1" customHeight="1" x14ac:dyDescent="0.25">
      <c r="A221" s="1074"/>
      <c r="B221" s="1075"/>
      <c r="C221" s="1075"/>
      <c r="D221" s="75" t="s">
        <v>314</v>
      </c>
      <c r="E221" s="23">
        <f>+[7]INVERSIÓN!BD18</f>
        <v>434125802</v>
      </c>
      <c r="F221" s="23">
        <f>+[7]INVERSIÓN!BE19</f>
        <v>307699500</v>
      </c>
      <c r="G221" s="79"/>
      <c r="H221" s="73"/>
      <c r="O221" s="73"/>
    </row>
    <row r="222" spans="1:15" s="74" customFormat="1" ht="24.75" hidden="1" customHeight="1" x14ac:dyDescent="0.25">
      <c r="A222" s="1074"/>
      <c r="B222" s="80" t="s">
        <v>310</v>
      </c>
      <c r="C222" s="80" t="s">
        <v>311</v>
      </c>
      <c r="D222" s="80" t="s">
        <v>315</v>
      </c>
      <c r="E222" s="24">
        <f>+[7]INVERSIÓN!BD25</f>
        <v>2817978704</v>
      </c>
      <c r="F222" s="24">
        <f>+[7]INVERSIÓN!BE26</f>
        <v>1415280718</v>
      </c>
      <c r="G222" s="84"/>
      <c r="H222" s="73"/>
      <c r="O222" s="73"/>
    </row>
    <row r="223" spans="1:15" s="74" customFormat="1" ht="24.75" hidden="1" customHeight="1" x14ac:dyDescent="0.25">
      <c r="A223" s="1074" t="s">
        <v>121</v>
      </c>
      <c r="B223" s="1075" t="s">
        <v>304</v>
      </c>
      <c r="C223" s="1075" t="s">
        <v>305</v>
      </c>
      <c r="D223" s="75" t="s">
        <v>312</v>
      </c>
      <c r="E223" s="23">
        <v>1533909116</v>
      </c>
      <c r="F223" s="23">
        <v>1111824048</v>
      </c>
      <c r="G223" s="79"/>
      <c r="H223" s="73"/>
      <c r="O223" s="73"/>
    </row>
    <row r="224" spans="1:15" s="74" customFormat="1" ht="24.75" hidden="1" customHeight="1" x14ac:dyDescent="0.25">
      <c r="A224" s="1074"/>
      <c r="B224" s="1075"/>
      <c r="C224" s="1075"/>
      <c r="D224" s="75" t="s">
        <v>314</v>
      </c>
      <c r="E224" s="23">
        <v>434125802</v>
      </c>
      <c r="F224" s="23">
        <v>349125500</v>
      </c>
      <c r="G224" s="79"/>
      <c r="H224" s="73"/>
      <c r="O224" s="73"/>
    </row>
    <row r="225" spans="1:15" s="74" customFormat="1" ht="24.75" hidden="1" customHeight="1" x14ac:dyDescent="0.25">
      <c r="A225" s="1074"/>
      <c r="B225" s="80" t="s">
        <v>310</v>
      </c>
      <c r="C225" s="80" t="s">
        <v>311</v>
      </c>
      <c r="D225" s="80" t="s">
        <v>315</v>
      </c>
      <c r="E225" s="24">
        <v>2867605082</v>
      </c>
      <c r="F225" s="24">
        <v>1669091742</v>
      </c>
      <c r="G225" s="84"/>
      <c r="H225" s="73"/>
      <c r="O225" s="73"/>
    </row>
    <row r="226" spans="1:15" s="74" customFormat="1" ht="19.5" hidden="1" customHeight="1" x14ac:dyDescent="0.25">
      <c r="A226" s="1074" t="s">
        <v>122</v>
      </c>
      <c r="B226" s="1075" t="s">
        <v>304</v>
      </c>
      <c r="C226" s="1075" t="s">
        <v>305</v>
      </c>
      <c r="D226" s="75" t="s">
        <v>312</v>
      </c>
      <c r="E226" s="23">
        <v>1511942284</v>
      </c>
      <c r="F226" s="23">
        <v>1301586216</v>
      </c>
      <c r="G226" s="79"/>
      <c r="H226" s="73" t="s">
        <v>309</v>
      </c>
      <c r="O226" s="73"/>
    </row>
    <row r="227" spans="1:15" s="74" customFormat="1" ht="19.5" hidden="1" customHeight="1" x14ac:dyDescent="0.25">
      <c r="A227" s="1074"/>
      <c r="B227" s="1075"/>
      <c r="C227" s="1075"/>
      <c r="D227" s="75" t="s">
        <v>314</v>
      </c>
      <c r="E227" s="23">
        <v>422385071</v>
      </c>
      <c r="F227" s="23">
        <v>407481333</v>
      </c>
      <c r="G227" s="79"/>
      <c r="H227" s="73" t="s">
        <v>309</v>
      </c>
      <c r="O227" s="73"/>
    </row>
    <row r="228" spans="1:15" s="74" customFormat="1" ht="24.75" hidden="1" customHeight="1" x14ac:dyDescent="0.25">
      <c r="A228" s="1074"/>
      <c r="B228" s="80" t="s">
        <v>310</v>
      </c>
      <c r="C228" s="80" t="s">
        <v>311</v>
      </c>
      <c r="D228" s="80" t="s">
        <v>315</v>
      </c>
      <c r="E228" s="24">
        <v>2794119160</v>
      </c>
      <c r="F228" s="24">
        <v>2053004051</v>
      </c>
      <c r="G228" s="84"/>
      <c r="H228" s="73" t="s">
        <v>309</v>
      </c>
      <c r="O228" s="73"/>
    </row>
    <row r="229" spans="1:15" ht="15.75" thickBot="1" x14ac:dyDescent="0.3">
      <c r="A229" s="96"/>
    </row>
    <row r="230" spans="1:15" ht="20.25" x14ac:dyDescent="0.3">
      <c r="A230" s="1078" t="s">
        <v>318</v>
      </c>
      <c r="B230" s="1079"/>
      <c r="C230" s="1079"/>
      <c r="D230" s="1079"/>
      <c r="E230" s="1079"/>
      <c r="F230" s="1079"/>
      <c r="G230" s="1080"/>
    </row>
    <row r="231" spans="1:15" ht="39" thickBot="1" x14ac:dyDescent="0.3">
      <c r="A231" s="58" t="s">
        <v>52</v>
      </c>
      <c r="B231" s="94" t="s">
        <v>134</v>
      </c>
      <c r="C231" s="94" t="s">
        <v>135</v>
      </c>
      <c r="D231" s="94" t="s">
        <v>167</v>
      </c>
      <c r="E231" s="94" t="s">
        <v>319</v>
      </c>
      <c r="F231" s="94" t="s">
        <v>320</v>
      </c>
      <c r="G231" s="95" t="s">
        <v>170</v>
      </c>
    </row>
    <row r="232" spans="1:15" ht="16.5" customHeight="1" x14ac:dyDescent="0.25">
      <c r="A232" s="1041" t="s">
        <v>124</v>
      </c>
      <c r="B232" s="1075" t="s">
        <v>304</v>
      </c>
      <c r="C232" s="1075" t="s">
        <v>305</v>
      </c>
      <c r="D232" s="75" t="s">
        <v>312</v>
      </c>
      <c r="E232" s="64">
        <v>1510512000</v>
      </c>
      <c r="F232" s="64">
        <v>0</v>
      </c>
      <c r="G232" s="79"/>
    </row>
    <row r="233" spans="1:15" ht="16.5" customHeight="1" x14ac:dyDescent="0.25">
      <c r="A233" s="1082"/>
      <c r="B233" s="1075"/>
      <c r="C233" s="1075"/>
      <c r="D233" s="75" t="s">
        <v>314</v>
      </c>
      <c r="E233" s="64">
        <v>523690000</v>
      </c>
      <c r="F233" s="64">
        <v>0</v>
      </c>
      <c r="G233" s="79"/>
    </row>
    <row r="234" spans="1:15" ht="16.5" customHeight="1" x14ac:dyDescent="0.25">
      <c r="A234" s="1042"/>
      <c r="B234" s="75" t="s">
        <v>310</v>
      </c>
      <c r="C234" s="75" t="s">
        <v>311</v>
      </c>
      <c r="D234" s="75" t="s">
        <v>315</v>
      </c>
      <c r="E234" s="64">
        <v>4514168000</v>
      </c>
      <c r="F234" s="64">
        <v>4378410</v>
      </c>
      <c r="G234" s="79"/>
    </row>
    <row r="235" spans="1:15" ht="16.5" customHeight="1" x14ac:dyDescent="0.25">
      <c r="A235" s="1041" t="s">
        <v>125</v>
      </c>
      <c r="B235" s="1075" t="s">
        <v>304</v>
      </c>
      <c r="C235" s="1075" t="s">
        <v>305</v>
      </c>
      <c r="D235" s="75" t="s">
        <v>312</v>
      </c>
      <c r="E235" s="64">
        <v>1510512000</v>
      </c>
      <c r="F235" s="64">
        <v>27339257</v>
      </c>
      <c r="G235" s="79"/>
    </row>
    <row r="236" spans="1:15" ht="16.5" customHeight="1" x14ac:dyDescent="0.25">
      <c r="A236" s="1082"/>
      <c r="B236" s="1075"/>
      <c r="C236" s="1075"/>
      <c r="D236" s="75" t="s">
        <v>314</v>
      </c>
      <c r="E236" s="64">
        <v>523690000</v>
      </c>
      <c r="F236" s="64">
        <v>6874667</v>
      </c>
      <c r="G236" s="79"/>
    </row>
    <row r="237" spans="1:15" ht="16.5" customHeight="1" x14ac:dyDescent="0.25">
      <c r="A237" s="1042"/>
      <c r="B237" s="75" t="s">
        <v>310</v>
      </c>
      <c r="C237" s="75" t="s">
        <v>311</v>
      </c>
      <c r="D237" s="75" t="s">
        <v>315</v>
      </c>
      <c r="E237" s="64">
        <v>4514168000</v>
      </c>
      <c r="F237" s="64">
        <v>9918870</v>
      </c>
      <c r="G237" s="79"/>
    </row>
    <row r="238" spans="1:15" ht="16.5" customHeight="1" x14ac:dyDescent="0.25">
      <c r="A238" s="1041" t="s">
        <v>126</v>
      </c>
      <c r="B238" s="1075" t="s">
        <v>304</v>
      </c>
      <c r="C238" s="1075" t="s">
        <v>305</v>
      </c>
      <c r="D238" s="75" t="s">
        <v>312</v>
      </c>
      <c r="E238" s="64">
        <v>1510512000</v>
      </c>
      <c r="F238" s="64">
        <v>150647071</v>
      </c>
      <c r="G238" s="79"/>
    </row>
    <row r="239" spans="1:15" ht="16.5" customHeight="1" x14ac:dyDescent="0.25">
      <c r="A239" s="1082"/>
      <c r="B239" s="1075"/>
      <c r="C239" s="1075"/>
      <c r="D239" s="75" t="s">
        <v>314</v>
      </c>
      <c r="E239" s="64">
        <v>523690000</v>
      </c>
      <c r="F239" s="64">
        <v>57480867</v>
      </c>
      <c r="G239" s="79"/>
    </row>
    <row r="240" spans="1:15" ht="16.5" customHeight="1" x14ac:dyDescent="0.25">
      <c r="A240" s="1042"/>
      <c r="B240" s="75" t="s">
        <v>310</v>
      </c>
      <c r="C240" s="75" t="s">
        <v>311</v>
      </c>
      <c r="D240" s="75" t="s">
        <v>315</v>
      </c>
      <c r="E240" s="64">
        <v>4514168000</v>
      </c>
      <c r="F240" s="64">
        <v>31450800</v>
      </c>
      <c r="G240" s="79"/>
      <c r="I240" s="119"/>
      <c r="J240" s="119"/>
      <c r="K240" s="119"/>
      <c r="L240" s="119"/>
      <c r="M240" s="119"/>
      <c r="N240" s="119"/>
      <c r="O240" s="119"/>
    </row>
    <row r="241" spans="1:15" ht="16.5" customHeight="1" x14ac:dyDescent="0.25">
      <c r="A241" s="1041" t="s">
        <v>127</v>
      </c>
      <c r="B241" s="1075" t="s">
        <v>304</v>
      </c>
      <c r="C241" s="1075" t="s">
        <v>305</v>
      </c>
      <c r="D241" s="75" t="s">
        <v>312</v>
      </c>
      <c r="E241" s="64">
        <v>1510512000</v>
      </c>
      <c r="F241" s="64">
        <v>281700543</v>
      </c>
      <c r="G241" s="79"/>
      <c r="I241" s="119"/>
      <c r="J241" s="119"/>
      <c r="K241" s="119"/>
      <c r="L241" s="119"/>
      <c r="M241" s="119"/>
      <c r="N241" s="119"/>
      <c r="O241" s="119"/>
    </row>
    <row r="242" spans="1:15" ht="16.5" customHeight="1" x14ac:dyDescent="0.25">
      <c r="A242" s="1082"/>
      <c r="B242" s="1075"/>
      <c r="C242" s="1075"/>
      <c r="D242" s="75" t="s">
        <v>314</v>
      </c>
      <c r="E242" s="64">
        <v>523690000</v>
      </c>
      <c r="F242" s="64">
        <v>108594867</v>
      </c>
      <c r="G242" s="79"/>
      <c r="I242" s="119"/>
      <c r="J242" s="119"/>
      <c r="K242" s="119"/>
      <c r="L242" s="119"/>
      <c r="M242" s="119"/>
      <c r="N242" s="119"/>
      <c r="O242" s="119"/>
    </row>
    <row r="243" spans="1:15" ht="16.5" customHeight="1" x14ac:dyDescent="0.25">
      <c r="A243" s="1042"/>
      <c r="B243" s="75" t="s">
        <v>310</v>
      </c>
      <c r="C243" s="75" t="s">
        <v>311</v>
      </c>
      <c r="D243" s="75" t="s">
        <v>315</v>
      </c>
      <c r="E243" s="64">
        <v>4514168000</v>
      </c>
      <c r="F243" s="64">
        <v>126713684</v>
      </c>
      <c r="G243" s="79"/>
      <c r="I243" s="119"/>
      <c r="J243" s="119"/>
      <c r="K243" s="119"/>
      <c r="L243" s="119"/>
      <c r="M243" s="119"/>
      <c r="N243" s="119"/>
      <c r="O243" s="119"/>
    </row>
    <row r="244" spans="1:15" ht="16.5" customHeight="1" x14ac:dyDescent="0.25">
      <c r="A244" s="1041" t="s">
        <v>128</v>
      </c>
      <c r="B244" s="1075" t="s">
        <v>304</v>
      </c>
      <c r="C244" s="1075" t="s">
        <v>305</v>
      </c>
      <c r="D244" s="75" t="s">
        <v>312</v>
      </c>
      <c r="E244" s="64">
        <v>1510512000</v>
      </c>
      <c r="F244" s="64">
        <v>464642730</v>
      </c>
      <c r="G244" s="79"/>
      <c r="I244" s="119"/>
      <c r="J244" s="119"/>
      <c r="K244" s="119"/>
      <c r="L244" s="119"/>
      <c r="M244" s="119"/>
      <c r="N244" s="119"/>
      <c r="O244" s="119"/>
    </row>
    <row r="245" spans="1:15" ht="16.5" customHeight="1" x14ac:dyDescent="0.25">
      <c r="A245" s="1082"/>
      <c r="B245" s="1075"/>
      <c r="C245" s="1075"/>
      <c r="D245" s="75" t="s">
        <v>314</v>
      </c>
      <c r="E245" s="64">
        <v>523690000</v>
      </c>
      <c r="F245" s="64">
        <v>159708867</v>
      </c>
      <c r="G245" s="79"/>
      <c r="I245" s="119"/>
      <c r="J245" s="119"/>
      <c r="K245" s="119"/>
      <c r="L245" s="119"/>
      <c r="M245" s="119"/>
      <c r="N245" s="119"/>
      <c r="O245" s="119"/>
    </row>
    <row r="246" spans="1:15" ht="16.5" customHeight="1" x14ac:dyDescent="0.25">
      <c r="A246" s="1042"/>
      <c r="B246" s="75" t="s">
        <v>310</v>
      </c>
      <c r="C246" s="75" t="s">
        <v>311</v>
      </c>
      <c r="D246" s="75" t="s">
        <v>315</v>
      </c>
      <c r="E246" s="64">
        <v>4514168000</v>
      </c>
      <c r="F246" s="64">
        <v>342573438</v>
      </c>
      <c r="G246" s="79"/>
      <c r="I246" s="119"/>
      <c r="J246" s="119"/>
      <c r="K246" s="119"/>
      <c r="L246" s="119"/>
      <c r="M246" s="119"/>
      <c r="N246" s="119"/>
      <c r="O246" s="119"/>
    </row>
    <row r="247" spans="1:15" ht="16.5" customHeight="1" x14ac:dyDescent="0.25">
      <c r="A247" s="1041" t="s">
        <v>129</v>
      </c>
      <c r="B247" s="1075" t="s">
        <v>304</v>
      </c>
      <c r="C247" s="1075" t="s">
        <v>305</v>
      </c>
      <c r="D247" s="75" t="s">
        <v>312</v>
      </c>
      <c r="E247" s="64">
        <v>1510512000</v>
      </c>
      <c r="F247" s="64">
        <f>+INVERSIÓN!CI12</f>
        <v>594001484</v>
      </c>
      <c r="G247" s="79"/>
      <c r="I247" s="119"/>
      <c r="J247" s="119"/>
      <c r="K247" s="119"/>
      <c r="L247" s="119"/>
      <c r="M247" s="119"/>
      <c r="N247" s="119"/>
      <c r="O247" s="119"/>
    </row>
    <row r="248" spans="1:15" ht="16.5" customHeight="1" x14ac:dyDescent="0.25">
      <c r="A248" s="1082"/>
      <c r="B248" s="1075"/>
      <c r="C248" s="1075"/>
      <c r="D248" s="75" t="s">
        <v>314</v>
      </c>
      <c r="E248" s="64">
        <v>523690000</v>
      </c>
      <c r="F248" s="64">
        <f>+INVERSIÓN!CI19</f>
        <v>210822867</v>
      </c>
      <c r="G248" s="79"/>
      <c r="I248" s="119"/>
      <c r="J248" s="119"/>
      <c r="K248" s="119"/>
      <c r="L248" s="119"/>
      <c r="M248" s="119"/>
      <c r="N248" s="119"/>
      <c r="O248" s="119"/>
    </row>
    <row r="249" spans="1:15" ht="16.5" customHeight="1" x14ac:dyDescent="0.25">
      <c r="A249" s="1042"/>
      <c r="B249" s="75" t="s">
        <v>310</v>
      </c>
      <c r="C249" s="75" t="s">
        <v>311</v>
      </c>
      <c r="D249" s="75" t="s">
        <v>315</v>
      </c>
      <c r="E249" s="64">
        <v>4514168000</v>
      </c>
      <c r="F249" s="64">
        <f>+INVERSIÓN!CI26</f>
        <v>427812585</v>
      </c>
      <c r="G249" s="79"/>
      <c r="I249" s="119"/>
      <c r="J249" s="119"/>
      <c r="K249" s="119"/>
      <c r="L249" s="119"/>
      <c r="M249" s="119"/>
      <c r="N249" s="119"/>
      <c r="O249" s="119"/>
    </row>
    <row r="250" spans="1:15" hidden="1" x14ac:dyDescent="0.25">
      <c r="A250" s="97" t="s">
        <v>117</v>
      </c>
      <c r="B250" s="98"/>
      <c r="C250" s="98"/>
      <c r="D250" s="98"/>
      <c r="E250" s="98"/>
      <c r="F250" s="98"/>
      <c r="G250" s="99"/>
      <c r="I250" s="119"/>
      <c r="J250" s="119"/>
      <c r="K250" s="119"/>
      <c r="L250" s="119"/>
      <c r="M250" s="119"/>
      <c r="N250" s="119"/>
      <c r="O250" s="119"/>
    </row>
    <row r="251" spans="1:15" hidden="1" x14ac:dyDescent="0.25">
      <c r="A251" s="67" t="s">
        <v>118</v>
      </c>
      <c r="B251" s="68"/>
      <c r="C251" s="68"/>
      <c r="D251" s="68"/>
      <c r="E251" s="68"/>
      <c r="F251" s="68"/>
      <c r="G251" s="69"/>
      <c r="I251" s="119"/>
      <c r="J251" s="119"/>
      <c r="K251" s="119"/>
      <c r="L251" s="119"/>
      <c r="M251" s="119"/>
      <c r="N251" s="119"/>
      <c r="O251" s="119"/>
    </row>
    <row r="252" spans="1:15" hidden="1" x14ac:dyDescent="0.25">
      <c r="A252" s="67" t="s">
        <v>119</v>
      </c>
      <c r="B252" s="68"/>
      <c r="C252" s="68"/>
      <c r="D252" s="68"/>
      <c r="E252" s="68"/>
      <c r="F252" s="68"/>
      <c r="G252" s="69"/>
      <c r="I252" s="119"/>
      <c r="J252" s="119"/>
      <c r="K252" s="119"/>
      <c r="L252" s="119"/>
      <c r="M252" s="119"/>
      <c r="N252" s="119"/>
      <c r="O252" s="119"/>
    </row>
    <row r="253" spans="1:15" hidden="1" x14ac:dyDescent="0.25">
      <c r="A253" s="67" t="s">
        <v>120</v>
      </c>
      <c r="B253" s="68"/>
      <c r="C253" s="68"/>
      <c r="D253" s="68"/>
      <c r="E253" s="68"/>
      <c r="F253" s="68"/>
      <c r="G253" s="69"/>
      <c r="I253" s="119"/>
      <c r="J253" s="119"/>
      <c r="K253" s="119"/>
      <c r="L253" s="119"/>
      <c r="M253" s="119"/>
      <c r="N253" s="119"/>
      <c r="O253" s="119"/>
    </row>
    <row r="254" spans="1:15" hidden="1" x14ac:dyDescent="0.25">
      <c r="A254" s="67" t="s">
        <v>121</v>
      </c>
      <c r="B254" s="68"/>
      <c r="C254" s="68"/>
      <c r="D254" s="68"/>
      <c r="E254" s="68"/>
      <c r="F254" s="68"/>
      <c r="G254" s="69"/>
      <c r="I254" s="119"/>
      <c r="J254" s="119"/>
      <c r="K254" s="119"/>
      <c r="L254" s="119"/>
      <c r="M254" s="119"/>
      <c r="N254" s="119"/>
      <c r="O254" s="119"/>
    </row>
    <row r="255" spans="1:15" ht="15.75" hidden="1" thickBot="1" x14ac:dyDescent="0.3">
      <c r="A255" s="70" t="s">
        <v>122</v>
      </c>
      <c r="B255" s="71"/>
      <c r="C255" s="71"/>
      <c r="D255" s="71"/>
      <c r="E255" s="71"/>
      <c r="F255" s="71"/>
      <c r="G255" s="72"/>
      <c r="I255" s="119"/>
      <c r="J255" s="119"/>
      <c r="K255" s="119"/>
      <c r="L255" s="119"/>
      <c r="M255" s="119"/>
      <c r="N255" s="119"/>
      <c r="O255" s="119"/>
    </row>
    <row r="256" spans="1:15" x14ac:dyDescent="0.25">
      <c r="A256" s="96"/>
      <c r="I256" s="119"/>
      <c r="J256" s="119"/>
      <c r="K256" s="119"/>
      <c r="L256" s="119"/>
      <c r="M256" s="119"/>
      <c r="N256" s="119"/>
      <c r="O256" s="119"/>
    </row>
    <row r="257" spans="1:15" ht="30.75" hidden="1" customHeight="1" x14ac:dyDescent="0.3">
      <c r="A257" s="1078" t="s">
        <v>174</v>
      </c>
      <c r="B257" s="1079"/>
      <c r="C257" s="1079"/>
      <c r="D257" s="1079"/>
      <c r="E257" s="1079"/>
      <c r="F257" s="1079"/>
      <c r="G257" s="1080"/>
      <c r="I257" s="119"/>
      <c r="J257" s="119"/>
      <c r="K257" s="119"/>
      <c r="L257" s="119"/>
      <c r="M257" s="119"/>
      <c r="N257" s="119"/>
      <c r="O257" s="119"/>
    </row>
    <row r="258" spans="1:15" ht="39" hidden="1" thickBot="1" x14ac:dyDescent="0.3">
      <c r="A258" s="58" t="s">
        <v>53</v>
      </c>
      <c r="B258" s="94" t="s">
        <v>134</v>
      </c>
      <c r="C258" s="94" t="s">
        <v>135</v>
      </c>
      <c r="D258" s="94" t="s">
        <v>167</v>
      </c>
      <c r="E258" s="94" t="s">
        <v>175</v>
      </c>
      <c r="F258" s="94" t="s">
        <v>176</v>
      </c>
      <c r="G258" s="95" t="s">
        <v>170</v>
      </c>
      <c r="I258" s="119"/>
      <c r="J258" s="119"/>
      <c r="K258" s="119"/>
      <c r="L258" s="119"/>
      <c r="M258" s="119"/>
      <c r="N258" s="119"/>
      <c r="O258" s="119"/>
    </row>
    <row r="259" spans="1:15" ht="16.5" hidden="1" customHeight="1" x14ac:dyDescent="0.25">
      <c r="A259" s="67" t="s">
        <v>124</v>
      </c>
      <c r="B259" s="68"/>
      <c r="C259" s="68"/>
      <c r="D259" s="68"/>
      <c r="E259" s="68"/>
      <c r="F259" s="68"/>
      <c r="G259" s="69"/>
      <c r="I259" s="119"/>
      <c r="J259" s="119"/>
      <c r="K259" s="119"/>
      <c r="L259" s="119"/>
      <c r="M259" s="119"/>
      <c r="N259" s="119"/>
      <c r="O259" s="119"/>
    </row>
    <row r="260" spans="1:15" ht="16.5" hidden="1" customHeight="1" x14ac:dyDescent="0.25">
      <c r="A260" s="67" t="s">
        <v>125</v>
      </c>
      <c r="B260" s="68"/>
      <c r="C260" s="68"/>
      <c r="D260" s="68"/>
      <c r="E260" s="68"/>
      <c r="F260" s="68"/>
      <c r="G260" s="69"/>
      <c r="I260" s="119"/>
      <c r="J260" s="119"/>
      <c r="K260" s="119"/>
      <c r="L260" s="119"/>
      <c r="M260" s="119"/>
      <c r="N260" s="119"/>
      <c r="O260" s="119"/>
    </row>
    <row r="261" spans="1:15" ht="16.5" hidden="1" customHeight="1" x14ac:dyDescent="0.25">
      <c r="A261" s="67" t="s">
        <v>126</v>
      </c>
      <c r="B261" s="68"/>
      <c r="C261" s="68"/>
      <c r="D261" s="68"/>
      <c r="E261" s="68"/>
      <c r="F261" s="68"/>
      <c r="G261" s="69"/>
      <c r="I261" s="119"/>
      <c r="J261" s="119"/>
      <c r="K261" s="119"/>
      <c r="L261" s="119"/>
      <c r="M261" s="119"/>
      <c r="N261" s="119"/>
      <c r="O261" s="119"/>
    </row>
    <row r="262" spans="1:15" ht="16.5" hidden="1" customHeight="1" x14ac:dyDescent="0.25">
      <c r="A262" s="67" t="s">
        <v>127</v>
      </c>
      <c r="B262" s="68"/>
      <c r="C262" s="68"/>
      <c r="D262" s="68"/>
      <c r="E262" s="68"/>
      <c r="F262" s="68"/>
      <c r="G262" s="69"/>
      <c r="I262" s="119"/>
      <c r="J262" s="119"/>
      <c r="K262" s="119"/>
      <c r="L262" s="119"/>
      <c r="M262" s="119"/>
      <c r="N262" s="119"/>
      <c r="O262" s="119"/>
    </row>
    <row r="263" spans="1:15" ht="16.5" hidden="1" customHeight="1" x14ac:dyDescent="0.25">
      <c r="A263" s="67" t="s">
        <v>128</v>
      </c>
      <c r="B263" s="68"/>
      <c r="C263" s="68"/>
      <c r="D263" s="68"/>
      <c r="E263" s="68"/>
      <c r="F263" s="68"/>
      <c r="G263" s="69"/>
      <c r="I263" s="119"/>
      <c r="J263" s="119"/>
      <c r="K263" s="119"/>
      <c r="L263" s="119"/>
      <c r="M263" s="119"/>
      <c r="N263" s="119"/>
      <c r="O263" s="119"/>
    </row>
    <row r="264" spans="1:15" ht="16.5" hidden="1" customHeight="1" x14ac:dyDescent="0.25">
      <c r="A264" s="67" t="s">
        <v>129</v>
      </c>
      <c r="B264" s="68"/>
      <c r="C264" s="68"/>
      <c r="D264" s="68"/>
      <c r="E264" s="68"/>
      <c r="F264" s="68"/>
      <c r="G264" s="69"/>
      <c r="I264" s="119"/>
      <c r="J264" s="119"/>
      <c r="K264" s="119"/>
      <c r="L264" s="119"/>
      <c r="M264" s="119"/>
      <c r="N264" s="119"/>
      <c r="O264" s="119"/>
    </row>
    <row r="265" spans="1:15" hidden="1" x14ac:dyDescent="0.25">
      <c r="A265" s="97" t="s">
        <v>117</v>
      </c>
      <c r="B265" s="98"/>
      <c r="C265" s="98"/>
      <c r="D265" s="98"/>
      <c r="E265" s="98"/>
      <c r="F265" s="98"/>
      <c r="G265" s="99"/>
      <c r="I265" s="119"/>
      <c r="J265" s="119"/>
      <c r="K265" s="119"/>
      <c r="L265" s="119"/>
      <c r="M265" s="119"/>
      <c r="N265" s="119"/>
      <c r="O265" s="119"/>
    </row>
    <row r="266" spans="1:15" hidden="1" x14ac:dyDescent="0.25">
      <c r="A266" s="67" t="s">
        <v>118</v>
      </c>
      <c r="B266" s="68"/>
      <c r="C266" s="68"/>
      <c r="D266" s="68"/>
      <c r="E266" s="68"/>
      <c r="F266" s="68"/>
      <c r="G266" s="69"/>
      <c r="I266" s="119"/>
      <c r="J266" s="119"/>
      <c r="K266" s="119"/>
      <c r="L266" s="119"/>
      <c r="M266" s="119"/>
      <c r="N266" s="119"/>
      <c r="O266" s="119"/>
    </row>
    <row r="267" spans="1:15" hidden="1" x14ac:dyDescent="0.25">
      <c r="A267" s="67" t="s">
        <v>119</v>
      </c>
      <c r="B267" s="68"/>
      <c r="C267" s="68"/>
      <c r="D267" s="68"/>
      <c r="E267" s="68"/>
      <c r="F267" s="68"/>
      <c r="G267" s="69"/>
      <c r="I267" s="119"/>
      <c r="J267" s="119"/>
      <c r="K267" s="119"/>
      <c r="L267" s="119"/>
      <c r="M267" s="119"/>
      <c r="N267" s="119"/>
      <c r="O267" s="119"/>
    </row>
    <row r="268" spans="1:15" hidden="1" x14ac:dyDescent="0.25">
      <c r="A268" s="67" t="s">
        <v>120</v>
      </c>
      <c r="B268" s="68"/>
      <c r="C268" s="68"/>
      <c r="D268" s="68"/>
      <c r="E268" s="68"/>
      <c r="F268" s="68"/>
      <c r="G268" s="69"/>
      <c r="I268" s="119"/>
      <c r="J268" s="119"/>
      <c r="K268" s="119"/>
      <c r="L268" s="119"/>
      <c r="M268" s="119"/>
      <c r="N268" s="119"/>
      <c r="O268" s="119"/>
    </row>
    <row r="269" spans="1:15" hidden="1" x14ac:dyDescent="0.25">
      <c r="A269" s="67" t="s">
        <v>121</v>
      </c>
      <c r="B269" s="68"/>
      <c r="C269" s="68"/>
      <c r="D269" s="68"/>
      <c r="E269" s="68"/>
      <c r="F269" s="68"/>
      <c r="G269" s="69"/>
      <c r="I269" s="119"/>
      <c r="J269" s="119"/>
      <c r="K269" s="119"/>
      <c r="L269" s="119"/>
      <c r="M269" s="119"/>
      <c r="N269" s="119"/>
      <c r="O269" s="119"/>
    </row>
    <row r="270" spans="1:15" ht="15.75" hidden="1" thickBot="1" x14ac:dyDescent="0.3">
      <c r="A270" s="70" t="s">
        <v>122</v>
      </c>
      <c r="B270" s="71"/>
      <c r="C270" s="71"/>
      <c r="D270" s="71"/>
      <c r="E270" s="71"/>
      <c r="F270" s="71"/>
      <c r="G270" s="72"/>
      <c r="I270" s="119"/>
      <c r="J270" s="119"/>
      <c r="K270" s="119"/>
      <c r="L270" s="119"/>
      <c r="M270" s="119"/>
      <c r="N270" s="119"/>
      <c r="O270" s="119"/>
    </row>
    <row r="271" spans="1:15" ht="15.75" hidden="1" thickBot="1" x14ac:dyDescent="0.3">
      <c r="A271" s="96"/>
      <c r="G271" s="100"/>
      <c r="I271" s="119"/>
      <c r="J271" s="119"/>
      <c r="K271" s="119"/>
      <c r="L271" s="119"/>
      <c r="M271" s="119"/>
      <c r="N271" s="119"/>
      <c r="O271" s="119"/>
    </row>
    <row r="272" spans="1:15" ht="20.25" hidden="1" x14ac:dyDescent="0.3">
      <c r="A272" s="1078" t="s">
        <v>177</v>
      </c>
      <c r="B272" s="1079"/>
      <c r="C272" s="1079"/>
      <c r="D272" s="1079"/>
      <c r="E272" s="1079"/>
      <c r="F272" s="1079"/>
      <c r="G272" s="1080"/>
      <c r="I272" s="119"/>
      <c r="J272" s="119"/>
      <c r="K272" s="119"/>
      <c r="L272" s="119"/>
      <c r="M272" s="119"/>
      <c r="N272" s="119"/>
      <c r="O272" s="119"/>
    </row>
    <row r="273" spans="1:15" ht="39" hidden="1" thickBot="1" x14ac:dyDescent="0.3">
      <c r="A273" s="58" t="s">
        <v>54</v>
      </c>
      <c r="B273" s="94" t="s">
        <v>134</v>
      </c>
      <c r="C273" s="94" t="s">
        <v>135</v>
      </c>
      <c r="D273" s="94" t="s">
        <v>167</v>
      </c>
      <c r="E273" s="94" t="s">
        <v>178</v>
      </c>
      <c r="F273" s="94" t="s">
        <v>179</v>
      </c>
      <c r="G273" s="95" t="s">
        <v>170</v>
      </c>
      <c r="I273" s="119"/>
      <c r="J273" s="119"/>
      <c r="K273" s="119"/>
      <c r="L273" s="119"/>
      <c r="M273" s="119"/>
      <c r="N273" s="119"/>
      <c r="O273" s="119"/>
    </row>
    <row r="274" spans="1:15" ht="16.5" hidden="1" customHeight="1" x14ac:dyDescent="0.25">
      <c r="A274" s="67" t="s">
        <v>124</v>
      </c>
      <c r="B274" s="68"/>
      <c r="C274" s="68"/>
      <c r="D274" s="68"/>
      <c r="E274" s="68"/>
      <c r="F274" s="68"/>
      <c r="G274" s="69"/>
      <c r="I274" s="119"/>
      <c r="J274" s="119"/>
      <c r="K274" s="119"/>
      <c r="L274" s="119"/>
      <c r="M274" s="119"/>
      <c r="N274" s="119"/>
      <c r="O274" s="119"/>
    </row>
    <row r="275" spans="1:15" ht="16.5" hidden="1" customHeight="1" x14ac:dyDescent="0.25">
      <c r="A275" s="67" t="s">
        <v>125</v>
      </c>
      <c r="B275" s="68"/>
      <c r="C275" s="68"/>
      <c r="D275" s="68"/>
      <c r="E275" s="68"/>
      <c r="F275" s="68"/>
      <c r="G275" s="69"/>
      <c r="I275" s="119"/>
      <c r="J275" s="119"/>
      <c r="K275" s="119"/>
      <c r="L275" s="119"/>
      <c r="M275" s="119"/>
      <c r="N275" s="119"/>
      <c r="O275" s="119"/>
    </row>
    <row r="276" spans="1:15" ht="16.5" hidden="1" customHeight="1" x14ac:dyDescent="0.25">
      <c r="A276" s="67" t="s">
        <v>126</v>
      </c>
      <c r="B276" s="68"/>
      <c r="C276" s="68"/>
      <c r="D276" s="68"/>
      <c r="E276" s="68"/>
      <c r="F276" s="68"/>
      <c r="G276" s="69"/>
      <c r="I276" s="119"/>
      <c r="J276" s="119"/>
      <c r="K276" s="119"/>
      <c r="L276" s="119"/>
      <c r="M276" s="119"/>
      <c r="N276" s="119"/>
      <c r="O276" s="119"/>
    </row>
    <row r="277" spans="1:15" ht="16.5" hidden="1" customHeight="1" x14ac:dyDescent="0.25">
      <c r="A277" s="67" t="s">
        <v>127</v>
      </c>
      <c r="B277" s="68"/>
      <c r="C277" s="68"/>
      <c r="D277" s="68"/>
      <c r="E277" s="68"/>
      <c r="F277" s="68"/>
      <c r="G277" s="69"/>
      <c r="I277" s="119"/>
      <c r="J277" s="119"/>
      <c r="K277" s="119"/>
      <c r="L277" s="119"/>
      <c r="M277" s="119"/>
      <c r="N277" s="119"/>
      <c r="O277" s="119"/>
    </row>
    <row r="278" spans="1:15" ht="16.5" hidden="1" customHeight="1" x14ac:dyDescent="0.25">
      <c r="A278" s="67" t="s">
        <v>128</v>
      </c>
      <c r="B278" s="68"/>
      <c r="C278" s="68"/>
      <c r="D278" s="68"/>
      <c r="E278" s="68"/>
      <c r="F278" s="68"/>
      <c r="G278" s="69"/>
      <c r="I278" s="119"/>
      <c r="J278" s="119"/>
      <c r="K278" s="119"/>
      <c r="L278" s="119"/>
      <c r="M278" s="119"/>
      <c r="N278" s="119"/>
      <c r="O278" s="119"/>
    </row>
    <row r="279" spans="1:15" ht="16.5" hidden="1" customHeight="1" x14ac:dyDescent="0.25">
      <c r="A279" s="67" t="s">
        <v>129</v>
      </c>
      <c r="B279" s="68"/>
      <c r="C279" s="68"/>
      <c r="D279" s="68"/>
      <c r="E279" s="68"/>
      <c r="F279" s="68"/>
      <c r="G279" s="69"/>
      <c r="I279" s="119"/>
      <c r="J279" s="119"/>
      <c r="K279" s="119"/>
      <c r="L279" s="119"/>
      <c r="M279" s="119"/>
      <c r="N279" s="119"/>
      <c r="O279" s="119"/>
    </row>
    <row r="280" spans="1:15" hidden="1" x14ac:dyDescent="0.25">
      <c r="A280" s="97" t="s">
        <v>117</v>
      </c>
      <c r="B280" s="98"/>
      <c r="C280" s="98"/>
      <c r="D280" s="98"/>
      <c r="E280" s="98"/>
      <c r="F280" s="98"/>
      <c r="G280" s="99"/>
      <c r="I280" s="119"/>
      <c r="J280" s="119"/>
      <c r="K280" s="119"/>
      <c r="L280" s="119"/>
      <c r="M280" s="119"/>
      <c r="N280" s="119"/>
      <c r="O280" s="119"/>
    </row>
    <row r="281" spans="1:15" hidden="1" x14ac:dyDescent="0.25">
      <c r="A281" s="67" t="s">
        <v>118</v>
      </c>
      <c r="B281" s="68"/>
      <c r="C281" s="68"/>
      <c r="D281" s="68"/>
      <c r="E281" s="68"/>
      <c r="F281" s="68"/>
      <c r="G281" s="69"/>
      <c r="I281" s="119"/>
      <c r="J281" s="119"/>
      <c r="K281" s="119"/>
      <c r="L281" s="119"/>
      <c r="M281" s="119"/>
      <c r="N281" s="119"/>
      <c r="O281" s="119"/>
    </row>
    <row r="282" spans="1:15" hidden="1" x14ac:dyDescent="0.25">
      <c r="A282" s="67" t="s">
        <v>119</v>
      </c>
      <c r="B282" s="68"/>
      <c r="C282" s="68"/>
      <c r="D282" s="68"/>
      <c r="E282" s="68"/>
      <c r="F282" s="68"/>
      <c r="G282" s="69"/>
      <c r="I282" s="119"/>
      <c r="J282" s="119"/>
      <c r="K282" s="119"/>
      <c r="L282" s="119"/>
      <c r="M282" s="119"/>
      <c r="N282" s="119"/>
      <c r="O282" s="119"/>
    </row>
    <row r="283" spans="1:15" hidden="1" x14ac:dyDescent="0.25">
      <c r="A283" s="67" t="s">
        <v>120</v>
      </c>
      <c r="B283" s="68"/>
      <c r="C283" s="68"/>
      <c r="D283" s="68"/>
      <c r="E283" s="68"/>
      <c r="F283" s="68"/>
      <c r="G283" s="69"/>
      <c r="I283" s="119"/>
      <c r="J283" s="119"/>
      <c r="K283" s="119"/>
      <c r="L283" s="119"/>
      <c r="M283" s="119"/>
      <c r="N283" s="119"/>
      <c r="O283" s="119"/>
    </row>
    <row r="284" spans="1:15" hidden="1" x14ac:dyDescent="0.25">
      <c r="A284" s="67" t="s">
        <v>121</v>
      </c>
      <c r="B284" s="68"/>
      <c r="C284" s="68"/>
      <c r="D284" s="68"/>
      <c r="E284" s="68"/>
      <c r="F284" s="68"/>
      <c r="G284" s="69"/>
      <c r="I284" s="119"/>
      <c r="J284" s="119"/>
      <c r="K284" s="119"/>
      <c r="L284" s="119"/>
      <c r="M284" s="119"/>
      <c r="N284" s="119"/>
      <c r="O284" s="119"/>
    </row>
    <row r="285" spans="1:15" ht="15.75" hidden="1" thickBot="1" x14ac:dyDescent="0.3">
      <c r="A285" s="70" t="s">
        <v>122</v>
      </c>
      <c r="B285" s="71"/>
      <c r="C285" s="71"/>
      <c r="D285" s="71"/>
      <c r="E285" s="71"/>
      <c r="F285" s="71"/>
      <c r="G285" s="72"/>
      <c r="I285" s="119"/>
      <c r="J285" s="119"/>
      <c r="K285" s="119"/>
      <c r="L285" s="119"/>
      <c r="M285" s="119"/>
      <c r="N285" s="119"/>
      <c r="O285" s="119"/>
    </row>
    <row r="286" spans="1:15" ht="15.75" hidden="1" thickBot="1" x14ac:dyDescent="0.3">
      <c r="I286" s="119"/>
      <c r="J286" s="119"/>
      <c r="K286" s="119"/>
      <c r="L286" s="119"/>
      <c r="M286" s="119"/>
      <c r="N286" s="119"/>
      <c r="O286" s="119"/>
    </row>
    <row r="287" spans="1:15" ht="24.75" hidden="1" customHeight="1" x14ac:dyDescent="0.25">
      <c r="A287" s="1071" t="s">
        <v>180</v>
      </c>
      <c r="B287" s="1072"/>
      <c r="C287" s="1072"/>
      <c r="D287" s="1072"/>
      <c r="E287" s="1072"/>
      <c r="F287" s="1072"/>
      <c r="G287" s="1072"/>
      <c r="H287" s="1073"/>
      <c r="I287" s="119"/>
      <c r="J287" s="119"/>
      <c r="K287" s="119"/>
      <c r="L287" s="119"/>
      <c r="M287" s="119"/>
      <c r="N287" s="119"/>
      <c r="O287" s="119"/>
    </row>
    <row r="288" spans="1:15" ht="46.5" hidden="1" customHeight="1" x14ac:dyDescent="0.25">
      <c r="A288" s="58" t="s">
        <v>49</v>
      </c>
      <c r="B288" s="59" t="s">
        <v>181</v>
      </c>
      <c r="C288" s="101" t="s">
        <v>137</v>
      </c>
      <c r="D288" s="101" t="s">
        <v>138</v>
      </c>
      <c r="E288" s="101" t="s">
        <v>182</v>
      </c>
      <c r="F288" s="101" t="s">
        <v>183</v>
      </c>
      <c r="G288" s="101" t="s">
        <v>184</v>
      </c>
      <c r="H288" s="60" t="s">
        <v>170</v>
      </c>
      <c r="I288" s="56"/>
      <c r="J288" s="119"/>
      <c r="K288" s="445"/>
      <c r="L288" s="119"/>
      <c r="M288" s="119"/>
      <c r="N288" s="119"/>
      <c r="O288" s="119"/>
    </row>
    <row r="289" spans="1:15" s="74" customFormat="1" ht="20.25" hidden="1" customHeight="1" x14ac:dyDescent="0.25">
      <c r="A289" s="61" t="s">
        <v>117</v>
      </c>
      <c r="B289" s="75" t="s">
        <v>321</v>
      </c>
      <c r="C289" s="75" t="s">
        <v>322</v>
      </c>
      <c r="D289" s="76">
        <v>100</v>
      </c>
      <c r="E289" s="76">
        <v>12.5</v>
      </c>
      <c r="F289" s="76">
        <v>1.0275000000000001</v>
      </c>
      <c r="G289" s="103">
        <f t="shared" ref="G289:G294" si="13">F289/E289</f>
        <v>8.2200000000000009E-2</v>
      </c>
      <c r="H289" s="79" t="s">
        <v>323</v>
      </c>
      <c r="I289" s="73" t="s">
        <v>309</v>
      </c>
      <c r="J289" s="118"/>
      <c r="K289" s="446"/>
      <c r="L289" s="118"/>
      <c r="M289" s="118"/>
      <c r="N289" s="118"/>
      <c r="O289" s="118"/>
    </row>
    <row r="290" spans="1:15" s="74" customFormat="1" ht="20.25" hidden="1" customHeight="1" x14ac:dyDescent="0.25">
      <c r="A290" s="61" t="s">
        <v>118</v>
      </c>
      <c r="B290" s="75" t="s">
        <v>321</v>
      </c>
      <c r="C290" s="75" t="s">
        <v>322</v>
      </c>
      <c r="D290" s="76">
        <v>100</v>
      </c>
      <c r="E290" s="76">
        <v>12.5</v>
      </c>
      <c r="F290" s="76">
        <v>3.32</v>
      </c>
      <c r="G290" s="103">
        <f t="shared" si="13"/>
        <v>0.2656</v>
      </c>
      <c r="H290" s="79" t="s">
        <v>323</v>
      </c>
      <c r="I290" s="73" t="s">
        <v>309</v>
      </c>
      <c r="J290" s="118"/>
      <c r="K290" s="447"/>
      <c r="L290" s="118"/>
      <c r="M290" s="118"/>
      <c r="N290" s="118"/>
      <c r="O290" s="118"/>
    </row>
    <row r="291" spans="1:15" s="74" customFormat="1" ht="20.25" hidden="1" customHeight="1" x14ac:dyDescent="0.25">
      <c r="A291" s="61" t="s">
        <v>119</v>
      </c>
      <c r="B291" s="75" t="s">
        <v>321</v>
      </c>
      <c r="C291" s="75" t="s">
        <v>322</v>
      </c>
      <c r="D291" s="76">
        <v>100</v>
      </c>
      <c r="E291" s="76">
        <v>12.5</v>
      </c>
      <c r="F291" s="76">
        <v>5.65</v>
      </c>
      <c r="G291" s="103">
        <f t="shared" si="13"/>
        <v>0.45200000000000001</v>
      </c>
      <c r="H291" s="79" t="s">
        <v>323</v>
      </c>
      <c r="I291" s="73" t="s">
        <v>309</v>
      </c>
      <c r="J291" s="118"/>
      <c r="K291" s="448"/>
      <c r="L291" s="118"/>
      <c r="M291" s="118"/>
      <c r="N291" s="118"/>
      <c r="O291" s="118"/>
    </row>
    <row r="292" spans="1:15" s="74" customFormat="1" ht="20.25" hidden="1" customHeight="1" x14ac:dyDescent="0.25">
      <c r="A292" s="61" t="s">
        <v>120</v>
      </c>
      <c r="B292" s="75" t="s">
        <v>321</v>
      </c>
      <c r="C292" s="75" t="s">
        <v>322</v>
      </c>
      <c r="D292" s="76">
        <v>100</v>
      </c>
      <c r="E292" s="76">
        <v>12.5</v>
      </c>
      <c r="F292" s="76">
        <v>8.24</v>
      </c>
      <c r="G292" s="103">
        <f t="shared" si="13"/>
        <v>0.65920000000000001</v>
      </c>
      <c r="H292" s="79" t="s">
        <v>323</v>
      </c>
      <c r="I292" s="73" t="s">
        <v>309</v>
      </c>
      <c r="J292" s="118"/>
      <c r="K292" s="118"/>
      <c r="L292" s="118"/>
      <c r="M292" s="118"/>
      <c r="N292" s="118"/>
      <c r="O292" s="118"/>
    </row>
    <row r="293" spans="1:15" s="74" customFormat="1" ht="20.25" hidden="1" customHeight="1" x14ac:dyDescent="0.25">
      <c r="A293" s="61" t="s">
        <v>121</v>
      </c>
      <c r="B293" s="75" t="s">
        <v>321</v>
      </c>
      <c r="C293" s="75" t="s">
        <v>322</v>
      </c>
      <c r="D293" s="76">
        <v>100</v>
      </c>
      <c r="E293" s="76">
        <v>12.5</v>
      </c>
      <c r="F293" s="76">
        <v>10.65</v>
      </c>
      <c r="G293" s="104">
        <f t="shared" si="13"/>
        <v>0.85199999999999998</v>
      </c>
      <c r="H293" s="79" t="s">
        <v>323</v>
      </c>
      <c r="I293" s="73" t="s">
        <v>309</v>
      </c>
      <c r="J293" s="118"/>
      <c r="K293" s="118"/>
      <c r="L293" s="118"/>
      <c r="M293" s="118"/>
      <c r="N293" s="118"/>
      <c r="O293" s="118"/>
    </row>
    <row r="294" spans="1:15" s="74" customFormat="1" ht="20.25" hidden="1" customHeight="1" thickBot="1" x14ac:dyDescent="0.3">
      <c r="A294" s="105" t="s">
        <v>122</v>
      </c>
      <c r="B294" s="106" t="s">
        <v>321</v>
      </c>
      <c r="C294" s="106" t="s">
        <v>322</v>
      </c>
      <c r="D294" s="107">
        <v>100</v>
      </c>
      <c r="E294" s="107">
        <v>12.5</v>
      </c>
      <c r="F294" s="107">
        <v>12.5</v>
      </c>
      <c r="G294" s="108">
        <f t="shared" si="13"/>
        <v>1</v>
      </c>
      <c r="H294" s="109" t="s">
        <v>323</v>
      </c>
      <c r="I294" s="73" t="s">
        <v>309</v>
      </c>
      <c r="J294" s="118"/>
      <c r="K294" s="118"/>
      <c r="L294" s="118"/>
      <c r="M294" s="118"/>
      <c r="N294" s="118"/>
      <c r="O294" s="118"/>
    </row>
    <row r="295" spans="1:15" ht="15.75" hidden="1" thickBot="1" x14ac:dyDescent="0.3">
      <c r="I295" s="73" t="s">
        <v>309</v>
      </c>
      <c r="J295" s="119"/>
      <c r="K295" s="119"/>
      <c r="L295" s="119"/>
      <c r="M295" s="119"/>
      <c r="N295" s="119"/>
      <c r="O295" s="119"/>
    </row>
    <row r="296" spans="1:15" ht="25.5" hidden="1" customHeight="1" x14ac:dyDescent="0.25">
      <c r="A296" s="1071" t="s">
        <v>198</v>
      </c>
      <c r="B296" s="1072"/>
      <c r="C296" s="1072"/>
      <c r="D296" s="1072"/>
      <c r="E296" s="1072"/>
      <c r="F296" s="1072"/>
      <c r="G296" s="1072"/>
      <c r="H296" s="1073"/>
      <c r="I296" s="73" t="s">
        <v>309</v>
      </c>
      <c r="J296" s="119"/>
      <c r="K296" s="119"/>
      <c r="L296" s="119"/>
      <c r="M296" s="119"/>
      <c r="N296" s="119"/>
      <c r="O296" s="119"/>
    </row>
    <row r="297" spans="1:15" ht="53.25" hidden="1" customHeight="1" x14ac:dyDescent="0.25">
      <c r="A297" s="58" t="s">
        <v>50</v>
      </c>
      <c r="B297" s="59" t="s">
        <v>181</v>
      </c>
      <c r="C297" s="101" t="s">
        <v>137</v>
      </c>
      <c r="D297" s="101" t="s">
        <v>147</v>
      </c>
      <c r="E297" s="101" t="s">
        <v>200</v>
      </c>
      <c r="F297" s="101" t="s">
        <v>201</v>
      </c>
      <c r="G297" s="101" t="s">
        <v>202</v>
      </c>
      <c r="H297" s="60" t="s">
        <v>170</v>
      </c>
      <c r="I297" s="73" t="s">
        <v>309</v>
      </c>
      <c r="J297" s="119"/>
      <c r="K297" s="119"/>
      <c r="L297" s="119"/>
      <c r="M297" s="119"/>
      <c r="N297" s="119"/>
      <c r="O297" s="119"/>
    </row>
    <row r="298" spans="1:15" ht="16.5" hidden="1" customHeight="1" x14ac:dyDescent="0.25">
      <c r="A298" s="61" t="s">
        <v>124</v>
      </c>
      <c r="B298" s="75" t="s">
        <v>321</v>
      </c>
      <c r="C298" s="75" t="s">
        <v>322</v>
      </c>
      <c r="D298" s="76">
        <v>100</v>
      </c>
      <c r="E298" s="76">
        <v>25</v>
      </c>
      <c r="F298" s="110">
        <v>0</v>
      </c>
      <c r="G298" s="104">
        <v>0</v>
      </c>
      <c r="H298" s="79" t="s">
        <v>337</v>
      </c>
      <c r="I298" s="73" t="s">
        <v>309</v>
      </c>
      <c r="L298" s="119"/>
      <c r="M298" s="119"/>
      <c r="N298" s="119"/>
      <c r="O298" s="119"/>
    </row>
    <row r="299" spans="1:15" ht="16.5" hidden="1" customHeight="1" x14ac:dyDescent="0.25">
      <c r="A299" s="67" t="s">
        <v>125</v>
      </c>
      <c r="B299" s="75" t="s">
        <v>321</v>
      </c>
      <c r="C299" s="75" t="s">
        <v>322</v>
      </c>
      <c r="D299" s="76">
        <v>100</v>
      </c>
      <c r="E299" s="76">
        <v>25</v>
      </c>
      <c r="F299" s="111">
        <v>2.73</v>
      </c>
      <c r="G299" s="112">
        <f t="shared" ref="G299:G305" si="14">+F299/E299</f>
        <v>0.10920000000000001</v>
      </c>
      <c r="H299" s="79" t="s">
        <v>337</v>
      </c>
      <c r="I299" s="73" t="s">
        <v>309</v>
      </c>
      <c r="L299" s="119"/>
      <c r="M299" s="119"/>
      <c r="N299" s="119"/>
      <c r="O299" s="119"/>
    </row>
    <row r="300" spans="1:15" ht="16.5" hidden="1" customHeight="1" x14ac:dyDescent="0.25">
      <c r="A300" s="67" t="s">
        <v>126</v>
      </c>
      <c r="B300" s="75" t="s">
        <v>321</v>
      </c>
      <c r="C300" s="75" t="s">
        <v>322</v>
      </c>
      <c r="D300" s="76">
        <v>100</v>
      </c>
      <c r="E300" s="76">
        <v>25</v>
      </c>
      <c r="F300" s="111">
        <v>5.57</v>
      </c>
      <c r="G300" s="112">
        <f t="shared" si="14"/>
        <v>0.2228</v>
      </c>
      <c r="H300" s="79" t="s">
        <v>337</v>
      </c>
      <c r="I300" s="73" t="s">
        <v>309</v>
      </c>
      <c r="J300" s="449"/>
      <c r="K300" s="450"/>
      <c r="L300" s="119"/>
      <c r="M300" s="119"/>
      <c r="N300" s="119"/>
      <c r="O300" s="119"/>
    </row>
    <row r="301" spans="1:15" ht="16.5" hidden="1" customHeight="1" x14ac:dyDescent="0.25">
      <c r="A301" s="67" t="s">
        <v>127</v>
      </c>
      <c r="B301" s="75" t="s">
        <v>321</v>
      </c>
      <c r="C301" s="75" t="s">
        <v>322</v>
      </c>
      <c r="D301" s="76">
        <v>100</v>
      </c>
      <c r="E301" s="76">
        <v>25</v>
      </c>
      <c r="F301" s="111">
        <v>9.75</v>
      </c>
      <c r="G301" s="112">
        <f t="shared" si="14"/>
        <v>0.39</v>
      </c>
      <c r="H301" s="79" t="s">
        <v>337</v>
      </c>
      <c r="I301" s="73" t="s">
        <v>309</v>
      </c>
      <c r="J301" s="119"/>
      <c r="K301" s="445"/>
      <c r="L301" s="119"/>
      <c r="M301" s="119"/>
      <c r="N301" s="119"/>
      <c r="O301" s="119"/>
    </row>
    <row r="302" spans="1:15" ht="16.5" hidden="1" customHeight="1" x14ac:dyDescent="0.25">
      <c r="A302" s="67" t="s">
        <v>128</v>
      </c>
      <c r="B302" s="75" t="s">
        <v>321</v>
      </c>
      <c r="C302" s="75" t="s">
        <v>322</v>
      </c>
      <c r="D302" s="76">
        <v>100</v>
      </c>
      <c r="E302" s="76">
        <v>25</v>
      </c>
      <c r="F302" s="111">
        <v>11.94</v>
      </c>
      <c r="G302" s="112">
        <f t="shared" si="14"/>
        <v>0.47759999999999997</v>
      </c>
      <c r="H302" s="79" t="s">
        <v>337</v>
      </c>
      <c r="I302" s="73" t="s">
        <v>309</v>
      </c>
      <c r="J302" s="119"/>
      <c r="K302" s="119"/>
      <c r="L302" s="119"/>
      <c r="M302" s="119"/>
      <c r="N302" s="119"/>
      <c r="O302" s="119"/>
    </row>
    <row r="303" spans="1:15" ht="16.5" hidden="1" customHeight="1" x14ac:dyDescent="0.25">
      <c r="A303" s="67" t="s">
        <v>129</v>
      </c>
      <c r="B303" s="75" t="s">
        <v>321</v>
      </c>
      <c r="C303" s="75" t="s">
        <v>322</v>
      </c>
      <c r="D303" s="76">
        <v>100</v>
      </c>
      <c r="E303" s="76">
        <v>25</v>
      </c>
      <c r="F303" s="111">
        <v>14.31</v>
      </c>
      <c r="G303" s="112">
        <f t="shared" si="14"/>
        <v>0.57240000000000002</v>
      </c>
      <c r="H303" s="79" t="s">
        <v>337</v>
      </c>
      <c r="I303" s="73" t="s">
        <v>309</v>
      </c>
      <c r="J303" s="119"/>
      <c r="K303" s="119"/>
      <c r="L303" s="119"/>
      <c r="M303" s="119"/>
      <c r="N303" s="119"/>
      <c r="O303" s="119"/>
    </row>
    <row r="304" spans="1:15" hidden="1" x14ac:dyDescent="0.25">
      <c r="A304" s="67" t="s">
        <v>117</v>
      </c>
      <c r="B304" s="75" t="s">
        <v>321</v>
      </c>
      <c r="C304" s="75" t="s">
        <v>322</v>
      </c>
      <c r="D304" s="76">
        <v>100</v>
      </c>
      <c r="E304" s="76">
        <v>25</v>
      </c>
      <c r="F304" s="111">
        <v>16.53</v>
      </c>
      <c r="G304" s="112">
        <f t="shared" si="14"/>
        <v>0.66120000000000001</v>
      </c>
      <c r="H304" s="79" t="s">
        <v>337</v>
      </c>
      <c r="I304" s="73" t="s">
        <v>309</v>
      </c>
      <c r="J304" s="119"/>
      <c r="K304" s="119"/>
      <c r="L304" s="119"/>
      <c r="M304" s="119"/>
      <c r="N304" s="119"/>
      <c r="O304" s="119"/>
    </row>
    <row r="305" spans="1:17" hidden="1" x14ac:dyDescent="0.25">
      <c r="A305" s="67" t="s">
        <v>118</v>
      </c>
      <c r="B305" s="75" t="s">
        <v>321</v>
      </c>
      <c r="C305" s="75" t="s">
        <v>322</v>
      </c>
      <c r="D305" s="76">
        <v>100</v>
      </c>
      <c r="E305" s="76">
        <v>25</v>
      </c>
      <c r="F305" s="111">
        <v>18.16</v>
      </c>
      <c r="G305" s="112">
        <f t="shared" si="14"/>
        <v>0.72640000000000005</v>
      </c>
      <c r="H305" s="79" t="s">
        <v>337</v>
      </c>
      <c r="I305" s="73" t="s">
        <v>309</v>
      </c>
      <c r="J305" s="119"/>
      <c r="K305" s="119"/>
      <c r="L305" s="119"/>
      <c r="M305" s="119"/>
      <c r="N305" s="119"/>
      <c r="O305" s="119"/>
    </row>
    <row r="306" spans="1:17" hidden="1" x14ac:dyDescent="0.25">
      <c r="A306" s="67" t="s">
        <v>119</v>
      </c>
      <c r="B306" s="75" t="s">
        <v>321</v>
      </c>
      <c r="C306" s="75" t="s">
        <v>322</v>
      </c>
      <c r="D306" s="76">
        <v>100</v>
      </c>
      <c r="E306" s="76">
        <v>25</v>
      </c>
      <c r="F306" s="111">
        <v>17.84</v>
      </c>
      <c r="G306" s="112">
        <f>+F306/E306</f>
        <v>0.71360000000000001</v>
      </c>
      <c r="H306" s="79" t="s">
        <v>337</v>
      </c>
      <c r="I306" s="73" t="s">
        <v>309</v>
      </c>
      <c r="J306" s="119"/>
      <c r="K306" s="119"/>
      <c r="L306" s="119"/>
      <c r="M306" s="119"/>
      <c r="N306" s="119"/>
      <c r="O306" s="119"/>
    </row>
    <row r="307" spans="1:17" hidden="1" x14ac:dyDescent="0.25">
      <c r="A307" s="67" t="s">
        <v>120</v>
      </c>
      <c r="B307" s="75" t="s">
        <v>321</v>
      </c>
      <c r="C307" s="75" t="s">
        <v>322</v>
      </c>
      <c r="D307" s="76">
        <v>100</v>
      </c>
      <c r="E307" s="76">
        <v>25</v>
      </c>
      <c r="F307" s="111">
        <v>19.97</v>
      </c>
      <c r="G307" s="112">
        <f>+F307/E307</f>
        <v>0.79879999999999995</v>
      </c>
      <c r="H307" s="79" t="s">
        <v>337</v>
      </c>
      <c r="I307" s="73" t="s">
        <v>309</v>
      </c>
      <c r="J307" s="119"/>
      <c r="K307" s="119"/>
      <c r="L307" s="119"/>
      <c r="M307" s="119"/>
      <c r="N307" s="119"/>
      <c r="O307" s="119"/>
    </row>
    <row r="308" spans="1:17" hidden="1" x14ac:dyDescent="0.25">
      <c r="A308" s="67" t="s">
        <v>121</v>
      </c>
      <c r="B308" s="75" t="s">
        <v>321</v>
      </c>
      <c r="C308" s="75" t="s">
        <v>322</v>
      </c>
      <c r="D308" s="76">
        <v>100</v>
      </c>
      <c r="E308" s="76">
        <v>25</v>
      </c>
      <c r="F308" s="111">
        <v>22.28</v>
      </c>
      <c r="G308" s="112">
        <f>+F308/E308</f>
        <v>0.89119999999999999</v>
      </c>
      <c r="H308" s="79" t="s">
        <v>337</v>
      </c>
      <c r="I308" s="73" t="s">
        <v>309</v>
      </c>
      <c r="J308" s="119"/>
      <c r="K308" s="119"/>
      <c r="L308" s="119"/>
      <c r="M308" s="119"/>
      <c r="N308" s="119"/>
      <c r="O308" s="119"/>
    </row>
    <row r="309" spans="1:17" hidden="1" x14ac:dyDescent="0.25">
      <c r="A309" s="67" t="s">
        <v>122</v>
      </c>
      <c r="B309" s="75" t="s">
        <v>321</v>
      </c>
      <c r="C309" s="75" t="s">
        <v>322</v>
      </c>
      <c r="D309" s="76">
        <v>100</v>
      </c>
      <c r="E309" s="76">
        <v>25</v>
      </c>
      <c r="F309" s="111">
        <v>24.32</v>
      </c>
      <c r="G309" s="112">
        <f>+F309/E309</f>
        <v>0.9728</v>
      </c>
      <c r="H309" s="79" t="s">
        <v>337</v>
      </c>
      <c r="I309" s="73" t="s">
        <v>309</v>
      </c>
      <c r="J309" s="119"/>
      <c r="K309" s="119"/>
      <c r="L309" s="119"/>
      <c r="M309" s="119"/>
      <c r="N309" s="119"/>
      <c r="O309" s="119"/>
    </row>
    <row r="310" spans="1:17" ht="15.75" thickBot="1" x14ac:dyDescent="0.3">
      <c r="I310" s="73" t="s">
        <v>309</v>
      </c>
      <c r="J310" s="119"/>
      <c r="K310" s="119"/>
      <c r="L310" s="119"/>
      <c r="M310" s="119"/>
      <c r="N310" s="119"/>
      <c r="O310" s="119"/>
    </row>
    <row r="311" spans="1:17" ht="20.25" x14ac:dyDescent="0.3">
      <c r="A311" s="1078" t="s">
        <v>185</v>
      </c>
      <c r="B311" s="1079"/>
      <c r="C311" s="1079"/>
      <c r="D311" s="1079"/>
      <c r="E311" s="1079"/>
      <c r="F311" s="1079"/>
      <c r="G311" s="1079"/>
      <c r="H311" s="1080"/>
      <c r="I311" s="73" t="s">
        <v>309</v>
      </c>
      <c r="J311" s="56"/>
      <c r="K311" s="56"/>
      <c r="L311" s="56"/>
      <c r="M311" s="56"/>
      <c r="N311" s="56"/>
      <c r="P311" s="56"/>
      <c r="Q311" s="119"/>
    </row>
    <row r="312" spans="1:17" ht="54.75" customHeight="1" x14ac:dyDescent="0.25">
      <c r="A312" s="58" t="s">
        <v>52</v>
      </c>
      <c r="B312" s="59" t="s">
        <v>181</v>
      </c>
      <c r="C312" s="101" t="s">
        <v>137</v>
      </c>
      <c r="D312" s="101" t="s">
        <v>152</v>
      </c>
      <c r="E312" s="101" t="s">
        <v>186</v>
      </c>
      <c r="F312" s="101" t="s">
        <v>187</v>
      </c>
      <c r="G312" s="101" t="s">
        <v>188</v>
      </c>
      <c r="H312" s="60" t="s">
        <v>170</v>
      </c>
      <c r="I312" s="73" t="s">
        <v>309</v>
      </c>
      <c r="J312" s="56"/>
      <c r="K312" s="56">
        <v>25</v>
      </c>
      <c r="L312" s="102">
        <v>1</v>
      </c>
      <c r="M312" s="56"/>
      <c r="N312" s="56"/>
      <c r="P312" s="56"/>
      <c r="Q312" s="119"/>
    </row>
    <row r="313" spans="1:17" ht="16.5" customHeight="1" x14ac:dyDescent="0.25">
      <c r="A313" s="67" t="s">
        <v>124</v>
      </c>
      <c r="B313" s="75" t="s">
        <v>321</v>
      </c>
      <c r="C313" s="75" t="s">
        <v>322</v>
      </c>
      <c r="D313" s="76">
        <v>100</v>
      </c>
      <c r="E313" s="76">
        <v>25</v>
      </c>
      <c r="F313" s="111">
        <v>0.77</v>
      </c>
      <c r="G313" s="127">
        <f t="shared" ref="G313:G318" si="15">+F313/E313</f>
        <v>3.0800000000000001E-2</v>
      </c>
      <c r="H313" s="79" t="s">
        <v>337</v>
      </c>
      <c r="I313" s="73" t="s">
        <v>309</v>
      </c>
      <c r="J313" s="56"/>
      <c r="K313" s="113">
        <f>+L313*K312/L312</f>
        <v>11.236486486486486</v>
      </c>
      <c r="L313" s="120">
        <f>+AVERAGE(INVERSIÓN!ET15,INVERSIÓN!ET22,INVERSIÓN!ET29)</f>
        <v>0.44945945945945942</v>
      </c>
      <c r="M313" s="56"/>
      <c r="N313" s="56"/>
      <c r="P313" s="56"/>
      <c r="Q313" s="119"/>
    </row>
    <row r="314" spans="1:17" ht="16.5" customHeight="1" x14ac:dyDescent="0.25">
      <c r="A314" s="67" t="s">
        <v>125</v>
      </c>
      <c r="B314" s="75" t="s">
        <v>321</v>
      </c>
      <c r="C314" s="75" t="s">
        <v>322</v>
      </c>
      <c r="D314" s="76">
        <v>100</v>
      </c>
      <c r="E314" s="76">
        <v>25</v>
      </c>
      <c r="F314" s="111">
        <v>2.81</v>
      </c>
      <c r="G314" s="127">
        <f t="shared" si="15"/>
        <v>0.1124</v>
      </c>
      <c r="H314" s="79" t="s">
        <v>337</v>
      </c>
      <c r="I314" s="73" t="s">
        <v>309</v>
      </c>
      <c r="J314" s="56"/>
      <c r="K314" s="56"/>
      <c r="L314" s="56"/>
      <c r="M314" s="56"/>
      <c r="N314" s="56"/>
      <c r="P314" s="56"/>
      <c r="Q314" s="119"/>
    </row>
    <row r="315" spans="1:17" ht="16.5" customHeight="1" x14ac:dyDescent="0.25">
      <c r="A315" s="67" t="s">
        <v>126</v>
      </c>
      <c r="B315" s="75" t="s">
        <v>321</v>
      </c>
      <c r="C315" s="75" t="s">
        <v>322</v>
      </c>
      <c r="D315" s="76">
        <v>100</v>
      </c>
      <c r="E315" s="76">
        <v>25</v>
      </c>
      <c r="F315" s="111">
        <v>4.7300000000000004</v>
      </c>
      <c r="G315" s="127">
        <f t="shared" si="15"/>
        <v>0.18920000000000001</v>
      </c>
      <c r="H315" s="79" t="s">
        <v>337</v>
      </c>
      <c r="I315" s="73" t="s">
        <v>309</v>
      </c>
      <c r="J315" s="56"/>
      <c r="K315" s="56"/>
      <c r="L315" s="56"/>
      <c r="M315" s="56"/>
      <c r="N315" s="56"/>
      <c r="P315" s="56"/>
      <c r="Q315" s="119"/>
    </row>
    <row r="316" spans="1:17" ht="16.5" customHeight="1" x14ac:dyDescent="0.25">
      <c r="A316" s="67" t="s">
        <v>127</v>
      </c>
      <c r="B316" s="75" t="s">
        <v>321</v>
      </c>
      <c r="C316" s="75" t="s">
        <v>322</v>
      </c>
      <c r="D316" s="76">
        <v>100</v>
      </c>
      <c r="E316" s="76">
        <v>25</v>
      </c>
      <c r="F316" s="111">
        <v>6.94</v>
      </c>
      <c r="G316" s="127">
        <f t="shared" si="15"/>
        <v>0.27760000000000001</v>
      </c>
      <c r="H316" s="79" t="s">
        <v>337</v>
      </c>
      <c r="I316" s="73" t="s">
        <v>309</v>
      </c>
      <c r="J316" s="56"/>
      <c r="K316" s="56"/>
      <c r="L316" s="56"/>
      <c r="M316" s="56"/>
      <c r="N316" s="56"/>
      <c r="P316" s="56"/>
      <c r="Q316" s="119"/>
    </row>
    <row r="317" spans="1:17" ht="16.5" customHeight="1" x14ac:dyDescent="0.25">
      <c r="A317" s="67" t="s">
        <v>128</v>
      </c>
      <c r="B317" s="75" t="s">
        <v>321</v>
      </c>
      <c r="C317" s="75" t="s">
        <v>322</v>
      </c>
      <c r="D317" s="76">
        <v>100</v>
      </c>
      <c r="E317" s="76">
        <v>25</v>
      </c>
      <c r="F317" s="111">
        <v>9.0299999999999994</v>
      </c>
      <c r="G317" s="127">
        <f t="shared" si="15"/>
        <v>0.36119999999999997</v>
      </c>
      <c r="H317" s="79" t="s">
        <v>337</v>
      </c>
      <c r="I317" s="73" t="s">
        <v>309</v>
      </c>
      <c r="J317" s="56"/>
      <c r="K317" s="56"/>
      <c r="L317" s="56"/>
      <c r="M317" s="56"/>
      <c r="N317" s="56"/>
      <c r="P317" s="56"/>
      <c r="Q317" s="119"/>
    </row>
    <row r="318" spans="1:17" ht="16.5" customHeight="1" x14ac:dyDescent="0.25">
      <c r="A318" s="67" t="s">
        <v>129</v>
      </c>
      <c r="B318" s="75" t="s">
        <v>321</v>
      </c>
      <c r="C318" s="75" t="s">
        <v>322</v>
      </c>
      <c r="D318" s="76">
        <v>100</v>
      </c>
      <c r="E318" s="76">
        <v>25</v>
      </c>
      <c r="F318" s="111">
        <v>11.24</v>
      </c>
      <c r="G318" s="127">
        <f t="shared" si="15"/>
        <v>0.4496</v>
      </c>
      <c r="H318" s="79" t="s">
        <v>337</v>
      </c>
      <c r="I318" s="73" t="s">
        <v>309</v>
      </c>
      <c r="J318" s="56"/>
      <c r="K318" s="56"/>
      <c r="L318" s="56"/>
      <c r="M318" s="56"/>
      <c r="N318" s="56"/>
      <c r="P318" s="56"/>
      <c r="Q318" s="119"/>
    </row>
    <row r="319" spans="1:17" hidden="1" x14ac:dyDescent="0.25">
      <c r="A319" s="67" t="s">
        <v>117</v>
      </c>
      <c r="B319" s="68"/>
      <c r="C319" s="68"/>
      <c r="D319" s="68"/>
      <c r="E319" s="68"/>
      <c r="F319" s="68"/>
      <c r="G319" s="68" t="e">
        <f t="shared" ref="G319:G324" si="16">F319/E319</f>
        <v>#DIV/0!</v>
      </c>
      <c r="H319" s="69"/>
      <c r="I319" s="118" t="s">
        <v>309</v>
      </c>
      <c r="J319" s="119"/>
      <c r="K319" s="119"/>
      <c r="L319" s="119"/>
      <c r="M319" s="119"/>
      <c r="N319" s="119"/>
      <c r="O319" s="119"/>
      <c r="P319" s="119"/>
      <c r="Q319" s="119"/>
    </row>
    <row r="320" spans="1:17" hidden="1" x14ac:dyDescent="0.25">
      <c r="A320" s="67" t="s">
        <v>118</v>
      </c>
      <c r="B320" s="68"/>
      <c r="C320" s="68"/>
      <c r="D320" s="68"/>
      <c r="E320" s="68"/>
      <c r="F320" s="68"/>
      <c r="G320" s="68" t="e">
        <f t="shared" si="16"/>
        <v>#DIV/0!</v>
      </c>
      <c r="H320" s="69"/>
      <c r="I320" s="118" t="s">
        <v>309</v>
      </c>
      <c r="J320" s="119"/>
      <c r="K320" s="119"/>
      <c r="L320" s="119"/>
      <c r="M320" s="119"/>
      <c r="N320" s="119"/>
      <c r="O320" s="119"/>
      <c r="P320" s="119"/>
      <c r="Q320" s="119"/>
    </row>
    <row r="321" spans="1:17" hidden="1" x14ac:dyDescent="0.25">
      <c r="A321" s="67" t="s">
        <v>119</v>
      </c>
      <c r="B321" s="68"/>
      <c r="C321" s="68"/>
      <c r="D321" s="68"/>
      <c r="E321" s="68"/>
      <c r="F321" s="68"/>
      <c r="G321" s="68" t="e">
        <f t="shared" si="16"/>
        <v>#DIV/0!</v>
      </c>
      <c r="H321" s="69"/>
      <c r="I321" s="118" t="s">
        <v>309</v>
      </c>
      <c r="J321" s="119"/>
      <c r="K321" s="119"/>
      <c r="L321" s="119"/>
      <c r="M321" s="119"/>
      <c r="N321" s="119"/>
      <c r="O321" s="119"/>
      <c r="P321" s="119"/>
      <c r="Q321" s="119"/>
    </row>
    <row r="322" spans="1:17" hidden="1" x14ac:dyDescent="0.25">
      <c r="A322" s="67" t="s">
        <v>120</v>
      </c>
      <c r="B322" s="68"/>
      <c r="C322" s="68"/>
      <c r="D322" s="68"/>
      <c r="E322" s="68"/>
      <c r="F322" s="68"/>
      <c r="G322" s="68" t="e">
        <f t="shared" si="16"/>
        <v>#DIV/0!</v>
      </c>
      <c r="H322" s="69"/>
      <c r="I322" s="118" t="s">
        <v>309</v>
      </c>
      <c r="J322" s="119"/>
      <c r="K322" s="119"/>
      <c r="L322" s="119"/>
      <c r="M322" s="119"/>
      <c r="N322" s="119"/>
      <c r="O322" s="119"/>
      <c r="P322" s="119"/>
      <c r="Q322" s="119"/>
    </row>
    <row r="323" spans="1:17" hidden="1" x14ac:dyDescent="0.25">
      <c r="A323" s="67" t="s">
        <v>121</v>
      </c>
      <c r="B323" s="68"/>
      <c r="C323" s="68"/>
      <c r="D323" s="68"/>
      <c r="E323" s="68"/>
      <c r="F323" s="68"/>
      <c r="G323" s="68" t="e">
        <f t="shared" si="16"/>
        <v>#DIV/0!</v>
      </c>
      <c r="H323" s="69"/>
      <c r="I323" s="118" t="s">
        <v>309</v>
      </c>
      <c r="J323" s="119"/>
      <c r="K323" s="119"/>
      <c r="L323" s="119"/>
      <c r="M323" s="119"/>
      <c r="N323" s="119"/>
      <c r="O323" s="119"/>
      <c r="P323" s="119"/>
      <c r="Q323" s="119"/>
    </row>
    <row r="324" spans="1:17" ht="15.75" hidden="1" thickBot="1" x14ac:dyDescent="0.3">
      <c r="A324" s="70" t="s">
        <v>122</v>
      </c>
      <c r="B324" s="71"/>
      <c r="C324" s="71"/>
      <c r="D324" s="71"/>
      <c r="E324" s="71"/>
      <c r="F324" s="71"/>
      <c r="G324" s="71" t="e">
        <f t="shared" si="16"/>
        <v>#DIV/0!</v>
      </c>
      <c r="H324" s="72"/>
      <c r="I324" s="118" t="s">
        <v>309</v>
      </c>
      <c r="J324" s="119"/>
      <c r="K324" s="119"/>
      <c r="L324" s="119"/>
      <c r="M324" s="119"/>
      <c r="N324" s="119"/>
      <c r="O324" s="119"/>
      <c r="P324" s="119"/>
      <c r="Q324" s="119"/>
    </row>
    <row r="325" spans="1:17" x14ac:dyDescent="0.25">
      <c r="I325" s="119"/>
      <c r="J325" s="119"/>
      <c r="K325" s="119"/>
      <c r="L325" s="119"/>
      <c r="M325" s="119"/>
      <c r="N325" s="119"/>
      <c r="O325" s="119"/>
      <c r="P325" s="119"/>
      <c r="Q325" s="119"/>
    </row>
    <row r="326" spans="1:17" ht="20.25" hidden="1" x14ac:dyDescent="0.3">
      <c r="A326" s="1078" t="s">
        <v>189</v>
      </c>
      <c r="B326" s="1079"/>
      <c r="C326" s="1079"/>
      <c r="D326" s="1079"/>
      <c r="E326" s="1079"/>
      <c r="F326" s="1079"/>
      <c r="G326" s="1079"/>
      <c r="H326" s="1080"/>
    </row>
    <row r="327" spans="1:17" ht="52.5" hidden="1" customHeight="1" x14ac:dyDescent="0.25">
      <c r="A327" s="58" t="s">
        <v>53</v>
      </c>
      <c r="B327" s="59" t="s">
        <v>181</v>
      </c>
      <c r="C327" s="101" t="s">
        <v>137</v>
      </c>
      <c r="D327" s="101" t="s">
        <v>157</v>
      </c>
      <c r="E327" s="101" t="s">
        <v>190</v>
      </c>
      <c r="F327" s="101" t="s">
        <v>191</v>
      </c>
      <c r="G327" s="101" t="s">
        <v>192</v>
      </c>
      <c r="H327" s="60" t="s">
        <v>170</v>
      </c>
    </row>
    <row r="328" spans="1:17" ht="16.5" hidden="1" customHeight="1" x14ac:dyDescent="0.25">
      <c r="A328" s="67" t="s">
        <v>124</v>
      </c>
      <c r="B328" s="68"/>
      <c r="C328" s="68"/>
      <c r="D328" s="68"/>
      <c r="E328" s="68"/>
      <c r="F328" s="68"/>
      <c r="G328" s="68" t="e">
        <f>F328/E328</f>
        <v>#DIV/0!</v>
      </c>
      <c r="H328" s="69"/>
    </row>
    <row r="329" spans="1:17" ht="16.5" hidden="1" customHeight="1" x14ac:dyDescent="0.25">
      <c r="A329" s="67" t="s">
        <v>125</v>
      </c>
      <c r="B329" s="68"/>
      <c r="C329" s="68"/>
      <c r="D329" s="68"/>
      <c r="E329" s="68"/>
      <c r="F329" s="68"/>
      <c r="G329" s="68" t="e">
        <f t="shared" ref="G329:G339" si="17">F329/E329</f>
        <v>#DIV/0!</v>
      </c>
      <c r="H329" s="69"/>
    </row>
    <row r="330" spans="1:17" ht="16.5" hidden="1" customHeight="1" x14ac:dyDescent="0.25">
      <c r="A330" s="67" t="s">
        <v>126</v>
      </c>
      <c r="B330" s="68"/>
      <c r="C330" s="68"/>
      <c r="D330" s="68"/>
      <c r="E330" s="68"/>
      <c r="F330" s="68"/>
      <c r="G330" s="68" t="e">
        <f t="shared" si="17"/>
        <v>#DIV/0!</v>
      </c>
      <c r="H330" s="69"/>
    </row>
    <row r="331" spans="1:17" ht="16.5" hidden="1" customHeight="1" x14ac:dyDescent="0.25">
      <c r="A331" s="67" t="s">
        <v>127</v>
      </c>
      <c r="B331" s="68"/>
      <c r="C331" s="68"/>
      <c r="D331" s="68"/>
      <c r="E331" s="68"/>
      <c r="F331" s="68"/>
      <c r="G331" s="68" t="e">
        <f t="shared" si="17"/>
        <v>#DIV/0!</v>
      </c>
      <c r="H331" s="69"/>
    </row>
    <row r="332" spans="1:17" ht="16.5" hidden="1" customHeight="1" x14ac:dyDescent="0.25">
      <c r="A332" s="67" t="s">
        <v>128</v>
      </c>
      <c r="B332" s="68"/>
      <c r="C332" s="68"/>
      <c r="D332" s="68"/>
      <c r="E332" s="68"/>
      <c r="F332" s="68"/>
      <c r="G332" s="68" t="e">
        <f t="shared" si="17"/>
        <v>#DIV/0!</v>
      </c>
      <c r="H332" s="69"/>
    </row>
    <row r="333" spans="1:17" ht="16.5" hidden="1" customHeight="1" x14ac:dyDescent="0.25">
      <c r="A333" s="67" t="s">
        <v>129</v>
      </c>
      <c r="B333" s="68"/>
      <c r="C333" s="68"/>
      <c r="D333" s="68"/>
      <c r="E333" s="68"/>
      <c r="F333" s="68"/>
      <c r="G333" s="68" t="e">
        <f t="shared" si="17"/>
        <v>#DIV/0!</v>
      </c>
      <c r="H333" s="69"/>
    </row>
    <row r="334" spans="1:17" hidden="1" x14ac:dyDescent="0.25">
      <c r="A334" s="67" t="s">
        <v>117</v>
      </c>
      <c r="B334" s="68"/>
      <c r="C334" s="68"/>
      <c r="D334" s="68"/>
      <c r="E334" s="68"/>
      <c r="F334" s="68"/>
      <c r="G334" s="68" t="e">
        <f t="shared" si="17"/>
        <v>#DIV/0!</v>
      </c>
      <c r="H334" s="69"/>
    </row>
    <row r="335" spans="1:17" hidden="1" x14ac:dyDescent="0.25">
      <c r="A335" s="67" t="s">
        <v>118</v>
      </c>
      <c r="B335" s="68"/>
      <c r="C335" s="68"/>
      <c r="D335" s="68"/>
      <c r="E335" s="68"/>
      <c r="F335" s="68"/>
      <c r="G335" s="68" t="e">
        <f t="shared" si="17"/>
        <v>#DIV/0!</v>
      </c>
      <c r="H335" s="69"/>
    </row>
    <row r="336" spans="1:17" hidden="1" x14ac:dyDescent="0.25">
      <c r="A336" s="67" t="s">
        <v>119</v>
      </c>
      <c r="B336" s="68"/>
      <c r="C336" s="68"/>
      <c r="D336" s="68"/>
      <c r="E336" s="68"/>
      <c r="F336" s="68"/>
      <c r="G336" s="68" t="e">
        <f t="shared" si="17"/>
        <v>#DIV/0!</v>
      </c>
      <c r="H336" s="69"/>
    </row>
    <row r="337" spans="1:8" hidden="1" x14ac:dyDescent="0.25">
      <c r="A337" s="67" t="s">
        <v>120</v>
      </c>
      <c r="B337" s="68"/>
      <c r="C337" s="68"/>
      <c r="D337" s="68"/>
      <c r="E337" s="68"/>
      <c r="F337" s="68"/>
      <c r="G337" s="68" t="e">
        <f t="shared" si="17"/>
        <v>#DIV/0!</v>
      </c>
      <c r="H337" s="69"/>
    </row>
    <row r="338" spans="1:8" hidden="1" x14ac:dyDescent="0.25">
      <c r="A338" s="67" t="s">
        <v>121</v>
      </c>
      <c r="B338" s="68"/>
      <c r="C338" s="68"/>
      <c r="D338" s="68"/>
      <c r="E338" s="68"/>
      <c r="F338" s="68"/>
      <c r="G338" s="68" t="e">
        <f t="shared" si="17"/>
        <v>#DIV/0!</v>
      </c>
      <c r="H338" s="69"/>
    </row>
    <row r="339" spans="1:8" ht="15.75" hidden="1" thickBot="1" x14ac:dyDescent="0.3">
      <c r="A339" s="70" t="s">
        <v>122</v>
      </c>
      <c r="B339" s="71"/>
      <c r="C339" s="71"/>
      <c r="D339" s="71"/>
      <c r="E339" s="71"/>
      <c r="F339" s="71"/>
      <c r="G339" s="71" t="e">
        <f t="shared" si="17"/>
        <v>#DIV/0!</v>
      </c>
      <c r="H339" s="72"/>
    </row>
    <row r="340" spans="1:8" ht="15.75" hidden="1" thickBot="1" x14ac:dyDescent="0.3"/>
    <row r="341" spans="1:8" ht="20.25" hidden="1" x14ac:dyDescent="0.3">
      <c r="A341" s="1078" t="s">
        <v>193</v>
      </c>
      <c r="B341" s="1079"/>
      <c r="C341" s="1079"/>
      <c r="D341" s="1079"/>
      <c r="E341" s="1079"/>
      <c r="F341" s="1079"/>
      <c r="G341" s="1079"/>
      <c r="H341" s="1080"/>
    </row>
    <row r="342" spans="1:8" ht="63.75" hidden="1" customHeight="1" x14ac:dyDescent="0.25">
      <c r="A342" s="58" t="s">
        <v>54</v>
      </c>
      <c r="B342" s="59" t="s">
        <v>181</v>
      </c>
      <c r="C342" s="101" t="s">
        <v>137</v>
      </c>
      <c r="D342" s="101" t="s">
        <v>162</v>
      </c>
      <c r="E342" s="101" t="s">
        <v>194</v>
      </c>
      <c r="F342" s="101" t="s">
        <v>195</v>
      </c>
      <c r="G342" s="101" t="s">
        <v>196</v>
      </c>
      <c r="H342" s="60" t="s">
        <v>170</v>
      </c>
    </row>
    <row r="343" spans="1:8" hidden="1" x14ac:dyDescent="0.25">
      <c r="A343" s="67" t="s">
        <v>124</v>
      </c>
      <c r="B343" s="68"/>
      <c r="C343" s="68"/>
      <c r="D343" s="68"/>
      <c r="E343" s="68"/>
      <c r="F343" s="68"/>
      <c r="G343" s="68" t="e">
        <f>F343/E343</f>
        <v>#DIV/0!</v>
      </c>
      <c r="H343" s="69"/>
    </row>
    <row r="344" spans="1:8" hidden="1" x14ac:dyDescent="0.25">
      <c r="A344" s="67" t="s">
        <v>125</v>
      </c>
      <c r="B344" s="68"/>
      <c r="C344" s="68"/>
      <c r="D344" s="68"/>
      <c r="E344" s="68"/>
      <c r="F344" s="68"/>
      <c r="G344" s="68" t="e">
        <f t="shared" ref="G344:G354" si="18">F344/E344</f>
        <v>#DIV/0!</v>
      </c>
      <c r="H344" s="69"/>
    </row>
    <row r="345" spans="1:8" hidden="1" x14ac:dyDescent="0.25">
      <c r="A345" s="67" t="s">
        <v>126</v>
      </c>
      <c r="B345" s="68"/>
      <c r="C345" s="68"/>
      <c r="D345" s="68"/>
      <c r="E345" s="68"/>
      <c r="F345" s="68"/>
      <c r="G345" s="68" t="e">
        <f t="shared" si="18"/>
        <v>#DIV/0!</v>
      </c>
      <c r="H345" s="69"/>
    </row>
    <row r="346" spans="1:8" hidden="1" x14ac:dyDescent="0.25">
      <c r="A346" s="67" t="s">
        <v>127</v>
      </c>
      <c r="B346" s="68"/>
      <c r="C346" s="68"/>
      <c r="D346" s="68"/>
      <c r="E346" s="68"/>
      <c r="F346" s="68"/>
      <c r="G346" s="68" t="e">
        <f t="shared" si="18"/>
        <v>#DIV/0!</v>
      </c>
      <c r="H346" s="69"/>
    </row>
    <row r="347" spans="1:8" hidden="1" x14ac:dyDescent="0.25">
      <c r="A347" s="67" t="s">
        <v>128</v>
      </c>
      <c r="B347" s="68"/>
      <c r="C347" s="68"/>
      <c r="D347" s="68"/>
      <c r="E347" s="68"/>
      <c r="F347" s="68"/>
      <c r="G347" s="68" t="e">
        <f t="shared" si="18"/>
        <v>#DIV/0!</v>
      </c>
      <c r="H347" s="69"/>
    </row>
    <row r="348" spans="1:8" hidden="1" x14ac:dyDescent="0.25">
      <c r="A348" s="67" t="s">
        <v>129</v>
      </c>
      <c r="B348" s="68"/>
      <c r="C348" s="68"/>
      <c r="D348" s="68"/>
      <c r="E348" s="68"/>
      <c r="F348" s="68"/>
      <c r="G348" s="68" t="e">
        <f t="shared" si="18"/>
        <v>#DIV/0!</v>
      </c>
      <c r="H348" s="69"/>
    </row>
    <row r="349" spans="1:8" hidden="1" x14ac:dyDescent="0.25">
      <c r="A349" s="67" t="s">
        <v>117</v>
      </c>
      <c r="B349" s="68"/>
      <c r="C349" s="68"/>
      <c r="D349" s="68"/>
      <c r="E349" s="68"/>
      <c r="F349" s="68"/>
      <c r="G349" s="68" t="e">
        <f t="shared" si="18"/>
        <v>#DIV/0!</v>
      </c>
      <c r="H349" s="69"/>
    </row>
    <row r="350" spans="1:8" hidden="1" x14ac:dyDescent="0.25">
      <c r="A350" s="67" t="s">
        <v>118</v>
      </c>
      <c r="B350" s="68"/>
      <c r="C350" s="68"/>
      <c r="D350" s="68"/>
      <c r="E350" s="68"/>
      <c r="F350" s="68"/>
      <c r="G350" s="68" t="e">
        <f t="shared" si="18"/>
        <v>#DIV/0!</v>
      </c>
      <c r="H350" s="69"/>
    </row>
    <row r="351" spans="1:8" hidden="1" x14ac:dyDescent="0.25">
      <c r="A351" s="67" t="s">
        <v>119</v>
      </c>
      <c r="B351" s="68"/>
      <c r="C351" s="68"/>
      <c r="D351" s="68"/>
      <c r="E351" s="68"/>
      <c r="F351" s="68"/>
      <c r="G351" s="68" t="e">
        <f t="shared" si="18"/>
        <v>#DIV/0!</v>
      </c>
      <c r="H351" s="69"/>
    </row>
    <row r="352" spans="1:8" hidden="1" x14ac:dyDescent="0.25">
      <c r="A352" s="67" t="s">
        <v>120</v>
      </c>
      <c r="B352" s="68"/>
      <c r="C352" s="68"/>
      <c r="D352" s="68"/>
      <c r="E352" s="68"/>
      <c r="F352" s="68"/>
      <c r="G352" s="68" t="e">
        <f t="shared" si="18"/>
        <v>#DIV/0!</v>
      </c>
      <c r="H352" s="69"/>
    </row>
    <row r="353" spans="1:44" hidden="1" x14ac:dyDescent="0.25">
      <c r="A353" s="67" t="s">
        <v>121</v>
      </c>
      <c r="B353" s="68"/>
      <c r="C353" s="68"/>
      <c r="D353" s="68"/>
      <c r="E353" s="68"/>
      <c r="F353" s="68"/>
      <c r="G353" s="68" t="e">
        <f t="shared" si="18"/>
        <v>#DIV/0!</v>
      </c>
      <c r="H353" s="69"/>
    </row>
    <row r="354" spans="1:44" ht="15.75" hidden="1" thickBot="1" x14ac:dyDescent="0.3">
      <c r="A354" s="70" t="s">
        <v>122</v>
      </c>
      <c r="B354" s="71"/>
      <c r="C354" s="71"/>
      <c r="D354" s="71"/>
      <c r="E354" s="71"/>
      <c r="F354" s="71"/>
      <c r="G354" s="71" t="e">
        <f t="shared" si="18"/>
        <v>#DIV/0!</v>
      </c>
      <c r="H354" s="72"/>
    </row>
    <row r="355" spans="1:44" ht="26.25" customHeight="1" x14ac:dyDescent="0.25">
      <c r="A355" s="1" t="s">
        <v>35</v>
      </c>
      <c r="B355"/>
      <c r="C355"/>
      <c r="D355"/>
      <c r="E355"/>
      <c r="F355" s="17"/>
      <c r="G355" s="17"/>
      <c r="H355" s="17"/>
      <c r="I355" s="122"/>
      <c r="J355" s="122"/>
      <c r="K355" s="122"/>
      <c r="L355" s="122"/>
      <c r="M355" s="122"/>
      <c r="N355" s="122"/>
      <c r="O355" s="17"/>
      <c r="P355" s="17"/>
      <c r="Q355" s="4"/>
      <c r="R355" s="4"/>
      <c r="S355" s="4"/>
      <c r="T355" s="4"/>
      <c r="U355" s="4"/>
      <c r="V355" s="4"/>
      <c r="W355" s="4"/>
      <c r="X355" s="3"/>
      <c r="Y355" s="3"/>
      <c r="Z355" s="3"/>
      <c r="AA355" s="3"/>
      <c r="AB355" s="3"/>
      <c r="AC355" s="3"/>
      <c r="AD355" s="6"/>
      <c r="AE355" s="6"/>
      <c r="AF355" s="6"/>
      <c r="AG355" s="6"/>
      <c r="AH355" s="6"/>
      <c r="AI355" s="6"/>
      <c r="AJ355" s="13"/>
      <c r="AK355" s="13"/>
      <c r="AL355" s="7"/>
      <c r="AM355" s="7"/>
      <c r="AN355" s="7"/>
      <c r="AO355" s="7"/>
      <c r="AP355" s="7"/>
      <c r="AQ355" s="7"/>
      <c r="AR355" s="7"/>
    </row>
    <row r="356" spans="1:44" ht="26.25" customHeight="1" x14ac:dyDescent="0.25">
      <c r="A356" s="114" t="s">
        <v>36</v>
      </c>
      <c r="B356" s="1085" t="s">
        <v>37</v>
      </c>
      <c r="C356" s="1085"/>
      <c r="D356" s="1085"/>
      <c r="E356" s="1085"/>
      <c r="F356" s="1085"/>
      <c r="G356" s="1085"/>
      <c r="H356" s="1086" t="s">
        <v>38</v>
      </c>
      <c r="I356" s="1086"/>
      <c r="J356" s="1086"/>
      <c r="K356" s="1086"/>
      <c r="L356" s="1086"/>
      <c r="M356" s="1086"/>
      <c r="N356" s="1086"/>
      <c r="O356" s="1086"/>
      <c r="P356" s="1086"/>
      <c r="Q356" s="3"/>
      <c r="R356" s="3"/>
      <c r="S356" s="3"/>
      <c r="T356" s="3"/>
      <c r="U356" s="3"/>
      <c r="V356" s="3"/>
      <c r="W356" s="3"/>
      <c r="X356" s="3"/>
      <c r="Y356" s="3"/>
      <c r="Z356" s="3"/>
      <c r="AA356" s="3"/>
      <c r="AB356" s="3"/>
      <c r="AC356" s="3"/>
      <c r="AD356" s="6"/>
      <c r="AE356" s="6"/>
      <c r="AF356" s="6"/>
      <c r="AG356" s="6"/>
      <c r="AH356" s="6"/>
      <c r="AI356" s="6"/>
      <c r="AJ356" s="13"/>
      <c r="AK356" s="13"/>
      <c r="AL356" s="6"/>
      <c r="AM356" s="6"/>
      <c r="AN356" s="6"/>
      <c r="AO356" s="6"/>
      <c r="AP356" s="6"/>
      <c r="AQ356" s="6"/>
      <c r="AR356" s="13"/>
    </row>
    <row r="357" spans="1:44" ht="42" customHeight="1" x14ac:dyDescent="0.25">
      <c r="A357" s="14">
        <v>13</v>
      </c>
      <c r="B357" s="1083" t="s">
        <v>71</v>
      </c>
      <c r="C357" s="1083"/>
      <c r="D357" s="1083"/>
      <c r="E357" s="1083"/>
      <c r="F357" s="1083"/>
      <c r="G357" s="1083"/>
      <c r="H357" s="1084" t="s">
        <v>72</v>
      </c>
      <c r="I357" s="1084"/>
      <c r="J357" s="1084"/>
      <c r="K357" s="1084"/>
      <c r="L357" s="1084"/>
      <c r="M357" s="1084"/>
      <c r="N357" s="1084"/>
      <c r="O357" s="1084"/>
      <c r="P357" s="1084"/>
      <c r="Q357" s="3"/>
      <c r="R357" s="3"/>
      <c r="S357" s="3"/>
      <c r="T357" s="3"/>
      <c r="U357" s="3"/>
      <c r="V357" s="3"/>
      <c r="W357" s="3"/>
      <c r="X357" s="3"/>
      <c r="Y357" s="3"/>
      <c r="Z357" s="3"/>
      <c r="AA357" s="3"/>
      <c r="AB357" s="3"/>
      <c r="AC357" s="3"/>
      <c r="AD357" s="3"/>
      <c r="AE357" s="3"/>
      <c r="AF357" s="3"/>
      <c r="AG357" s="3"/>
      <c r="AH357" s="3"/>
      <c r="AI357" s="3"/>
      <c r="AJ357" s="12"/>
      <c r="AK357" s="12"/>
      <c r="AL357" s="3"/>
      <c r="AM357" s="3"/>
      <c r="AN357" s="3"/>
      <c r="AO357" s="3"/>
      <c r="AP357" s="3"/>
      <c r="AQ357" s="3"/>
      <c r="AR357" s="12"/>
    </row>
    <row r="358" spans="1:44" ht="24.75" customHeight="1" x14ac:dyDescent="0.25">
      <c r="A358" s="14">
        <v>14</v>
      </c>
      <c r="B358" s="1083" t="s">
        <v>325</v>
      </c>
      <c r="C358" s="1083"/>
      <c r="D358" s="1083"/>
      <c r="E358" s="1083"/>
      <c r="F358" s="1083"/>
      <c r="G358" s="1083"/>
      <c r="H358" s="1084" t="s">
        <v>326</v>
      </c>
      <c r="I358" s="1084"/>
      <c r="J358" s="1084"/>
      <c r="K358" s="1084"/>
      <c r="L358" s="1084"/>
      <c r="M358" s="1084"/>
      <c r="N358" s="1084"/>
      <c r="O358" s="1084"/>
      <c r="P358" s="1084"/>
    </row>
  </sheetData>
  <mergeCells count="131">
    <mergeCell ref="B357:G357"/>
    <mergeCell ref="H357:P357"/>
    <mergeCell ref="B358:G358"/>
    <mergeCell ref="H358:P358"/>
    <mergeCell ref="A326:H326"/>
    <mergeCell ref="A341:H341"/>
    <mergeCell ref="A257:G257"/>
    <mergeCell ref="A272:G272"/>
    <mergeCell ref="A287:H287"/>
    <mergeCell ref="A296:H296"/>
    <mergeCell ref="A311:H311"/>
    <mergeCell ref="B356:G356"/>
    <mergeCell ref="H356:P356"/>
    <mergeCell ref="A247:A249"/>
    <mergeCell ref="B247:B248"/>
    <mergeCell ref="C247:C248"/>
    <mergeCell ref="A235:A237"/>
    <mergeCell ref="B235:B236"/>
    <mergeCell ref="A241:A243"/>
    <mergeCell ref="B241:B242"/>
    <mergeCell ref="C241:C242"/>
    <mergeCell ref="C244:C245"/>
    <mergeCell ref="A244:A246"/>
    <mergeCell ref="B244:B245"/>
    <mergeCell ref="B238:B239"/>
    <mergeCell ref="C238:C239"/>
    <mergeCell ref="A211:A213"/>
    <mergeCell ref="B211:B212"/>
    <mergeCell ref="C211:C212"/>
    <mergeCell ref="A214:A216"/>
    <mergeCell ref="B214:B215"/>
    <mergeCell ref="C214:C215"/>
    <mergeCell ref="C235:C236"/>
    <mergeCell ref="A238:A240"/>
    <mergeCell ref="A217:A219"/>
    <mergeCell ref="B217:B218"/>
    <mergeCell ref="C217:C218"/>
    <mergeCell ref="A226:A228"/>
    <mergeCell ref="B226:B227"/>
    <mergeCell ref="C226:C227"/>
    <mergeCell ref="A220:A222"/>
    <mergeCell ref="B220:B221"/>
    <mergeCell ref="C220:C221"/>
    <mergeCell ref="A223:A225"/>
    <mergeCell ref="B223:B224"/>
    <mergeCell ref="C223:C224"/>
    <mergeCell ref="A230:G230"/>
    <mergeCell ref="A232:A234"/>
    <mergeCell ref="B232:B233"/>
    <mergeCell ref="C232:C233"/>
    <mergeCell ref="A205:A207"/>
    <mergeCell ref="B205:B206"/>
    <mergeCell ref="C205:C206"/>
    <mergeCell ref="A208:A210"/>
    <mergeCell ref="B208:B209"/>
    <mergeCell ref="C208:C209"/>
    <mergeCell ref="A199:A201"/>
    <mergeCell ref="B199:B200"/>
    <mergeCell ref="C199:C200"/>
    <mergeCell ref="A202:A204"/>
    <mergeCell ref="B202:B203"/>
    <mergeCell ref="C202:C203"/>
    <mergeCell ref="A191:G191"/>
    <mergeCell ref="A193:A195"/>
    <mergeCell ref="B193:B194"/>
    <mergeCell ref="C193:C194"/>
    <mergeCell ref="A196:A198"/>
    <mergeCell ref="B196:B197"/>
    <mergeCell ref="C196:C197"/>
    <mergeCell ref="A184:A186"/>
    <mergeCell ref="B184:B185"/>
    <mergeCell ref="C184:C185"/>
    <mergeCell ref="A187:A189"/>
    <mergeCell ref="B187:B188"/>
    <mergeCell ref="C187:C188"/>
    <mergeCell ref="A178:A180"/>
    <mergeCell ref="B178:B179"/>
    <mergeCell ref="C178:C179"/>
    <mergeCell ref="A181:A183"/>
    <mergeCell ref="B181:B182"/>
    <mergeCell ref="C181:C182"/>
    <mergeCell ref="A170:G170"/>
    <mergeCell ref="A172:A174"/>
    <mergeCell ref="B172:B173"/>
    <mergeCell ref="C172:C173"/>
    <mergeCell ref="A175:A177"/>
    <mergeCell ref="B175:B176"/>
    <mergeCell ref="C175:C176"/>
    <mergeCell ref="A118:N118"/>
    <mergeCell ref="A139:N139"/>
    <mergeCell ref="A154:N154"/>
    <mergeCell ref="A111:A112"/>
    <mergeCell ref="A120:A121"/>
    <mergeCell ref="A130:A131"/>
    <mergeCell ref="A122:A123"/>
    <mergeCell ref="A124:A125"/>
    <mergeCell ref="A126:A127"/>
    <mergeCell ref="A128:A129"/>
    <mergeCell ref="A103:A104"/>
    <mergeCell ref="A105:A106"/>
    <mergeCell ref="A115:A116"/>
    <mergeCell ref="A86:A87"/>
    <mergeCell ref="A88:A89"/>
    <mergeCell ref="A91:N91"/>
    <mergeCell ref="A93:A94"/>
    <mergeCell ref="A95:A96"/>
    <mergeCell ref="A97:A98"/>
    <mergeCell ref="A107:A108"/>
    <mergeCell ref="A113:A114"/>
    <mergeCell ref="A99:A100"/>
    <mergeCell ref="A101:A102"/>
    <mergeCell ref="A109:A110"/>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 ref="A46:H46"/>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AF57-5551-40BF-A094-CFE765BF9354}">
  <sheetPr>
    <tabColor rgb="FFFFFFCC"/>
  </sheetPr>
  <dimension ref="A1:DD106"/>
  <sheetViews>
    <sheetView topLeftCell="A2" workbookViewId="0">
      <selection activeCell="C5" sqref="C5:N5"/>
    </sheetView>
  </sheetViews>
  <sheetFormatPr baseColWidth="10" defaultColWidth="11.5703125" defaultRowHeight="13.9" customHeight="1" x14ac:dyDescent="0.2"/>
  <cols>
    <col min="1" max="1" width="13.28515625" style="129" customWidth="1"/>
    <col min="2" max="5" width="0" style="129" hidden="1" customWidth="1"/>
    <col min="6" max="6" width="16.140625" style="129" hidden="1" customWidth="1"/>
    <col min="7" max="7" width="9.7109375" style="137" hidden="1" customWidth="1"/>
    <col min="8" max="8" width="26.28515625" style="129" hidden="1" customWidth="1"/>
    <col min="9" max="9" width="29.7109375" style="129" hidden="1" customWidth="1"/>
    <col min="10" max="10" width="16.140625" style="129" hidden="1" customWidth="1"/>
    <col min="11" max="11" width="20" style="129" hidden="1" customWidth="1"/>
    <col min="12" max="12" width="33" style="129" hidden="1" customWidth="1"/>
    <col min="13" max="14" width="18.7109375" style="129" hidden="1" customWidth="1"/>
    <col min="15" max="15" width="21.28515625" style="129" hidden="1" customWidth="1"/>
    <col min="16" max="17" width="17.28515625" style="129" hidden="1" customWidth="1"/>
    <col min="18" max="18" width="14.7109375" style="129" hidden="1" customWidth="1"/>
    <col min="19" max="19" width="20.28515625" style="129" hidden="1" customWidth="1"/>
    <col min="20" max="20" width="25.7109375" style="129" hidden="1" customWidth="1"/>
    <col min="21" max="21" width="38.42578125" style="129" hidden="1" customWidth="1"/>
    <col min="22" max="22" width="30" style="129" customWidth="1"/>
    <col min="23" max="27" width="5.7109375" style="129" hidden="1" customWidth="1"/>
    <col min="28" max="30" width="5" style="138" customWidth="1"/>
    <col min="31" max="31" width="0" style="129" hidden="1" customWidth="1"/>
    <col min="32" max="32" width="30.5703125" style="129" hidden="1" customWidth="1"/>
    <col min="33" max="33" width="16" style="139" customWidth="1"/>
    <col min="34" max="34" width="42.5703125" style="129" hidden="1" customWidth="1"/>
    <col min="35" max="35" width="39.7109375" style="129" hidden="1" customWidth="1"/>
    <col min="36" max="36" width="55.7109375" style="129" hidden="1" customWidth="1"/>
    <col min="37" max="37" width="24.28515625" style="129" hidden="1" customWidth="1"/>
    <col min="38" max="38" width="25.28515625" style="129" hidden="1" customWidth="1"/>
    <col min="39" max="39" width="14.140625" style="129" hidden="1" customWidth="1"/>
    <col min="40" max="40" width="15" style="129" hidden="1" customWidth="1"/>
    <col min="41" max="41" width="28.28515625" style="129" hidden="1" customWidth="1"/>
    <col min="42" max="42" width="26.42578125" style="129" hidden="1" customWidth="1"/>
    <col min="43" max="43" width="18.140625" style="129" hidden="1" customWidth="1"/>
    <col min="44" max="44" width="14.7109375" style="129" hidden="1" customWidth="1"/>
    <col min="45" max="45" width="12.28515625" style="129" hidden="1" customWidth="1"/>
    <col min="46" max="46" width="12.5703125" style="129" hidden="1" customWidth="1"/>
    <col min="47" max="47" width="13.42578125" style="129" hidden="1" customWidth="1"/>
    <col min="48" max="48" width="0" style="129" hidden="1" customWidth="1"/>
    <col min="49" max="49" width="14" style="129" hidden="1" customWidth="1"/>
    <col min="50" max="50" width="31.7109375" style="129" hidden="1" customWidth="1"/>
    <col min="51" max="51" width="31.140625" style="129" hidden="1" customWidth="1"/>
    <col min="52" max="52" width="38.7109375" style="129" hidden="1" customWidth="1"/>
    <col min="53" max="53" width="12.5703125" style="129" hidden="1" customWidth="1"/>
    <col min="54" max="54" width="26.7109375" style="129" hidden="1" customWidth="1"/>
    <col min="55" max="55" width="27.7109375" style="129" hidden="1" customWidth="1"/>
    <col min="56" max="56" width="38.28515625" style="129" hidden="1" customWidth="1"/>
    <col min="57" max="57" width="12.28515625" style="129" hidden="1" customWidth="1"/>
    <col min="58" max="58" width="31.85546875" style="129" hidden="1" customWidth="1"/>
    <col min="59" max="59" width="31.5703125" style="129" hidden="1" customWidth="1"/>
    <col min="60" max="63" width="10.42578125" style="129" hidden="1" customWidth="1"/>
    <col min="64" max="64" width="18.7109375" style="129" hidden="1" customWidth="1"/>
    <col min="65" max="65" width="14.7109375" style="138" customWidth="1"/>
    <col min="66" max="66" width="20.7109375" style="129" hidden="1" customWidth="1"/>
    <col min="67" max="67" width="0" style="129" hidden="1" customWidth="1"/>
    <col min="68" max="68" width="12" style="129" hidden="1" customWidth="1"/>
    <col min="69" max="69" width="13.140625" style="129" hidden="1" customWidth="1"/>
    <col min="70" max="70" width="13.42578125" style="138" hidden="1" customWidth="1"/>
    <col min="71" max="71" width="16.28515625" style="138" customWidth="1"/>
    <col min="72" max="72" width="18" style="129" hidden="1" customWidth="1"/>
    <col min="73" max="73" width="17.85546875" style="129" hidden="1" customWidth="1"/>
    <col min="74" max="74" width="15.5703125" style="129" customWidth="1"/>
    <col min="75" max="75" width="18.42578125" style="129" hidden="1" customWidth="1"/>
    <col min="76" max="76" width="12.7109375" style="129" hidden="1" customWidth="1"/>
    <col min="77" max="77" width="13.7109375" style="129" hidden="1" customWidth="1"/>
    <col min="78" max="78" width="0" style="129" hidden="1" customWidth="1"/>
    <col min="79" max="79" width="15" style="129" hidden="1" customWidth="1"/>
    <col min="80" max="80" width="21.42578125" style="129" hidden="1" customWidth="1"/>
    <col min="81" max="81" width="23.85546875" style="129" hidden="1" customWidth="1"/>
    <col min="82" max="82" width="21.28515625" style="129" hidden="1" customWidth="1"/>
    <col min="83" max="83" width="17.85546875" style="129" hidden="1" customWidth="1"/>
    <col min="84" max="84" width="12.7109375" style="129" hidden="1" customWidth="1"/>
    <col min="85" max="85" width="13.7109375" style="129" hidden="1" customWidth="1"/>
    <col min="86" max="86" width="0" style="129" hidden="1" customWidth="1"/>
    <col min="87" max="87" width="15.140625" style="129" hidden="1" customWidth="1"/>
    <col min="88" max="88" width="15.42578125" style="129" hidden="1" customWidth="1"/>
    <col min="89" max="89" width="13.140625" style="129" customWidth="1"/>
    <col min="90" max="90" width="16" style="129" hidden="1" customWidth="1"/>
    <col min="91" max="91" width="18.85546875" style="129" hidden="1" customWidth="1"/>
    <col min="92" max="92" width="14" style="139" customWidth="1"/>
    <col min="93" max="93" width="16.7109375" style="129" hidden="1" customWidth="1"/>
    <col min="94" max="94" width="11.7109375" style="129" hidden="1" customWidth="1"/>
    <col min="95" max="95" width="11.85546875" style="129" customWidth="1"/>
    <col min="96" max="96" width="14.7109375" style="129" hidden="1" customWidth="1"/>
    <col min="97" max="97" width="15.140625" style="129" hidden="1" customWidth="1"/>
    <col min="98" max="98" width="12.7109375" style="139" customWidth="1"/>
    <col min="99" max="99" width="19.28515625" style="129" hidden="1" customWidth="1"/>
    <col min="100" max="100" width="18.28515625" style="129" hidden="1" customWidth="1"/>
    <col min="101" max="101" width="11.85546875" style="139" bestFit="1" customWidth="1"/>
    <col min="102" max="102" width="16.5703125" style="129" hidden="1" customWidth="1"/>
    <col min="103" max="103" width="14.7109375" style="129" hidden="1" customWidth="1"/>
    <col min="104" max="104" width="15.85546875" style="129" hidden="1" customWidth="1"/>
    <col min="105" max="105" width="15.85546875" style="129" customWidth="1"/>
    <col min="106" max="107" width="18.140625" style="129" customWidth="1"/>
    <col min="108" max="108" width="21.7109375" style="129" customWidth="1"/>
    <col min="109" max="16384" width="11.5703125" style="129"/>
  </cols>
  <sheetData>
    <row r="1" spans="1:108" s="128" customFormat="1" ht="13.9" customHeight="1" x14ac:dyDescent="0.2">
      <c r="A1" s="128" t="s">
        <v>356</v>
      </c>
      <c r="B1" s="129" t="s">
        <v>357</v>
      </c>
      <c r="C1" s="129" t="s">
        <v>358</v>
      </c>
      <c r="D1" s="129" t="s">
        <v>359</v>
      </c>
      <c r="E1" s="129" t="s">
        <v>360</v>
      </c>
      <c r="F1" s="129" t="s">
        <v>361</v>
      </c>
      <c r="G1" s="128" t="s">
        <v>362</v>
      </c>
      <c r="H1" s="129" t="s">
        <v>363</v>
      </c>
      <c r="I1" s="129" t="s">
        <v>364</v>
      </c>
      <c r="J1" s="129" t="s">
        <v>365</v>
      </c>
      <c r="K1" s="129" t="s">
        <v>366</v>
      </c>
      <c r="L1" s="129" t="s">
        <v>367</v>
      </c>
      <c r="M1" s="128" t="s">
        <v>368</v>
      </c>
      <c r="N1" s="129" t="s">
        <v>369</v>
      </c>
      <c r="O1" s="129" t="s">
        <v>370</v>
      </c>
      <c r="P1" s="128" t="s">
        <v>371</v>
      </c>
      <c r="Q1" s="128" t="s">
        <v>372</v>
      </c>
      <c r="R1" s="128" t="s">
        <v>373</v>
      </c>
      <c r="S1" s="128" t="s">
        <v>374</v>
      </c>
      <c r="T1" s="128" t="s">
        <v>375</v>
      </c>
      <c r="U1" s="129" t="s">
        <v>376</v>
      </c>
      <c r="V1" s="128" t="s">
        <v>377</v>
      </c>
      <c r="W1" s="129" t="s">
        <v>378</v>
      </c>
      <c r="X1" s="129" t="s">
        <v>379</v>
      </c>
      <c r="Y1" s="129" t="s">
        <v>380</v>
      </c>
      <c r="Z1" s="129" t="s">
        <v>381</v>
      </c>
      <c r="AA1" s="129" t="s">
        <v>382</v>
      </c>
      <c r="AB1" s="128" t="s">
        <v>383</v>
      </c>
      <c r="AC1" s="128" t="s">
        <v>384</v>
      </c>
      <c r="AD1" s="128" t="s">
        <v>385</v>
      </c>
      <c r="AE1" s="129" t="s">
        <v>386</v>
      </c>
      <c r="AF1" s="129" t="s">
        <v>387</v>
      </c>
      <c r="AG1" s="130" t="s">
        <v>388</v>
      </c>
      <c r="AH1" s="129" t="s">
        <v>389</v>
      </c>
      <c r="AI1" s="129" t="s">
        <v>390</v>
      </c>
      <c r="AJ1" s="129" t="s">
        <v>391</v>
      </c>
      <c r="AK1" s="129" t="s">
        <v>392</v>
      </c>
      <c r="AL1" s="129" t="s">
        <v>393</v>
      </c>
      <c r="AM1" s="129" t="s">
        <v>394</v>
      </c>
      <c r="AN1" s="129" t="s">
        <v>395</v>
      </c>
      <c r="AO1" s="129" t="s">
        <v>396</v>
      </c>
      <c r="AP1" s="129" t="s">
        <v>397</v>
      </c>
      <c r="AQ1" s="129" t="s">
        <v>398</v>
      </c>
      <c r="AR1" s="129" t="s">
        <v>399</v>
      </c>
      <c r="AS1" s="129" t="s">
        <v>400</v>
      </c>
      <c r="AT1" s="129" t="s">
        <v>401</v>
      </c>
      <c r="AU1" s="129" t="s">
        <v>402</v>
      </c>
      <c r="AV1" s="129" t="s">
        <v>403</v>
      </c>
      <c r="AW1" s="129" t="s">
        <v>404</v>
      </c>
      <c r="AX1" s="129" t="s">
        <v>405</v>
      </c>
      <c r="AY1" s="129" t="s">
        <v>406</v>
      </c>
      <c r="AZ1" s="129" t="s">
        <v>407</v>
      </c>
      <c r="BA1" s="129" t="s">
        <v>408</v>
      </c>
      <c r="BB1" s="129" t="s">
        <v>409</v>
      </c>
      <c r="BC1" s="129" t="s">
        <v>410</v>
      </c>
      <c r="BD1" s="129" t="s">
        <v>411</v>
      </c>
      <c r="BE1" s="129" t="s">
        <v>412</v>
      </c>
      <c r="BF1" s="129" t="s">
        <v>413</v>
      </c>
      <c r="BG1" s="129" t="s">
        <v>414</v>
      </c>
      <c r="BH1" s="129" t="s">
        <v>415</v>
      </c>
      <c r="BI1" s="129" t="s">
        <v>416</v>
      </c>
      <c r="BJ1" s="129" t="s">
        <v>417</v>
      </c>
      <c r="BK1" s="129" t="s">
        <v>418</v>
      </c>
      <c r="BL1" s="129" t="s">
        <v>419</v>
      </c>
      <c r="BM1" s="131" t="s">
        <v>420</v>
      </c>
      <c r="BN1" s="132" t="s">
        <v>421</v>
      </c>
      <c r="BO1" s="132" t="s">
        <v>422</v>
      </c>
      <c r="BP1" s="132" t="s">
        <v>423</v>
      </c>
      <c r="BQ1" s="132" t="s">
        <v>424</v>
      </c>
      <c r="BR1" s="133" t="s">
        <v>425</v>
      </c>
      <c r="BS1" s="131" t="s">
        <v>426</v>
      </c>
      <c r="BT1" s="132" t="s">
        <v>427</v>
      </c>
      <c r="BU1" s="132" t="s">
        <v>428</v>
      </c>
      <c r="BV1" s="131" t="s">
        <v>429</v>
      </c>
      <c r="BW1" s="132" t="s">
        <v>430</v>
      </c>
      <c r="BX1" s="132" t="s">
        <v>431</v>
      </c>
      <c r="BY1" s="132" t="s">
        <v>432</v>
      </c>
      <c r="BZ1" s="132" t="s">
        <v>433</v>
      </c>
      <c r="CA1" s="132" t="s">
        <v>434</v>
      </c>
      <c r="CB1" s="132" t="s">
        <v>435</v>
      </c>
      <c r="CC1" s="132" t="s">
        <v>436</v>
      </c>
      <c r="CD1" s="132" t="s">
        <v>437</v>
      </c>
      <c r="CE1" s="132" t="s">
        <v>438</v>
      </c>
      <c r="CF1" s="132" t="s">
        <v>439</v>
      </c>
      <c r="CG1" s="132" t="s">
        <v>440</v>
      </c>
      <c r="CH1" s="132" t="s">
        <v>441</v>
      </c>
      <c r="CI1" s="132" t="s">
        <v>442</v>
      </c>
      <c r="CJ1" s="132" t="s">
        <v>443</v>
      </c>
      <c r="CK1" s="131" t="s">
        <v>444</v>
      </c>
      <c r="CL1" s="132" t="s">
        <v>445</v>
      </c>
      <c r="CM1" s="132" t="s">
        <v>446</v>
      </c>
      <c r="CN1" s="134" t="s">
        <v>447</v>
      </c>
      <c r="CO1" s="131" t="s">
        <v>448</v>
      </c>
      <c r="CP1" s="131" t="s">
        <v>449</v>
      </c>
      <c r="CQ1" s="131" t="s">
        <v>450</v>
      </c>
      <c r="CR1" s="131" t="s">
        <v>451</v>
      </c>
      <c r="CS1" s="131" t="s">
        <v>452</v>
      </c>
      <c r="CT1" s="134" t="s">
        <v>453</v>
      </c>
      <c r="CU1" s="131" t="s">
        <v>454</v>
      </c>
      <c r="CV1" s="131" t="s">
        <v>455</v>
      </c>
      <c r="CW1" s="134" t="s">
        <v>456</v>
      </c>
      <c r="CX1" s="131" t="s">
        <v>457</v>
      </c>
      <c r="CY1" s="131" t="s">
        <v>458</v>
      </c>
      <c r="CZ1" s="131" t="s">
        <v>459</v>
      </c>
      <c r="DA1" s="135" t="s">
        <v>460</v>
      </c>
      <c r="DB1" s="135" t="s">
        <v>461</v>
      </c>
      <c r="DC1" s="135" t="s">
        <v>462</v>
      </c>
      <c r="DD1" s="136" t="s">
        <v>463</v>
      </c>
    </row>
    <row r="2" spans="1:108" ht="13.9" customHeight="1" x14ac:dyDescent="0.2">
      <c r="A2" s="129" t="s">
        <v>464</v>
      </c>
      <c r="B2" s="129" t="s">
        <v>465</v>
      </c>
      <c r="C2" s="129">
        <v>7711</v>
      </c>
      <c r="D2" s="129" t="s">
        <v>464</v>
      </c>
      <c r="E2" s="129">
        <v>12022</v>
      </c>
      <c r="F2" s="129">
        <v>7711</v>
      </c>
      <c r="G2" s="137">
        <v>16373</v>
      </c>
      <c r="H2" s="129">
        <v>2890</v>
      </c>
      <c r="I2" s="129" t="s">
        <v>466</v>
      </c>
      <c r="J2" s="129" t="s">
        <v>467</v>
      </c>
      <c r="K2" s="129" t="s">
        <v>468</v>
      </c>
      <c r="L2" s="129" t="s">
        <v>469</v>
      </c>
      <c r="M2" s="129" t="s">
        <v>470</v>
      </c>
      <c r="N2" s="129" t="s">
        <v>471</v>
      </c>
      <c r="O2" s="129" t="s">
        <v>472</v>
      </c>
      <c r="P2" s="129" t="s">
        <v>246</v>
      </c>
      <c r="Q2" s="129" t="s">
        <v>245</v>
      </c>
      <c r="R2" s="129" t="s">
        <v>473</v>
      </c>
      <c r="S2" s="129" t="s">
        <v>474</v>
      </c>
      <c r="T2" s="129" t="s">
        <v>475</v>
      </c>
      <c r="U2" s="129">
        <v>0</v>
      </c>
      <c r="V2" s="129" t="s">
        <v>476</v>
      </c>
      <c r="W2" s="129" t="s">
        <v>477</v>
      </c>
      <c r="X2" s="129" t="s">
        <v>478</v>
      </c>
      <c r="Y2" s="129">
        <v>0</v>
      </c>
      <c r="Z2" s="129" t="s">
        <v>479</v>
      </c>
      <c r="AA2" s="129" t="s">
        <v>480</v>
      </c>
      <c r="AB2" s="138">
        <v>1</v>
      </c>
      <c r="AC2" s="138">
        <v>1</v>
      </c>
      <c r="AD2" s="138">
        <v>9</v>
      </c>
      <c r="AE2" s="129">
        <v>1</v>
      </c>
      <c r="AF2" s="129">
        <v>10</v>
      </c>
      <c r="AG2" s="139">
        <v>45702000</v>
      </c>
      <c r="AH2" s="129">
        <v>0</v>
      </c>
      <c r="AI2" s="129">
        <v>0</v>
      </c>
      <c r="AJ2" s="129">
        <v>0</v>
      </c>
      <c r="AK2" s="129" t="s">
        <v>481</v>
      </c>
      <c r="AL2" s="129" t="s">
        <v>482</v>
      </c>
      <c r="AM2" s="129">
        <v>0</v>
      </c>
      <c r="AN2" s="129">
        <v>0</v>
      </c>
      <c r="AO2" s="129" t="s">
        <v>232</v>
      </c>
      <c r="AP2" s="129" t="s">
        <v>483</v>
      </c>
      <c r="AQ2" s="129">
        <v>20221244</v>
      </c>
      <c r="AR2" s="129">
        <v>1411</v>
      </c>
      <c r="AS2" s="129">
        <v>44584</v>
      </c>
      <c r="AT2" s="129">
        <v>45702000</v>
      </c>
      <c r="AU2" s="129">
        <v>1529</v>
      </c>
      <c r="AV2" s="129">
        <v>44589</v>
      </c>
      <c r="AW2" s="129">
        <v>45702000</v>
      </c>
      <c r="AX2" s="129">
        <v>0</v>
      </c>
      <c r="AY2" s="129">
        <v>5078000</v>
      </c>
      <c r="AZ2" s="129" t="s">
        <v>484</v>
      </c>
      <c r="BA2" s="129" t="s">
        <v>485</v>
      </c>
      <c r="BB2" s="129" t="s">
        <v>486</v>
      </c>
      <c r="BC2" s="129">
        <v>3778917</v>
      </c>
      <c r="BD2" s="129" t="s">
        <v>487</v>
      </c>
      <c r="BE2" s="129" t="s">
        <v>488</v>
      </c>
      <c r="BF2" s="129" t="s">
        <v>489</v>
      </c>
      <c r="BG2" s="129" t="s">
        <v>489</v>
      </c>
      <c r="BH2" s="129" t="s">
        <v>489</v>
      </c>
      <c r="BI2" s="129" t="s">
        <v>490</v>
      </c>
      <c r="BJ2" s="129" t="s">
        <v>491</v>
      </c>
      <c r="BK2" s="129">
        <v>1510512000</v>
      </c>
      <c r="BL2" s="129" t="s">
        <v>492</v>
      </c>
      <c r="BM2" s="138">
        <v>16373</v>
      </c>
      <c r="BN2" s="129">
        <v>0</v>
      </c>
      <c r="BO2" s="129" t="s">
        <v>493</v>
      </c>
      <c r="BP2" s="129" t="s">
        <v>493</v>
      </c>
      <c r="BQ2" s="129" t="s">
        <v>494</v>
      </c>
      <c r="BR2" s="138">
        <v>20221244</v>
      </c>
      <c r="BS2" s="138" t="s">
        <v>495</v>
      </c>
      <c r="BT2" s="129" t="s">
        <v>494</v>
      </c>
      <c r="BU2" s="129" t="s">
        <v>496</v>
      </c>
      <c r="BV2" s="129" t="s">
        <v>496</v>
      </c>
      <c r="BW2" s="129" t="s">
        <v>494</v>
      </c>
      <c r="BX2" s="129" t="s">
        <v>497</v>
      </c>
      <c r="BY2" s="129" t="s">
        <v>497</v>
      </c>
      <c r="BZ2" s="129" t="s">
        <v>497</v>
      </c>
      <c r="CA2" s="129" t="s">
        <v>498</v>
      </c>
      <c r="CB2" s="129" t="s">
        <v>473</v>
      </c>
      <c r="CC2" s="129" t="s">
        <v>473</v>
      </c>
      <c r="CD2" s="129" t="s">
        <v>473</v>
      </c>
      <c r="CE2" s="129" t="s">
        <v>498</v>
      </c>
      <c r="CF2" s="129" t="s">
        <v>499</v>
      </c>
      <c r="CG2" s="129" t="s">
        <v>499</v>
      </c>
      <c r="CH2" s="129" t="s">
        <v>499</v>
      </c>
      <c r="CI2" s="129" t="s">
        <v>498</v>
      </c>
      <c r="CJ2" s="129">
        <v>1411</v>
      </c>
      <c r="CK2" s="129">
        <v>1411</v>
      </c>
      <c r="CL2" s="129" t="s">
        <v>494</v>
      </c>
      <c r="CM2" s="129">
        <v>45702000</v>
      </c>
      <c r="CN2" s="139">
        <v>45702000</v>
      </c>
      <c r="CO2" s="129" t="s">
        <v>494</v>
      </c>
      <c r="CP2" s="129">
        <v>1529</v>
      </c>
      <c r="CQ2" s="129">
        <v>1529</v>
      </c>
      <c r="CR2" s="129" t="s">
        <v>494</v>
      </c>
      <c r="CS2" s="129">
        <v>45702000</v>
      </c>
      <c r="CT2" s="139">
        <v>45702000</v>
      </c>
      <c r="CU2" s="129" t="s">
        <v>500</v>
      </c>
      <c r="CV2" s="129" t="s">
        <v>494</v>
      </c>
      <c r="CW2" s="139">
        <v>5078000</v>
      </c>
      <c r="CX2" s="129" t="s">
        <v>501</v>
      </c>
      <c r="CY2" s="129">
        <v>2890</v>
      </c>
      <c r="CZ2" s="129">
        <v>2890</v>
      </c>
      <c r="DA2" s="140" t="s">
        <v>502</v>
      </c>
      <c r="DB2" s="141">
        <f>+Tabla3[[#This Row],[VALOR TOTAL ESTIMADO VIGENCIA ACTUAL]]-Tabla3[[#This Row],[Valor CDP BD]]</f>
        <v>0</v>
      </c>
      <c r="DC2" s="141">
        <f>+Tabla3[[#This Row],[Valor CDP BD]]-Tabla3[[#This Row],[Valor RP BD]]</f>
        <v>0</v>
      </c>
      <c r="DD2" s="140"/>
    </row>
    <row r="3" spans="1:108" ht="13.9" customHeight="1" x14ac:dyDescent="0.2">
      <c r="A3" s="129" t="s">
        <v>503</v>
      </c>
      <c r="B3" s="129" t="s">
        <v>504</v>
      </c>
      <c r="C3" s="129">
        <v>7711</v>
      </c>
      <c r="D3" s="129" t="s">
        <v>503</v>
      </c>
      <c r="E3" s="129">
        <v>22022</v>
      </c>
      <c r="F3" s="129">
        <v>7711</v>
      </c>
      <c r="G3" s="137">
        <v>16822</v>
      </c>
      <c r="H3" s="129">
        <v>2891</v>
      </c>
      <c r="I3" s="129" t="s">
        <v>505</v>
      </c>
      <c r="J3" s="129" t="s">
        <v>467</v>
      </c>
      <c r="K3" s="129" t="s">
        <v>468</v>
      </c>
      <c r="L3" s="129" t="s">
        <v>469</v>
      </c>
      <c r="M3" s="129" t="s">
        <v>470</v>
      </c>
      <c r="N3" s="129" t="s">
        <v>471</v>
      </c>
      <c r="O3" s="129" t="s">
        <v>472</v>
      </c>
      <c r="P3" s="129" t="s">
        <v>246</v>
      </c>
      <c r="Q3" s="129" t="s">
        <v>245</v>
      </c>
      <c r="R3" s="129" t="s">
        <v>473</v>
      </c>
      <c r="S3" s="129" t="s">
        <v>474</v>
      </c>
      <c r="T3" s="129" t="s">
        <v>506</v>
      </c>
      <c r="U3" s="129">
        <v>0</v>
      </c>
      <c r="V3" s="129" t="s">
        <v>476</v>
      </c>
      <c r="W3" s="129" t="s">
        <v>477</v>
      </c>
      <c r="X3" s="129" t="s">
        <v>478</v>
      </c>
      <c r="Y3" s="129">
        <v>0</v>
      </c>
      <c r="Z3" s="129" t="s">
        <v>479</v>
      </c>
      <c r="AA3" s="129" t="s">
        <v>480</v>
      </c>
      <c r="AB3" s="138">
        <v>1</v>
      </c>
      <c r="AC3" s="138">
        <v>1</v>
      </c>
      <c r="AD3" s="138">
        <v>10</v>
      </c>
      <c r="AE3" s="129">
        <v>1</v>
      </c>
      <c r="AF3" s="129">
        <v>11</v>
      </c>
      <c r="AG3" s="139">
        <v>50780000</v>
      </c>
      <c r="AH3" s="129">
        <v>0</v>
      </c>
      <c r="AI3" s="129">
        <v>0</v>
      </c>
      <c r="AJ3" s="129">
        <v>0</v>
      </c>
      <c r="AK3" s="129" t="s">
        <v>481</v>
      </c>
      <c r="AL3" s="129" t="s">
        <v>482</v>
      </c>
      <c r="AM3" s="129">
        <v>0</v>
      </c>
      <c r="AN3" s="129">
        <v>0</v>
      </c>
      <c r="AO3" s="129" t="s">
        <v>232</v>
      </c>
      <c r="AP3" s="129" t="s">
        <v>507</v>
      </c>
      <c r="AQ3" s="129">
        <v>20220376</v>
      </c>
      <c r="AR3" s="129">
        <v>429</v>
      </c>
      <c r="AS3" s="129">
        <v>44575</v>
      </c>
      <c r="AT3" s="129">
        <v>50780000</v>
      </c>
      <c r="AU3" s="129">
        <v>717</v>
      </c>
      <c r="AV3" s="129">
        <v>44584</v>
      </c>
      <c r="AW3" s="129">
        <v>50780000</v>
      </c>
      <c r="AX3" s="129">
        <v>0</v>
      </c>
      <c r="AY3" s="129">
        <v>5078000</v>
      </c>
      <c r="AZ3" s="129" t="s">
        <v>484</v>
      </c>
      <c r="BA3" s="129" t="s">
        <v>485</v>
      </c>
      <c r="BB3" s="129" t="s">
        <v>486</v>
      </c>
      <c r="BC3" s="129">
        <v>3778917</v>
      </c>
      <c r="BD3" s="129" t="s">
        <v>487</v>
      </c>
      <c r="BE3" s="129" t="s">
        <v>488</v>
      </c>
      <c r="BF3" s="129" t="s">
        <v>489</v>
      </c>
      <c r="BG3" s="129" t="s">
        <v>489</v>
      </c>
      <c r="BH3" s="129" t="s">
        <v>489</v>
      </c>
      <c r="BI3" s="129" t="s">
        <v>490</v>
      </c>
      <c r="BJ3" s="129" t="s">
        <v>491</v>
      </c>
      <c r="BK3" s="129">
        <v>1510512000</v>
      </c>
      <c r="BL3" s="129" t="s">
        <v>492</v>
      </c>
      <c r="BM3" s="138">
        <v>16822</v>
      </c>
      <c r="BN3" s="129">
        <v>0</v>
      </c>
      <c r="BO3" s="129" t="s">
        <v>493</v>
      </c>
      <c r="BP3" s="129" t="s">
        <v>493</v>
      </c>
      <c r="BQ3" s="129" t="s">
        <v>494</v>
      </c>
      <c r="BR3" s="138">
        <v>20220376</v>
      </c>
      <c r="BS3" s="138" t="s">
        <v>508</v>
      </c>
      <c r="BT3" s="129" t="s">
        <v>494</v>
      </c>
      <c r="BU3" s="129" t="s">
        <v>509</v>
      </c>
      <c r="BV3" s="129" t="s">
        <v>509</v>
      </c>
      <c r="BW3" s="129" t="s">
        <v>494</v>
      </c>
      <c r="BX3" s="129" t="s">
        <v>497</v>
      </c>
      <c r="BY3" s="129" t="s">
        <v>497</v>
      </c>
      <c r="BZ3" s="129" t="s">
        <v>510</v>
      </c>
      <c r="CA3" s="129" t="s">
        <v>511</v>
      </c>
      <c r="CB3" s="129" t="s">
        <v>473</v>
      </c>
      <c r="CC3" s="129" t="s">
        <v>473</v>
      </c>
      <c r="CD3" s="129" t="s">
        <v>473</v>
      </c>
      <c r="CE3" s="129" t="s">
        <v>498</v>
      </c>
      <c r="CF3" s="129" t="s">
        <v>512</v>
      </c>
      <c r="CG3" s="129" t="s">
        <v>512</v>
      </c>
      <c r="CH3" s="129" t="s">
        <v>512</v>
      </c>
      <c r="CI3" s="129" t="s">
        <v>498</v>
      </c>
      <c r="CJ3" s="129">
        <v>429</v>
      </c>
      <c r="CK3" s="129">
        <v>429</v>
      </c>
      <c r="CL3" s="129" t="s">
        <v>494</v>
      </c>
      <c r="CM3" s="129">
        <v>50780000</v>
      </c>
      <c r="CN3" s="139">
        <v>50780000</v>
      </c>
      <c r="CO3" s="129" t="s">
        <v>494</v>
      </c>
      <c r="CP3" s="129">
        <v>717</v>
      </c>
      <c r="CQ3" s="129">
        <v>717</v>
      </c>
      <c r="CR3" s="129" t="s">
        <v>494</v>
      </c>
      <c r="CS3" s="129">
        <v>50780000</v>
      </c>
      <c r="CT3" s="139">
        <v>50780000</v>
      </c>
      <c r="CU3" s="129" t="s">
        <v>500</v>
      </c>
      <c r="CV3" s="129" t="s">
        <v>494</v>
      </c>
      <c r="CW3" s="139">
        <v>5078000</v>
      </c>
      <c r="CX3" s="129" t="s">
        <v>501</v>
      </c>
      <c r="CY3" s="129">
        <v>2891</v>
      </c>
      <c r="CZ3" s="129">
        <v>2891</v>
      </c>
      <c r="DA3" s="140" t="s">
        <v>502</v>
      </c>
      <c r="DB3" s="141">
        <f>+Tabla3[[#This Row],[VALOR TOTAL ESTIMADO VIGENCIA ACTUAL]]-Tabla3[[#This Row],[Valor CDP BD]]</f>
        <v>0</v>
      </c>
      <c r="DC3" s="141">
        <f>+Tabla3[[#This Row],[Valor CDP BD]]-Tabla3[[#This Row],[Valor RP BD]]</f>
        <v>0</v>
      </c>
      <c r="DD3" s="140"/>
    </row>
    <row r="4" spans="1:108" ht="13.9" customHeight="1" x14ac:dyDescent="0.2">
      <c r="A4" s="129" t="s">
        <v>513</v>
      </c>
      <c r="B4" s="129" t="s">
        <v>514</v>
      </c>
      <c r="C4" s="129">
        <v>7711</v>
      </c>
      <c r="D4" s="129" t="s">
        <v>513</v>
      </c>
      <c r="E4" s="129">
        <v>32022</v>
      </c>
      <c r="F4" s="129">
        <v>7711</v>
      </c>
      <c r="G4" s="137">
        <v>16831</v>
      </c>
      <c r="H4" s="129">
        <v>2891</v>
      </c>
      <c r="I4" s="129" t="s">
        <v>505</v>
      </c>
      <c r="J4" s="129" t="s">
        <v>467</v>
      </c>
      <c r="K4" s="129" t="s">
        <v>468</v>
      </c>
      <c r="L4" s="129" t="s">
        <v>469</v>
      </c>
      <c r="M4" s="129" t="s">
        <v>470</v>
      </c>
      <c r="N4" s="129" t="s">
        <v>471</v>
      </c>
      <c r="O4" s="129" t="s">
        <v>472</v>
      </c>
      <c r="P4" s="129" t="s">
        <v>246</v>
      </c>
      <c r="Q4" s="129" t="s">
        <v>245</v>
      </c>
      <c r="R4" s="129" t="s">
        <v>473</v>
      </c>
      <c r="S4" s="129" t="s">
        <v>474</v>
      </c>
      <c r="T4" s="129" t="s">
        <v>506</v>
      </c>
      <c r="U4" s="129">
        <v>0</v>
      </c>
      <c r="V4" s="129" t="s">
        <v>476</v>
      </c>
      <c r="W4" s="129" t="s">
        <v>477</v>
      </c>
      <c r="X4" s="129" t="s">
        <v>478</v>
      </c>
      <c r="Y4" s="129">
        <v>0</v>
      </c>
      <c r="Z4" s="129" t="s">
        <v>479</v>
      </c>
      <c r="AA4" s="129" t="s">
        <v>480</v>
      </c>
      <c r="AB4" s="138">
        <v>1</v>
      </c>
      <c r="AC4" s="138">
        <v>1</v>
      </c>
      <c r="AD4" s="138">
        <v>10</v>
      </c>
      <c r="AE4" s="129">
        <v>1</v>
      </c>
      <c r="AF4" s="129">
        <v>11</v>
      </c>
      <c r="AG4" s="139">
        <v>50780000</v>
      </c>
      <c r="AH4" s="129">
        <v>0</v>
      </c>
      <c r="AI4" s="129">
        <v>0</v>
      </c>
      <c r="AJ4" s="129">
        <v>0</v>
      </c>
      <c r="AK4" s="129" t="s">
        <v>481</v>
      </c>
      <c r="AL4" s="129" t="s">
        <v>482</v>
      </c>
      <c r="AM4" s="129">
        <v>0</v>
      </c>
      <c r="AN4" s="129">
        <v>0</v>
      </c>
      <c r="AO4" s="129" t="s">
        <v>232</v>
      </c>
      <c r="AP4" s="129" t="s">
        <v>515</v>
      </c>
      <c r="AQ4" s="129">
        <v>20220404</v>
      </c>
      <c r="AR4" s="129">
        <v>319</v>
      </c>
      <c r="AS4" s="129">
        <v>44573</v>
      </c>
      <c r="AT4" s="129">
        <v>50780000</v>
      </c>
      <c r="AU4" s="129">
        <v>362</v>
      </c>
      <c r="AV4" s="129">
        <v>44579</v>
      </c>
      <c r="AW4" s="129">
        <v>50780000</v>
      </c>
      <c r="AX4" s="129">
        <v>0</v>
      </c>
      <c r="AY4" s="129">
        <v>5078000</v>
      </c>
      <c r="AZ4" s="129" t="s">
        <v>484</v>
      </c>
      <c r="BA4" s="129" t="s">
        <v>485</v>
      </c>
      <c r="BB4" s="129" t="s">
        <v>486</v>
      </c>
      <c r="BC4" s="129">
        <v>3778917</v>
      </c>
      <c r="BD4" s="129" t="s">
        <v>487</v>
      </c>
      <c r="BE4" s="129" t="s">
        <v>488</v>
      </c>
      <c r="BF4" s="129" t="s">
        <v>489</v>
      </c>
      <c r="BG4" s="129" t="s">
        <v>489</v>
      </c>
      <c r="BH4" s="129" t="s">
        <v>489</v>
      </c>
      <c r="BI4" s="129" t="s">
        <v>490</v>
      </c>
      <c r="BJ4" s="129" t="s">
        <v>491</v>
      </c>
      <c r="BK4" s="129">
        <v>1510512000</v>
      </c>
      <c r="BL4" s="129" t="s">
        <v>492</v>
      </c>
      <c r="BM4" s="138">
        <v>16831</v>
      </c>
      <c r="BN4" s="129">
        <v>0</v>
      </c>
      <c r="BO4" s="129" t="s">
        <v>493</v>
      </c>
      <c r="BP4" s="129" t="s">
        <v>493</v>
      </c>
      <c r="BQ4" s="129" t="s">
        <v>494</v>
      </c>
      <c r="BR4" s="138">
        <v>20220404</v>
      </c>
      <c r="BS4" s="138" t="s">
        <v>516</v>
      </c>
      <c r="BT4" s="129" t="s">
        <v>494</v>
      </c>
      <c r="BU4" s="129" t="s">
        <v>515</v>
      </c>
      <c r="BV4" s="129" t="s">
        <v>515</v>
      </c>
      <c r="BW4" s="129" t="s">
        <v>494</v>
      </c>
      <c r="BX4" s="129" t="s">
        <v>497</v>
      </c>
      <c r="BY4" s="129" t="s">
        <v>497</v>
      </c>
      <c r="BZ4" s="129" t="s">
        <v>497</v>
      </c>
      <c r="CA4" s="129" t="s">
        <v>498</v>
      </c>
      <c r="CB4" s="129" t="s">
        <v>473</v>
      </c>
      <c r="CC4" s="129" t="s">
        <v>473</v>
      </c>
      <c r="CD4" s="129" t="s">
        <v>473</v>
      </c>
      <c r="CE4" s="129" t="s">
        <v>498</v>
      </c>
      <c r="CF4" s="129" t="s">
        <v>512</v>
      </c>
      <c r="CG4" s="129" t="s">
        <v>512</v>
      </c>
      <c r="CH4" s="129" t="s">
        <v>512</v>
      </c>
      <c r="CI4" s="129" t="s">
        <v>498</v>
      </c>
      <c r="CJ4" s="129">
        <v>319</v>
      </c>
      <c r="CK4" s="129">
        <v>319</v>
      </c>
      <c r="CL4" s="129" t="s">
        <v>494</v>
      </c>
      <c r="CM4" s="129">
        <v>50780000</v>
      </c>
      <c r="CN4" s="139">
        <v>50780000</v>
      </c>
      <c r="CO4" s="129" t="s">
        <v>494</v>
      </c>
      <c r="CP4" s="129">
        <v>362</v>
      </c>
      <c r="CQ4" s="129">
        <v>362</v>
      </c>
      <c r="CR4" s="129" t="s">
        <v>494</v>
      </c>
      <c r="CS4" s="129">
        <v>50780000</v>
      </c>
      <c r="CT4" s="139">
        <v>50780000</v>
      </c>
      <c r="CU4" s="129" t="s">
        <v>500</v>
      </c>
      <c r="CV4" s="129" t="s">
        <v>494</v>
      </c>
      <c r="CW4" s="139">
        <v>6939933</v>
      </c>
      <c r="CX4" s="129" t="s">
        <v>501</v>
      </c>
      <c r="CY4" s="129">
        <v>2891</v>
      </c>
      <c r="CZ4" s="129">
        <v>2891</v>
      </c>
      <c r="DA4" s="140" t="s">
        <v>502</v>
      </c>
      <c r="DB4" s="141">
        <f>+Tabla3[[#This Row],[VALOR TOTAL ESTIMADO VIGENCIA ACTUAL]]-Tabla3[[#This Row],[Valor CDP BD]]</f>
        <v>0</v>
      </c>
      <c r="DC4" s="141">
        <f>+Tabla3[[#This Row],[Valor CDP BD]]-Tabla3[[#This Row],[Valor RP BD]]</f>
        <v>0</v>
      </c>
      <c r="DD4" s="140"/>
    </row>
    <row r="5" spans="1:108" ht="13.9" customHeight="1" x14ac:dyDescent="0.2">
      <c r="A5" s="129" t="s">
        <v>517</v>
      </c>
      <c r="B5" s="129" t="s">
        <v>518</v>
      </c>
      <c r="C5" s="129">
        <v>7711</v>
      </c>
      <c r="D5" s="129" t="s">
        <v>517</v>
      </c>
      <c r="E5" s="129">
        <v>42022</v>
      </c>
      <c r="F5" s="129">
        <v>7711</v>
      </c>
      <c r="G5" s="137">
        <v>16837</v>
      </c>
      <c r="H5" s="129">
        <v>2891</v>
      </c>
      <c r="I5" s="129" t="s">
        <v>505</v>
      </c>
      <c r="J5" s="129" t="s">
        <v>467</v>
      </c>
      <c r="K5" s="129" t="s">
        <v>468</v>
      </c>
      <c r="L5" s="129" t="s">
        <v>469</v>
      </c>
      <c r="M5" s="129" t="s">
        <v>470</v>
      </c>
      <c r="N5" s="129" t="s">
        <v>471</v>
      </c>
      <c r="O5" s="129" t="s">
        <v>472</v>
      </c>
      <c r="P5" s="129" t="s">
        <v>246</v>
      </c>
      <c r="Q5" s="129" t="s">
        <v>245</v>
      </c>
      <c r="R5" s="129" t="s">
        <v>473</v>
      </c>
      <c r="S5" s="129" t="s">
        <v>474</v>
      </c>
      <c r="T5" s="129" t="s">
        <v>506</v>
      </c>
      <c r="U5" s="129">
        <v>0</v>
      </c>
      <c r="V5" s="129" t="s">
        <v>476</v>
      </c>
      <c r="W5" s="129" t="s">
        <v>477</v>
      </c>
      <c r="X5" s="129" t="s">
        <v>478</v>
      </c>
      <c r="Y5" s="129">
        <v>0</v>
      </c>
      <c r="Z5" s="129" t="s">
        <v>479</v>
      </c>
      <c r="AA5" s="129" t="s">
        <v>480</v>
      </c>
      <c r="AB5" s="138">
        <v>1</v>
      </c>
      <c r="AC5" s="138">
        <v>1</v>
      </c>
      <c r="AD5" s="138">
        <v>10</v>
      </c>
      <c r="AE5" s="129">
        <v>1</v>
      </c>
      <c r="AF5" s="129">
        <v>11</v>
      </c>
      <c r="AG5" s="139">
        <v>50780000</v>
      </c>
      <c r="AH5" s="129">
        <v>0</v>
      </c>
      <c r="AI5" s="129">
        <v>0</v>
      </c>
      <c r="AJ5" s="129">
        <v>0</v>
      </c>
      <c r="AK5" s="129" t="s">
        <v>481</v>
      </c>
      <c r="AL5" s="129" t="s">
        <v>482</v>
      </c>
      <c r="AM5" s="129">
        <v>0</v>
      </c>
      <c r="AN5" s="129">
        <v>0</v>
      </c>
      <c r="AO5" s="129" t="s">
        <v>232</v>
      </c>
      <c r="AP5" s="129" t="s">
        <v>519</v>
      </c>
      <c r="AQ5" s="129">
        <v>20220506</v>
      </c>
      <c r="AR5" s="129">
        <v>701</v>
      </c>
      <c r="AS5" s="129">
        <v>44578</v>
      </c>
      <c r="AT5" s="129">
        <v>50780000</v>
      </c>
      <c r="AU5" s="129">
        <v>679</v>
      </c>
      <c r="AV5" s="129">
        <v>44583</v>
      </c>
      <c r="AW5" s="129">
        <v>50780000</v>
      </c>
      <c r="AX5" s="129">
        <v>0</v>
      </c>
      <c r="AY5" s="129">
        <v>5078000</v>
      </c>
      <c r="AZ5" s="129" t="s">
        <v>484</v>
      </c>
      <c r="BA5" s="129" t="s">
        <v>485</v>
      </c>
      <c r="BB5" s="129" t="s">
        <v>486</v>
      </c>
      <c r="BC5" s="129">
        <v>3778917</v>
      </c>
      <c r="BD5" s="129" t="s">
        <v>487</v>
      </c>
      <c r="BE5" s="129" t="s">
        <v>488</v>
      </c>
      <c r="BF5" s="129" t="s">
        <v>489</v>
      </c>
      <c r="BG5" s="129" t="s">
        <v>489</v>
      </c>
      <c r="BH5" s="129" t="s">
        <v>489</v>
      </c>
      <c r="BI5" s="129" t="s">
        <v>490</v>
      </c>
      <c r="BJ5" s="129" t="s">
        <v>491</v>
      </c>
      <c r="BK5" s="129">
        <v>1510512000</v>
      </c>
      <c r="BL5" s="129" t="s">
        <v>492</v>
      </c>
      <c r="BM5" s="138">
        <v>16837</v>
      </c>
      <c r="BN5" s="129">
        <v>0</v>
      </c>
      <c r="BO5" s="129" t="s">
        <v>493</v>
      </c>
      <c r="BP5" s="129" t="s">
        <v>493</v>
      </c>
      <c r="BQ5" s="129" t="s">
        <v>494</v>
      </c>
      <c r="BR5" s="138">
        <v>20220506</v>
      </c>
      <c r="BS5" s="138" t="s">
        <v>520</v>
      </c>
      <c r="BT5" s="129" t="s">
        <v>494</v>
      </c>
      <c r="BU5" s="129" t="s">
        <v>521</v>
      </c>
      <c r="BV5" s="129" t="s">
        <v>521</v>
      </c>
      <c r="BW5" s="129" t="s">
        <v>494</v>
      </c>
      <c r="BX5" s="129" t="s">
        <v>497</v>
      </c>
      <c r="BY5" s="129" t="s">
        <v>497</v>
      </c>
      <c r="BZ5" s="129" t="s">
        <v>497</v>
      </c>
      <c r="CA5" s="129" t="s">
        <v>498</v>
      </c>
      <c r="CB5" s="129" t="s">
        <v>473</v>
      </c>
      <c r="CC5" s="129" t="s">
        <v>473</v>
      </c>
      <c r="CD5" s="129" t="s">
        <v>473</v>
      </c>
      <c r="CE5" s="129" t="s">
        <v>498</v>
      </c>
      <c r="CF5" s="129" t="s">
        <v>512</v>
      </c>
      <c r="CG5" s="129" t="s">
        <v>512</v>
      </c>
      <c r="CH5" s="129" t="s">
        <v>512</v>
      </c>
      <c r="CI5" s="129" t="s">
        <v>498</v>
      </c>
      <c r="CJ5" s="129">
        <v>701</v>
      </c>
      <c r="CK5" s="129">
        <v>701</v>
      </c>
      <c r="CL5" s="129" t="s">
        <v>494</v>
      </c>
      <c r="CM5" s="129">
        <v>50780000</v>
      </c>
      <c r="CN5" s="139">
        <v>50780000</v>
      </c>
      <c r="CO5" s="129" t="s">
        <v>494</v>
      </c>
      <c r="CP5" s="129">
        <v>679</v>
      </c>
      <c r="CQ5" s="129">
        <v>679</v>
      </c>
      <c r="CR5" s="129" t="s">
        <v>494</v>
      </c>
      <c r="CS5" s="129">
        <v>50780000</v>
      </c>
      <c r="CT5" s="139">
        <v>50780000</v>
      </c>
      <c r="CU5" s="129" t="s">
        <v>500</v>
      </c>
      <c r="CV5" s="129" t="s">
        <v>494</v>
      </c>
      <c r="CW5" s="139">
        <v>6093600</v>
      </c>
      <c r="CX5" s="129" t="s">
        <v>501</v>
      </c>
      <c r="CY5" s="129">
        <v>2891</v>
      </c>
      <c r="CZ5" s="129">
        <v>2891</v>
      </c>
      <c r="DA5" s="140" t="s">
        <v>502</v>
      </c>
      <c r="DB5" s="141">
        <f>+Tabla3[[#This Row],[VALOR TOTAL ESTIMADO VIGENCIA ACTUAL]]-Tabla3[[#This Row],[Valor CDP BD]]</f>
        <v>0</v>
      </c>
      <c r="DC5" s="141">
        <f>+Tabla3[[#This Row],[Valor CDP BD]]-Tabla3[[#This Row],[Valor RP BD]]</f>
        <v>0</v>
      </c>
      <c r="DD5" s="140"/>
    </row>
    <row r="6" spans="1:108" ht="13.9" customHeight="1" x14ac:dyDescent="0.2">
      <c r="A6" s="129" t="s">
        <v>522</v>
      </c>
      <c r="B6" s="129" t="s">
        <v>523</v>
      </c>
      <c r="C6" s="129">
        <v>7711</v>
      </c>
      <c r="D6" s="129" t="s">
        <v>522</v>
      </c>
      <c r="E6" s="129">
        <v>52022</v>
      </c>
      <c r="F6" s="129">
        <v>7711</v>
      </c>
      <c r="G6" s="137">
        <v>16709</v>
      </c>
      <c r="H6" s="129">
        <v>2890</v>
      </c>
      <c r="I6" s="129" t="s">
        <v>466</v>
      </c>
      <c r="J6" s="129" t="s">
        <v>467</v>
      </c>
      <c r="K6" s="129" t="s">
        <v>468</v>
      </c>
      <c r="L6" s="129" t="s">
        <v>469</v>
      </c>
      <c r="M6" s="129" t="s">
        <v>470</v>
      </c>
      <c r="N6" s="129" t="s">
        <v>471</v>
      </c>
      <c r="O6" s="129" t="s">
        <v>472</v>
      </c>
      <c r="P6" s="129" t="s">
        <v>246</v>
      </c>
      <c r="Q6" s="129" t="s">
        <v>245</v>
      </c>
      <c r="R6" s="129" t="s">
        <v>473</v>
      </c>
      <c r="S6" s="129" t="s">
        <v>474</v>
      </c>
      <c r="T6" s="129" t="s">
        <v>475</v>
      </c>
      <c r="U6" s="129">
        <v>0</v>
      </c>
      <c r="V6" s="129" t="s">
        <v>476</v>
      </c>
      <c r="W6" s="129" t="s">
        <v>477</v>
      </c>
      <c r="X6" s="129" t="s">
        <v>478</v>
      </c>
      <c r="Y6" s="129">
        <v>0</v>
      </c>
      <c r="Z6" s="129" t="s">
        <v>479</v>
      </c>
      <c r="AA6" s="129" t="s">
        <v>480</v>
      </c>
      <c r="AB6" s="138">
        <v>1</v>
      </c>
      <c r="AC6" s="138">
        <v>1</v>
      </c>
      <c r="AD6" s="138">
        <v>10</v>
      </c>
      <c r="AE6" s="129">
        <v>1</v>
      </c>
      <c r="AF6" s="129">
        <v>11</v>
      </c>
      <c r="AG6" s="139">
        <v>50780000</v>
      </c>
      <c r="AH6" s="129">
        <v>0</v>
      </c>
      <c r="AI6" s="129">
        <v>0</v>
      </c>
      <c r="AJ6" s="129">
        <v>0</v>
      </c>
      <c r="AK6" s="129" t="s">
        <v>481</v>
      </c>
      <c r="AL6" s="129" t="s">
        <v>482</v>
      </c>
      <c r="AM6" s="129">
        <v>0</v>
      </c>
      <c r="AN6" s="129">
        <v>0</v>
      </c>
      <c r="AO6" s="129" t="s">
        <v>232</v>
      </c>
      <c r="AP6" s="129" t="s">
        <v>524</v>
      </c>
      <c r="AQ6" s="129">
        <v>20220372</v>
      </c>
      <c r="AR6" s="129">
        <v>424</v>
      </c>
      <c r="AS6" s="129">
        <v>44574</v>
      </c>
      <c r="AT6" s="129">
        <v>50780000</v>
      </c>
      <c r="AU6" s="129">
        <v>477</v>
      </c>
      <c r="AV6" s="129">
        <v>44581</v>
      </c>
      <c r="AW6" s="129">
        <v>50780000</v>
      </c>
      <c r="AX6" s="129">
        <v>0</v>
      </c>
      <c r="AY6" s="129">
        <v>5078000</v>
      </c>
      <c r="AZ6" s="129" t="s">
        <v>484</v>
      </c>
      <c r="BA6" s="129" t="s">
        <v>485</v>
      </c>
      <c r="BB6" s="129" t="s">
        <v>486</v>
      </c>
      <c r="BC6" s="129">
        <v>3778917</v>
      </c>
      <c r="BD6" s="129" t="s">
        <v>487</v>
      </c>
      <c r="BE6" s="129" t="s">
        <v>488</v>
      </c>
      <c r="BF6" s="129" t="s">
        <v>489</v>
      </c>
      <c r="BG6" s="129" t="s">
        <v>489</v>
      </c>
      <c r="BH6" s="129" t="s">
        <v>489</v>
      </c>
      <c r="BI6" s="129" t="s">
        <v>490</v>
      </c>
      <c r="BJ6" s="129" t="s">
        <v>491</v>
      </c>
      <c r="BK6" s="129">
        <v>1510512000</v>
      </c>
      <c r="BL6" s="129" t="s">
        <v>492</v>
      </c>
      <c r="BM6" s="138">
        <v>16709</v>
      </c>
      <c r="BN6" s="129">
        <v>0</v>
      </c>
      <c r="BO6" s="129" t="s">
        <v>493</v>
      </c>
      <c r="BP6" s="129" t="s">
        <v>493</v>
      </c>
      <c r="BQ6" s="129" t="s">
        <v>494</v>
      </c>
      <c r="BR6" s="138">
        <v>20220372</v>
      </c>
      <c r="BS6" s="138" t="s">
        <v>525</v>
      </c>
      <c r="BT6" s="129" t="s">
        <v>494</v>
      </c>
      <c r="BU6" s="129" t="s">
        <v>524</v>
      </c>
      <c r="BV6" s="129" t="s">
        <v>524</v>
      </c>
      <c r="BW6" s="129" t="s">
        <v>494</v>
      </c>
      <c r="BX6" s="129" t="s">
        <v>497</v>
      </c>
      <c r="BY6" s="129" t="s">
        <v>497</v>
      </c>
      <c r="BZ6" s="129" t="s">
        <v>497</v>
      </c>
      <c r="CA6" s="129" t="s">
        <v>498</v>
      </c>
      <c r="CB6" s="129" t="s">
        <v>473</v>
      </c>
      <c r="CC6" s="129" t="s">
        <v>473</v>
      </c>
      <c r="CD6" s="129" t="s">
        <v>473</v>
      </c>
      <c r="CE6" s="129" t="s">
        <v>498</v>
      </c>
      <c r="CF6" s="129" t="s">
        <v>499</v>
      </c>
      <c r="CG6" s="129" t="s">
        <v>499</v>
      </c>
      <c r="CH6" s="129" t="s">
        <v>499</v>
      </c>
      <c r="CI6" s="129" t="s">
        <v>498</v>
      </c>
      <c r="CJ6" s="129">
        <v>424</v>
      </c>
      <c r="CK6" s="129">
        <v>424</v>
      </c>
      <c r="CL6" s="129" t="s">
        <v>494</v>
      </c>
      <c r="CM6" s="129">
        <v>50780000</v>
      </c>
      <c r="CN6" s="139">
        <v>50780000</v>
      </c>
      <c r="CO6" s="129" t="s">
        <v>494</v>
      </c>
      <c r="CP6" s="129">
        <v>477</v>
      </c>
      <c r="CQ6" s="129">
        <v>477</v>
      </c>
      <c r="CR6" s="129" t="s">
        <v>494</v>
      </c>
      <c r="CS6" s="129">
        <v>50780000</v>
      </c>
      <c r="CT6" s="139">
        <v>50780000</v>
      </c>
      <c r="CU6" s="129" t="s">
        <v>500</v>
      </c>
      <c r="CV6" s="129" t="s">
        <v>494</v>
      </c>
      <c r="CW6" s="139">
        <v>6770667</v>
      </c>
      <c r="CX6" s="129" t="s">
        <v>501</v>
      </c>
      <c r="CY6" s="129">
        <v>2890</v>
      </c>
      <c r="CZ6" s="129">
        <v>2890</v>
      </c>
      <c r="DA6" s="140" t="s">
        <v>502</v>
      </c>
      <c r="DB6" s="141">
        <f>+Tabla3[[#This Row],[VALOR TOTAL ESTIMADO VIGENCIA ACTUAL]]-Tabla3[[#This Row],[Valor CDP BD]]</f>
        <v>0</v>
      </c>
      <c r="DC6" s="141">
        <f>+Tabla3[[#This Row],[Valor CDP BD]]-Tabla3[[#This Row],[Valor RP BD]]</f>
        <v>0</v>
      </c>
      <c r="DD6" s="140"/>
    </row>
    <row r="7" spans="1:108" ht="13.9" customHeight="1" x14ac:dyDescent="0.2">
      <c r="A7" s="129" t="s">
        <v>526</v>
      </c>
      <c r="B7" s="129" t="s">
        <v>527</v>
      </c>
      <c r="C7" s="129">
        <v>7711</v>
      </c>
      <c r="D7" s="129" t="s">
        <v>526</v>
      </c>
      <c r="E7" s="129">
        <v>62022</v>
      </c>
      <c r="F7" s="129">
        <v>7711</v>
      </c>
      <c r="G7" s="137">
        <v>16758</v>
      </c>
      <c r="H7" s="129">
        <v>2892</v>
      </c>
      <c r="I7" s="129" t="s">
        <v>528</v>
      </c>
      <c r="J7" s="129" t="s">
        <v>467</v>
      </c>
      <c r="K7" s="129" t="s">
        <v>468</v>
      </c>
      <c r="L7" s="129" t="s">
        <v>469</v>
      </c>
      <c r="M7" s="129" t="s">
        <v>470</v>
      </c>
      <c r="N7" s="129" t="s">
        <v>471</v>
      </c>
      <c r="O7" s="129" t="s">
        <v>472</v>
      </c>
      <c r="P7" s="129" t="s">
        <v>246</v>
      </c>
      <c r="Q7" s="129" t="s">
        <v>245</v>
      </c>
      <c r="R7" s="129" t="s">
        <v>473</v>
      </c>
      <c r="S7" s="129" t="s">
        <v>474</v>
      </c>
      <c r="T7" s="129" t="s">
        <v>529</v>
      </c>
      <c r="U7" s="129">
        <v>0</v>
      </c>
      <c r="V7" s="129" t="s">
        <v>530</v>
      </c>
      <c r="W7" s="129" t="s">
        <v>477</v>
      </c>
      <c r="X7" s="129" t="s">
        <v>478</v>
      </c>
      <c r="Y7" s="129">
        <v>0</v>
      </c>
      <c r="Z7" s="129" t="s">
        <v>479</v>
      </c>
      <c r="AA7" s="129" t="s">
        <v>480</v>
      </c>
      <c r="AB7" s="138">
        <v>1</v>
      </c>
      <c r="AC7" s="138">
        <v>1</v>
      </c>
      <c r="AD7" s="138">
        <v>10</v>
      </c>
      <c r="AE7" s="129">
        <v>1</v>
      </c>
      <c r="AF7" s="129">
        <v>11</v>
      </c>
      <c r="AG7" s="139">
        <v>44090000</v>
      </c>
      <c r="AH7" s="129">
        <v>0</v>
      </c>
      <c r="AI7" s="129">
        <v>0</v>
      </c>
      <c r="AJ7" s="129">
        <v>0</v>
      </c>
      <c r="AK7" s="129" t="s">
        <v>481</v>
      </c>
      <c r="AL7" s="129" t="s">
        <v>482</v>
      </c>
      <c r="AM7" s="129">
        <v>0</v>
      </c>
      <c r="AN7" s="129">
        <v>0</v>
      </c>
      <c r="AO7" s="129" t="s">
        <v>232</v>
      </c>
      <c r="AP7" s="129" t="s">
        <v>531</v>
      </c>
      <c r="AQ7" s="129">
        <v>20221352</v>
      </c>
      <c r="AR7" s="129">
        <v>1265</v>
      </c>
      <c r="AS7" s="129">
        <v>44584</v>
      </c>
      <c r="AT7" s="129">
        <v>44090000</v>
      </c>
      <c r="AU7" s="129">
        <v>1255</v>
      </c>
      <c r="AV7" s="129">
        <v>44588</v>
      </c>
      <c r="AW7" s="129">
        <v>44090000</v>
      </c>
      <c r="AX7" s="129">
        <v>0</v>
      </c>
      <c r="AY7" s="129">
        <v>4409000</v>
      </c>
      <c r="AZ7" s="129" t="s">
        <v>484</v>
      </c>
      <c r="BA7" s="129" t="s">
        <v>485</v>
      </c>
      <c r="BB7" s="129" t="s">
        <v>486</v>
      </c>
      <c r="BC7" s="129">
        <v>3778917</v>
      </c>
      <c r="BD7" s="129" t="s">
        <v>487</v>
      </c>
      <c r="BE7" s="129" t="s">
        <v>488</v>
      </c>
      <c r="BF7" s="129" t="s">
        <v>489</v>
      </c>
      <c r="BG7" s="129" t="s">
        <v>489</v>
      </c>
      <c r="BH7" s="129" t="s">
        <v>489</v>
      </c>
      <c r="BI7" s="129" t="s">
        <v>490</v>
      </c>
      <c r="BJ7" s="129" t="s">
        <v>491</v>
      </c>
      <c r="BK7" s="129">
        <v>1510512000</v>
      </c>
      <c r="BL7" s="129" t="s">
        <v>492</v>
      </c>
      <c r="BM7" s="138">
        <v>16758</v>
      </c>
      <c r="BN7" s="129">
        <v>0</v>
      </c>
      <c r="BO7" s="129" t="s">
        <v>493</v>
      </c>
      <c r="BP7" s="129" t="s">
        <v>493</v>
      </c>
      <c r="BQ7" s="129" t="s">
        <v>494</v>
      </c>
      <c r="BR7" s="138">
        <v>20221352</v>
      </c>
      <c r="BS7" s="138" t="s">
        <v>532</v>
      </c>
      <c r="BT7" s="129" t="s">
        <v>494</v>
      </c>
      <c r="BU7" s="129" t="s">
        <v>531</v>
      </c>
      <c r="BV7" s="129" t="s">
        <v>531</v>
      </c>
      <c r="BW7" s="129" t="s">
        <v>494</v>
      </c>
      <c r="BX7" s="129" t="s">
        <v>533</v>
      </c>
      <c r="BY7" s="129" t="s">
        <v>533</v>
      </c>
      <c r="BZ7" s="129" t="s">
        <v>534</v>
      </c>
      <c r="CA7" s="129" t="s">
        <v>511</v>
      </c>
      <c r="CB7" s="129" t="s">
        <v>473</v>
      </c>
      <c r="CC7" s="129" t="s">
        <v>473</v>
      </c>
      <c r="CD7" s="129" t="s">
        <v>473</v>
      </c>
      <c r="CE7" s="129" t="s">
        <v>498</v>
      </c>
      <c r="CF7" s="129" t="s">
        <v>535</v>
      </c>
      <c r="CG7" s="129" t="s">
        <v>535</v>
      </c>
      <c r="CH7" s="129" t="s">
        <v>535</v>
      </c>
      <c r="CI7" s="129" t="s">
        <v>498</v>
      </c>
      <c r="CJ7" s="129">
        <v>1265</v>
      </c>
      <c r="CK7" s="129">
        <v>1265</v>
      </c>
      <c r="CL7" s="129" t="s">
        <v>494</v>
      </c>
      <c r="CM7" s="129">
        <v>44090000</v>
      </c>
      <c r="CN7" s="139">
        <v>44090000</v>
      </c>
      <c r="CO7" s="129" t="s">
        <v>494</v>
      </c>
      <c r="CP7" s="129">
        <v>1255</v>
      </c>
      <c r="CQ7" s="129">
        <v>1255</v>
      </c>
      <c r="CR7" s="129" t="s">
        <v>494</v>
      </c>
      <c r="CS7" s="129">
        <v>44090000</v>
      </c>
      <c r="CT7" s="139">
        <v>44090000</v>
      </c>
      <c r="CU7" s="129" t="s">
        <v>500</v>
      </c>
      <c r="CV7" s="129" t="s">
        <v>494</v>
      </c>
      <c r="CW7" s="139">
        <v>4849900</v>
      </c>
      <c r="CX7" s="129" t="s">
        <v>501</v>
      </c>
      <c r="CY7" s="129">
        <v>2892</v>
      </c>
      <c r="CZ7" s="129">
        <v>2892</v>
      </c>
      <c r="DA7" s="140" t="s">
        <v>502</v>
      </c>
      <c r="DB7" s="141">
        <f>+Tabla3[[#This Row],[VALOR TOTAL ESTIMADO VIGENCIA ACTUAL]]-Tabla3[[#This Row],[Valor CDP BD]]</f>
        <v>0</v>
      </c>
      <c r="DC7" s="141">
        <f>+Tabla3[[#This Row],[Valor CDP BD]]-Tabla3[[#This Row],[Valor RP BD]]</f>
        <v>0</v>
      </c>
      <c r="DD7" s="140"/>
    </row>
    <row r="8" spans="1:108" ht="13.9" customHeight="1" x14ac:dyDescent="0.2">
      <c r="A8" s="129" t="s">
        <v>536</v>
      </c>
      <c r="B8" s="129" t="s">
        <v>537</v>
      </c>
      <c r="C8" s="129">
        <v>7711</v>
      </c>
      <c r="D8" s="129" t="s">
        <v>536</v>
      </c>
      <c r="E8" s="129">
        <v>72022</v>
      </c>
      <c r="F8" s="129">
        <v>7711</v>
      </c>
      <c r="G8" s="137">
        <v>16723</v>
      </c>
      <c r="H8" s="129">
        <v>2890</v>
      </c>
      <c r="I8" s="129" t="s">
        <v>466</v>
      </c>
      <c r="J8" s="129" t="s">
        <v>467</v>
      </c>
      <c r="K8" s="129" t="s">
        <v>468</v>
      </c>
      <c r="L8" s="129" t="s">
        <v>469</v>
      </c>
      <c r="M8" s="129" t="s">
        <v>470</v>
      </c>
      <c r="N8" s="129" t="s">
        <v>471</v>
      </c>
      <c r="O8" s="129" t="s">
        <v>472</v>
      </c>
      <c r="P8" s="129" t="s">
        <v>246</v>
      </c>
      <c r="Q8" s="129" t="s">
        <v>245</v>
      </c>
      <c r="R8" s="129" t="s">
        <v>473</v>
      </c>
      <c r="S8" s="129" t="s">
        <v>474</v>
      </c>
      <c r="T8" s="129" t="s">
        <v>475</v>
      </c>
      <c r="U8" s="129">
        <v>0</v>
      </c>
      <c r="V8" s="129" t="s">
        <v>538</v>
      </c>
      <c r="W8" s="129" t="s">
        <v>477</v>
      </c>
      <c r="X8" s="129" t="s">
        <v>478</v>
      </c>
      <c r="Y8" s="129">
        <v>0</v>
      </c>
      <c r="Z8" s="129" t="s">
        <v>479</v>
      </c>
      <c r="AA8" s="129" t="s">
        <v>480</v>
      </c>
      <c r="AB8" s="138">
        <v>1</v>
      </c>
      <c r="AC8" s="138">
        <v>1</v>
      </c>
      <c r="AD8" s="138">
        <v>10</v>
      </c>
      <c r="AE8" s="129">
        <v>1</v>
      </c>
      <c r="AF8" s="129">
        <v>11</v>
      </c>
      <c r="AG8" s="139">
        <v>39130000</v>
      </c>
      <c r="AH8" s="129">
        <v>0</v>
      </c>
      <c r="AI8" s="129">
        <v>0</v>
      </c>
      <c r="AJ8" s="129">
        <v>0</v>
      </c>
      <c r="AK8" s="129" t="s">
        <v>481</v>
      </c>
      <c r="AL8" s="129" t="s">
        <v>482</v>
      </c>
      <c r="AM8" s="129">
        <v>0</v>
      </c>
      <c r="AN8" s="129">
        <v>0</v>
      </c>
      <c r="AO8" s="129" t="s">
        <v>232</v>
      </c>
      <c r="AP8" s="129" t="s">
        <v>539</v>
      </c>
      <c r="AQ8" s="129">
        <v>20220065</v>
      </c>
      <c r="AR8" s="129">
        <v>176</v>
      </c>
      <c r="AS8" s="129">
        <v>44567</v>
      </c>
      <c r="AT8" s="129">
        <v>39130000</v>
      </c>
      <c r="AU8" s="129">
        <v>54</v>
      </c>
      <c r="AV8" s="129">
        <v>44568</v>
      </c>
      <c r="AW8" s="129">
        <v>39130000</v>
      </c>
      <c r="AX8" s="129">
        <v>0</v>
      </c>
      <c r="AY8" s="129">
        <v>3913000</v>
      </c>
      <c r="AZ8" s="129" t="s">
        <v>484</v>
      </c>
      <c r="BA8" s="129" t="s">
        <v>485</v>
      </c>
      <c r="BB8" s="129" t="s">
        <v>486</v>
      </c>
      <c r="BC8" s="129">
        <v>3778917</v>
      </c>
      <c r="BD8" s="129" t="s">
        <v>487</v>
      </c>
      <c r="BE8" s="129" t="s">
        <v>488</v>
      </c>
      <c r="BF8" s="129" t="s">
        <v>489</v>
      </c>
      <c r="BG8" s="129" t="s">
        <v>489</v>
      </c>
      <c r="BH8" s="129" t="s">
        <v>489</v>
      </c>
      <c r="BI8" s="129" t="s">
        <v>490</v>
      </c>
      <c r="BJ8" s="129" t="s">
        <v>491</v>
      </c>
      <c r="BK8" s="129">
        <v>1510512000</v>
      </c>
      <c r="BL8" s="129" t="s">
        <v>492</v>
      </c>
      <c r="BM8" s="138">
        <v>16723</v>
      </c>
      <c r="BN8" s="129">
        <v>0</v>
      </c>
      <c r="BO8" s="129" t="s">
        <v>493</v>
      </c>
      <c r="BP8" s="129" t="s">
        <v>493</v>
      </c>
      <c r="BQ8" s="129" t="s">
        <v>494</v>
      </c>
      <c r="BR8" s="138">
        <v>20220065</v>
      </c>
      <c r="BS8" s="138" t="s">
        <v>540</v>
      </c>
      <c r="BT8" s="129" t="s">
        <v>494</v>
      </c>
      <c r="BU8" s="129" t="s">
        <v>541</v>
      </c>
      <c r="BV8" s="129" t="s">
        <v>541</v>
      </c>
      <c r="BW8" s="129" t="s">
        <v>494</v>
      </c>
      <c r="BX8" s="129" t="s">
        <v>542</v>
      </c>
      <c r="BY8" s="129" t="s">
        <v>542</v>
      </c>
      <c r="BZ8" s="129" t="s">
        <v>542</v>
      </c>
      <c r="CA8" s="129" t="s">
        <v>498</v>
      </c>
      <c r="CB8" s="129" t="s">
        <v>473</v>
      </c>
      <c r="CC8" s="129" t="s">
        <v>473</v>
      </c>
      <c r="CD8" s="129" t="s">
        <v>473</v>
      </c>
      <c r="CE8" s="129" t="s">
        <v>498</v>
      </c>
      <c r="CF8" s="129" t="s">
        <v>499</v>
      </c>
      <c r="CG8" s="129" t="s">
        <v>499</v>
      </c>
      <c r="CH8" s="129" t="s">
        <v>499</v>
      </c>
      <c r="CI8" s="129" t="s">
        <v>498</v>
      </c>
      <c r="CJ8" s="129">
        <v>176</v>
      </c>
      <c r="CK8" s="129">
        <v>176</v>
      </c>
      <c r="CL8" s="129" t="s">
        <v>494</v>
      </c>
      <c r="CM8" s="129">
        <v>39130000</v>
      </c>
      <c r="CN8" s="139">
        <v>39130000</v>
      </c>
      <c r="CO8" s="129" t="s">
        <v>494</v>
      </c>
      <c r="CP8" s="129">
        <v>54</v>
      </c>
      <c r="CQ8" s="129">
        <v>54</v>
      </c>
      <c r="CR8" s="129" t="s">
        <v>494</v>
      </c>
      <c r="CS8" s="129">
        <v>39130000</v>
      </c>
      <c r="CT8" s="139">
        <v>39130000</v>
      </c>
      <c r="CU8" s="129" t="s">
        <v>500</v>
      </c>
      <c r="CV8" s="129" t="s">
        <v>494</v>
      </c>
      <c r="CW8" s="139">
        <v>6391233</v>
      </c>
      <c r="CX8" s="129" t="s">
        <v>501</v>
      </c>
      <c r="CY8" s="129">
        <v>2890</v>
      </c>
      <c r="CZ8" s="129">
        <v>2890</v>
      </c>
      <c r="DA8" s="140" t="s">
        <v>502</v>
      </c>
      <c r="DB8" s="141">
        <f>+Tabla3[[#This Row],[VALOR TOTAL ESTIMADO VIGENCIA ACTUAL]]-Tabla3[[#This Row],[Valor CDP BD]]</f>
        <v>0</v>
      </c>
      <c r="DC8" s="141">
        <f>+Tabla3[[#This Row],[Valor CDP BD]]-Tabla3[[#This Row],[Valor RP BD]]</f>
        <v>0</v>
      </c>
      <c r="DD8" s="140"/>
    </row>
    <row r="9" spans="1:108" ht="13.9" customHeight="1" x14ac:dyDescent="0.2">
      <c r="A9" s="129" t="s">
        <v>543</v>
      </c>
      <c r="B9" s="129" t="s">
        <v>544</v>
      </c>
      <c r="C9" s="129">
        <v>7711</v>
      </c>
      <c r="D9" s="129" t="s">
        <v>543</v>
      </c>
      <c r="E9" s="129">
        <v>82022</v>
      </c>
      <c r="F9" s="129">
        <v>7711</v>
      </c>
      <c r="G9" s="137">
        <v>16729</v>
      </c>
      <c r="H9" s="129">
        <v>2890</v>
      </c>
      <c r="I9" s="129" t="s">
        <v>466</v>
      </c>
      <c r="J9" s="129" t="s">
        <v>467</v>
      </c>
      <c r="K9" s="129" t="s">
        <v>468</v>
      </c>
      <c r="L9" s="129" t="s">
        <v>469</v>
      </c>
      <c r="M9" s="129" t="s">
        <v>470</v>
      </c>
      <c r="N9" s="129" t="s">
        <v>471</v>
      </c>
      <c r="O9" s="129" t="s">
        <v>472</v>
      </c>
      <c r="P9" s="129" t="s">
        <v>246</v>
      </c>
      <c r="Q9" s="129" t="s">
        <v>245</v>
      </c>
      <c r="R9" s="129" t="s">
        <v>473</v>
      </c>
      <c r="S9" s="129" t="s">
        <v>474</v>
      </c>
      <c r="T9" s="129" t="s">
        <v>475</v>
      </c>
      <c r="U9" s="129">
        <v>0</v>
      </c>
      <c r="V9" s="129" t="s">
        <v>538</v>
      </c>
      <c r="W9" s="129" t="s">
        <v>477</v>
      </c>
      <c r="X9" s="129" t="s">
        <v>478</v>
      </c>
      <c r="Y9" s="129">
        <v>0</v>
      </c>
      <c r="Z9" s="129" t="s">
        <v>479</v>
      </c>
      <c r="AA9" s="129" t="s">
        <v>480</v>
      </c>
      <c r="AB9" s="138">
        <v>1</v>
      </c>
      <c r="AC9" s="138">
        <v>1</v>
      </c>
      <c r="AD9" s="138">
        <v>10</v>
      </c>
      <c r="AE9" s="129">
        <v>1</v>
      </c>
      <c r="AF9" s="129">
        <v>11</v>
      </c>
      <c r="AG9" s="139">
        <v>39130000</v>
      </c>
      <c r="AH9" s="129">
        <v>0</v>
      </c>
      <c r="AI9" s="129">
        <v>0</v>
      </c>
      <c r="AJ9" s="129">
        <v>0</v>
      </c>
      <c r="AK9" s="129" t="s">
        <v>481</v>
      </c>
      <c r="AL9" s="129" t="s">
        <v>482</v>
      </c>
      <c r="AM9" s="129">
        <v>0</v>
      </c>
      <c r="AN9" s="129">
        <v>0</v>
      </c>
      <c r="AO9" s="129" t="s">
        <v>232</v>
      </c>
      <c r="AP9" s="129" t="s">
        <v>545</v>
      </c>
      <c r="AQ9" s="129">
        <v>20220032</v>
      </c>
      <c r="AR9" s="129">
        <v>93</v>
      </c>
      <c r="AS9" s="129">
        <v>44565</v>
      </c>
      <c r="AT9" s="129">
        <v>39130000</v>
      </c>
      <c r="AU9" s="129">
        <v>103</v>
      </c>
      <c r="AV9" s="129">
        <v>44572</v>
      </c>
      <c r="AW9" s="129">
        <v>39130000</v>
      </c>
      <c r="AX9" s="129">
        <v>0</v>
      </c>
      <c r="AY9" s="129">
        <v>3913000</v>
      </c>
      <c r="AZ9" s="129" t="s">
        <v>484</v>
      </c>
      <c r="BA9" s="129" t="s">
        <v>485</v>
      </c>
      <c r="BB9" s="129" t="s">
        <v>486</v>
      </c>
      <c r="BC9" s="129">
        <v>3778917</v>
      </c>
      <c r="BD9" s="129" t="s">
        <v>487</v>
      </c>
      <c r="BE9" s="129" t="s">
        <v>488</v>
      </c>
      <c r="BF9" s="129" t="s">
        <v>489</v>
      </c>
      <c r="BG9" s="129" t="s">
        <v>489</v>
      </c>
      <c r="BH9" s="129" t="s">
        <v>489</v>
      </c>
      <c r="BI9" s="129" t="s">
        <v>490</v>
      </c>
      <c r="BJ9" s="129" t="s">
        <v>491</v>
      </c>
      <c r="BK9" s="129">
        <v>1510512000</v>
      </c>
      <c r="BL9" s="129" t="s">
        <v>492</v>
      </c>
      <c r="BM9" s="138">
        <v>16729</v>
      </c>
      <c r="BN9" s="129">
        <v>0</v>
      </c>
      <c r="BO9" s="129" t="s">
        <v>493</v>
      </c>
      <c r="BP9" s="129" t="s">
        <v>493</v>
      </c>
      <c r="BQ9" s="129" t="s">
        <v>494</v>
      </c>
      <c r="BR9" s="138">
        <v>20220032</v>
      </c>
      <c r="BS9" s="138" t="s">
        <v>546</v>
      </c>
      <c r="BT9" s="129" t="s">
        <v>494</v>
      </c>
      <c r="BU9" s="129" t="s">
        <v>545</v>
      </c>
      <c r="BV9" s="129" t="s">
        <v>545</v>
      </c>
      <c r="BW9" s="129" t="s">
        <v>494</v>
      </c>
      <c r="BX9" s="129" t="s">
        <v>542</v>
      </c>
      <c r="BY9" s="129" t="s">
        <v>542</v>
      </c>
      <c r="BZ9" s="129" t="s">
        <v>542</v>
      </c>
      <c r="CA9" s="129" t="s">
        <v>498</v>
      </c>
      <c r="CB9" s="129" t="s">
        <v>473</v>
      </c>
      <c r="CC9" s="129" t="s">
        <v>473</v>
      </c>
      <c r="CD9" s="129" t="s">
        <v>473</v>
      </c>
      <c r="CE9" s="129" t="s">
        <v>498</v>
      </c>
      <c r="CF9" s="129" t="s">
        <v>499</v>
      </c>
      <c r="CG9" s="129" t="s">
        <v>499</v>
      </c>
      <c r="CH9" s="129" t="s">
        <v>499</v>
      </c>
      <c r="CI9" s="129" t="s">
        <v>498</v>
      </c>
      <c r="CJ9" s="129">
        <v>93</v>
      </c>
      <c r="CK9" s="129">
        <v>93</v>
      </c>
      <c r="CL9" s="129" t="s">
        <v>494</v>
      </c>
      <c r="CM9" s="129">
        <v>39130000</v>
      </c>
      <c r="CN9" s="139">
        <v>39130000</v>
      </c>
      <c r="CO9" s="129" t="s">
        <v>494</v>
      </c>
      <c r="CP9" s="129">
        <v>103</v>
      </c>
      <c r="CQ9" s="129">
        <v>103</v>
      </c>
      <c r="CR9" s="129" t="s">
        <v>494</v>
      </c>
      <c r="CS9" s="129">
        <v>39130000</v>
      </c>
      <c r="CT9" s="139">
        <v>39130000</v>
      </c>
      <c r="CU9" s="129" t="s">
        <v>500</v>
      </c>
      <c r="CV9" s="129" t="s">
        <v>494</v>
      </c>
      <c r="CW9" s="139">
        <v>6391233</v>
      </c>
      <c r="CX9" s="129" t="s">
        <v>501</v>
      </c>
      <c r="CY9" s="129">
        <v>2890</v>
      </c>
      <c r="CZ9" s="129">
        <v>2890</v>
      </c>
      <c r="DA9" s="140" t="s">
        <v>502</v>
      </c>
      <c r="DB9" s="141">
        <f>+Tabla3[[#This Row],[VALOR TOTAL ESTIMADO VIGENCIA ACTUAL]]-Tabla3[[#This Row],[Valor CDP BD]]</f>
        <v>0</v>
      </c>
      <c r="DC9" s="141">
        <f>+Tabla3[[#This Row],[Valor CDP BD]]-Tabla3[[#This Row],[Valor RP BD]]</f>
        <v>0</v>
      </c>
      <c r="DD9" s="140"/>
    </row>
    <row r="10" spans="1:108" ht="13.9" customHeight="1" x14ac:dyDescent="0.2">
      <c r="A10" s="129" t="s">
        <v>547</v>
      </c>
      <c r="B10" s="129" t="s">
        <v>548</v>
      </c>
      <c r="C10" s="129">
        <v>7711</v>
      </c>
      <c r="D10" s="129" t="s">
        <v>547</v>
      </c>
      <c r="E10" s="129">
        <v>92022</v>
      </c>
      <c r="F10" s="129">
        <v>7711</v>
      </c>
      <c r="G10" s="137">
        <v>16739</v>
      </c>
      <c r="H10" s="129">
        <v>2890</v>
      </c>
      <c r="I10" s="129" t="s">
        <v>466</v>
      </c>
      <c r="J10" s="129" t="s">
        <v>467</v>
      </c>
      <c r="K10" s="129" t="s">
        <v>468</v>
      </c>
      <c r="L10" s="129" t="s">
        <v>469</v>
      </c>
      <c r="M10" s="129" t="s">
        <v>470</v>
      </c>
      <c r="N10" s="129" t="s">
        <v>471</v>
      </c>
      <c r="O10" s="129" t="s">
        <v>472</v>
      </c>
      <c r="P10" s="129" t="s">
        <v>246</v>
      </c>
      <c r="Q10" s="129" t="s">
        <v>245</v>
      </c>
      <c r="R10" s="129" t="s">
        <v>473</v>
      </c>
      <c r="S10" s="129" t="s">
        <v>474</v>
      </c>
      <c r="T10" s="129" t="s">
        <v>475</v>
      </c>
      <c r="U10" s="129">
        <v>0</v>
      </c>
      <c r="V10" s="129" t="s">
        <v>538</v>
      </c>
      <c r="W10" s="129" t="s">
        <v>477</v>
      </c>
      <c r="X10" s="129" t="s">
        <v>478</v>
      </c>
      <c r="Y10" s="129">
        <v>0</v>
      </c>
      <c r="Z10" s="129" t="s">
        <v>479</v>
      </c>
      <c r="AA10" s="129" t="s">
        <v>480</v>
      </c>
      <c r="AB10" s="138">
        <v>1</v>
      </c>
      <c r="AC10" s="138">
        <v>1</v>
      </c>
      <c r="AD10" s="138">
        <v>10</v>
      </c>
      <c r="AE10" s="129">
        <v>1</v>
      </c>
      <c r="AF10" s="129">
        <v>11</v>
      </c>
      <c r="AG10" s="139">
        <v>39130000</v>
      </c>
      <c r="AH10" s="129">
        <v>0</v>
      </c>
      <c r="AI10" s="129">
        <v>0</v>
      </c>
      <c r="AJ10" s="129">
        <v>0</v>
      </c>
      <c r="AK10" s="129" t="s">
        <v>481</v>
      </c>
      <c r="AL10" s="129" t="s">
        <v>482</v>
      </c>
      <c r="AM10" s="129">
        <v>0</v>
      </c>
      <c r="AN10" s="129">
        <v>0</v>
      </c>
      <c r="AO10" s="129" t="s">
        <v>232</v>
      </c>
      <c r="AP10" s="129" t="s">
        <v>549</v>
      </c>
      <c r="AQ10" s="129">
        <v>20220210</v>
      </c>
      <c r="AR10" s="129">
        <v>255</v>
      </c>
      <c r="AS10" s="129">
        <v>44572</v>
      </c>
      <c r="AT10" s="129">
        <v>39130000</v>
      </c>
      <c r="AU10" s="129">
        <v>151</v>
      </c>
      <c r="AV10" s="129">
        <v>44574</v>
      </c>
      <c r="AW10" s="129">
        <v>39130000</v>
      </c>
      <c r="AX10" s="129">
        <v>0</v>
      </c>
      <c r="AY10" s="129">
        <v>3913000</v>
      </c>
      <c r="AZ10" s="129" t="s">
        <v>484</v>
      </c>
      <c r="BA10" s="129" t="s">
        <v>485</v>
      </c>
      <c r="BB10" s="129" t="s">
        <v>486</v>
      </c>
      <c r="BC10" s="129">
        <v>3778917</v>
      </c>
      <c r="BD10" s="129" t="s">
        <v>487</v>
      </c>
      <c r="BE10" s="129" t="s">
        <v>488</v>
      </c>
      <c r="BF10" s="129" t="s">
        <v>489</v>
      </c>
      <c r="BG10" s="129" t="s">
        <v>489</v>
      </c>
      <c r="BH10" s="129" t="s">
        <v>489</v>
      </c>
      <c r="BI10" s="129" t="s">
        <v>490</v>
      </c>
      <c r="BJ10" s="129" t="s">
        <v>491</v>
      </c>
      <c r="BK10" s="129">
        <v>1510512000</v>
      </c>
      <c r="BL10" s="129" t="s">
        <v>492</v>
      </c>
      <c r="BM10" s="138">
        <v>16739</v>
      </c>
      <c r="BN10" s="129">
        <v>0</v>
      </c>
      <c r="BO10" s="129" t="s">
        <v>493</v>
      </c>
      <c r="BP10" s="129" t="s">
        <v>493</v>
      </c>
      <c r="BQ10" s="129" t="s">
        <v>494</v>
      </c>
      <c r="BR10" s="138">
        <v>20220210</v>
      </c>
      <c r="BS10" s="138" t="s">
        <v>550</v>
      </c>
      <c r="BT10" s="129" t="s">
        <v>494</v>
      </c>
      <c r="BU10" s="129" t="s">
        <v>549</v>
      </c>
      <c r="BV10" s="129" t="s">
        <v>549</v>
      </c>
      <c r="BW10" s="129" t="s">
        <v>494</v>
      </c>
      <c r="BX10" s="129" t="s">
        <v>542</v>
      </c>
      <c r="BY10" s="129" t="s">
        <v>542</v>
      </c>
      <c r="BZ10" s="129" t="s">
        <v>551</v>
      </c>
      <c r="CA10" s="129" t="s">
        <v>511</v>
      </c>
      <c r="CB10" s="129" t="s">
        <v>473</v>
      </c>
      <c r="CC10" s="129" t="s">
        <v>473</v>
      </c>
      <c r="CD10" s="129" t="s">
        <v>473</v>
      </c>
      <c r="CE10" s="129" t="s">
        <v>498</v>
      </c>
      <c r="CF10" s="129" t="s">
        <v>499</v>
      </c>
      <c r="CG10" s="129" t="s">
        <v>499</v>
      </c>
      <c r="CH10" s="129" t="s">
        <v>499</v>
      </c>
      <c r="CI10" s="129" t="s">
        <v>498</v>
      </c>
      <c r="CJ10" s="129">
        <v>255</v>
      </c>
      <c r="CK10" s="129">
        <v>255</v>
      </c>
      <c r="CL10" s="129" t="s">
        <v>494</v>
      </c>
      <c r="CM10" s="129">
        <v>39130000</v>
      </c>
      <c r="CN10" s="139">
        <v>39130000</v>
      </c>
      <c r="CO10" s="129" t="s">
        <v>494</v>
      </c>
      <c r="CP10" s="129">
        <v>151</v>
      </c>
      <c r="CQ10" s="129">
        <v>151</v>
      </c>
      <c r="CR10" s="129" t="s">
        <v>494</v>
      </c>
      <c r="CS10" s="129">
        <v>39130000</v>
      </c>
      <c r="CT10" s="139">
        <v>39130000</v>
      </c>
      <c r="CU10" s="129" t="s">
        <v>500</v>
      </c>
      <c r="CV10" s="129" t="s">
        <v>494</v>
      </c>
      <c r="CW10" s="139">
        <v>5608633</v>
      </c>
      <c r="CX10" s="129" t="s">
        <v>501</v>
      </c>
      <c r="CY10" s="129">
        <v>2890</v>
      </c>
      <c r="CZ10" s="129">
        <v>2890</v>
      </c>
      <c r="DA10" s="140" t="s">
        <v>502</v>
      </c>
      <c r="DB10" s="141">
        <f>+Tabla3[[#This Row],[VALOR TOTAL ESTIMADO VIGENCIA ACTUAL]]-Tabla3[[#This Row],[Valor CDP BD]]</f>
        <v>0</v>
      </c>
      <c r="DC10" s="141">
        <f>+Tabla3[[#This Row],[Valor CDP BD]]-Tabla3[[#This Row],[Valor RP BD]]</f>
        <v>0</v>
      </c>
      <c r="DD10" s="140"/>
    </row>
    <row r="11" spans="1:108" ht="13.9" customHeight="1" x14ac:dyDescent="0.2">
      <c r="A11" s="129" t="s">
        <v>552</v>
      </c>
      <c r="B11" s="129" t="s">
        <v>553</v>
      </c>
      <c r="C11" s="129">
        <v>7711</v>
      </c>
      <c r="D11" s="129" t="s">
        <v>552</v>
      </c>
      <c r="E11" s="129">
        <v>102022</v>
      </c>
      <c r="F11" s="129">
        <v>7711</v>
      </c>
      <c r="G11" s="137">
        <v>16392</v>
      </c>
      <c r="H11" s="129">
        <v>2890</v>
      </c>
      <c r="I11" s="129" t="s">
        <v>466</v>
      </c>
      <c r="J11" s="129" t="s">
        <v>467</v>
      </c>
      <c r="K11" s="129" t="s">
        <v>468</v>
      </c>
      <c r="L11" s="129" t="s">
        <v>469</v>
      </c>
      <c r="M11" s="129" t="s">
        <v>470</v>
      </c>
      <c r="N11" s="129" t="s">
        <v>471</v>
      </c>
      <c r="O11" s="129" t="s">
        <v>472</v>
      </c>
      <c r="P11" s="129" t="s">
        <v>246</v>
      </c>
      <c r="Q11" s="129" t="s">
        <v>245</v>
      </c>
      <c r="R11" s="129" t="s">
        <v>473</v>
      </c>
      <c r="S11" s="129" t="s">
        <v>474</v>
      </c>
      <c r="T11" s="129" t="s">
        <v>475</v>
      </c>
      <c r="U11" s="129">
        <v>0</v>
      </c>
      <c r="V11" s="129" t="s">
        <v>554</v>
      </c>
      <c r="W11" s="129" t="s">
        <v>477</v>
      </c>
      <c r="X11" s="129" t="s">
        <v>478</v>
      </c>
      <c r="Y11" s="129">
        <v>0</v>
      </c>
      <c r="Z11" s="129" t="s">
        <v>479</v>
      </c>
      <c r="AA11" s="129" t="s">
        <v>480</v>
      </c>
      <c r="AB11" s="138">
        <v>1</v>
      </c>
      <c r="AC11" s="138">
        <v>1</v>
      </c>
      <c r="AD11" s="138">
        <v>9</v>
      </c>
      <c r="AE11" s="129">
        <v>1</v>
      </c>
      <c r="AF11" s="129">
        <v>10</v>
      </c>
      <c r="AG11" s="139">
        <v>35217000</v>
      </c>
      <c r="AH11" s="129">
        <v>0</v>
      </c>
      <c r="AI11" s="129">
        <v>0</v>
      </c>
      <c r="AJ11" s="129">
        <v>0</v>
      </c>
      <c r="AK11" s="129" t="s">
        <v>481</v>
      </c>
      <c r="AL11" s="129" t="s">
        <v>482</v>
      </c>
      <c r="AM11" s="129">
        <v>0</v>
      </c>
      <c r="AN11" s="129">
        <v>0</v>
      </c>
      <c r="AO11" s="129" t="s">
        <v>232</v>
      </c>
      <c r="AP11" s="129" t="s">
        <v>555</v>
      </c>
      <c r="AQ11" s="129">
        <v>20221061</v>
      </c>
      <c r="AR11" s="129">
        <v>1048</v>
      </c>
      <c r="AS11" s="129">
        <v>44582</v>
      </c>
      <c r="AT11" s="129">
        <v>35217000</v>
      </c>
      <c r="AU11" s="129">
        <v>1206</v>
      </c>
      <c r="AV11" s="129">
        <v>44588</v>
      </c>
      <c r="AW11" s="129">
        <v>35217000</v>
      </c>
      <c r="AX11" s="129">
        <v>0</v>
      </c>
      <c r="AY11" s="129">
        <v>3913000</v>
      </c>
      <c r="AZ11" s="129" t="s">
        <v>484</v>
      </c>
      <c r="BA11" s="129" t="s">
        <v>485</v>
      </c>
      <c r="BB11" s="129" t="s">
        <v>486</v>
      </c>
      <c r="BC11" s="129">
        <v>3778917</v>
      </c>
      <c r="BD11" s="129" t="s">
        <v>487</v>
      </c>
      <c r="BE11" s="129" t="s">
        <v>488</v>
      </c>
      <c r="BF11" s="129" t="s">
        <v>489</v>
      </c>
      <c r="BG11" s="129" t="s">
        <v>489</v>
      </c>
      <c r="BH11" s="129" t="s">
        <v>489</v>
      </c>
      <c r="BI11" s="129" t="s">
        <v>490</v>
      </c>
      <c r="BJ11" s="129" t="s">
        <v>491</v>
      </c>
      <c r="BK11" s="129">
        <v>1510512000</v>
      </c>
      <c r="BL11" s="129" t="s">
        <v>492</v>
      </c>
      <c r="BM11" s="138">
        <v>16392</v>
      </c>
      <c r="BN11" s="129">
        <v>0</v>
      </c>
      <c r="BO11" s="129" t="s">
        <v>493</v>
      </c>
      <c r="BP11" s="129" t="s">
        <v>493</v>
      </c>
      <c r="BQ11" s="129" t="s">
        <v>494</v>
      </c>
      <c r="BR11" s="138">
        <v>20221061</v>
      </c>
      <c r="BS11" s="138" t="s">
        <v>556</v>
      </c>
      <c r="BT11" s="129" t="s">
        <v>494</v>
      </c>
      <c r="BU11" s="129" t="s">
        <v>555</v>
      </c>
      <c r="BV11" s="129" t="s">
        <v>555</v>
      </c>
      <c r="BW11" s="129" t="s">
        <v>494</v>
      </c>
      <c r="BX11" s="129" t="s">
        <v>557</v>
      </c>
      <c r="BY11" s="129" t="s">
        <v>557</v>
      </c>
      <c r="BZ11" s="129" t="s">
        <v>557</v>
      </c>
      <c r="CA11" s="129" t="s">
        <v>498</v>
      </c>
      <c r="CB11" s="129" t="s">
        <v>473</v>
      </c>
      <c r="CC11" s="129" t="s">
        <v>473</v>
      </c>
      <c r="CD11" s="129" t="s">
        <v>473</v>
      </c>
      <c r="CE11" s="129" t="s">
        <v>498</v>
      </c>
      <c r="CF11" s="129" t="s">
        <v>499</v>
      </c>
      <c r="CG11" s="129" t="s">
        <v>499</v>
      </c>
      <c r="CH11" s="129" t="s">
        <v>499</v>
      </c>
      <c r="CI11" s="129" t="s">
        <v>498</v>
      </c>
      <c r="CJ11" s="129">
        <v>1048</v>
      </c>
      <c r="CK11" s="129">
        <v>1048</v>
      </c>
      <c r="CL11" s="129" t="s">
        <v>494</v>
      </c>
      <c r="CM11" s="129">
        <v>35217000</v>
      </c>
      <c r="CN11" s="139">
        <v>35217000</v>
      </c>
      <c r="CO11" s="129" t="s">
        <v>494</v>
      </c>
      <c r="CP11" s="129">
        <v>1206</v>
      </c>
      <c r="CQ11" s="129">
        <v>1206</v>
      </c>
      <c r="CR11" s="129" t="s">
        <v>494</v>
      </c>
      <c r="CS11" s="129">
        <v>35217000</v>
      </c>
      <c r="CT11" s="139">
        <v>35217000</v>
      </c>
      <c r="CU11" s="129" t="s">
        <v>500</v>
      </c>
      <c r="CV11" s="129" t="s">
        <v>494</v>
      </c>
      <c r="CW11" s="139">
        <v>3913000</v>
      </c>
      <c r="CX11" s="129" t="s">
        <v>501</v>
      </c>
      <c r="CY11" s="129">
        <v>2890</v>
      </c>
      <c r="CZ11" s="129">
        <v>2890</v>
      </c>
      <c r="DA11" s="140" t="s">
        <v>502</v>
      </c>
      <c r="DB11" s="141">
        <f>+Tabla3[[#This Row],[VALOR TOTAL ESTIMADO VIGENCIA ACTUAL]]-Tabla3[[#This Row],[Valor CDP BD]]</f>
        <v>0</v>
      </c>
      <c r="DC11" s="141">
        <f>+Tabla3[[#This Row],[Valor CDP BD]]-Tabla3[[#This Row],[Valor RP BD]]</f>
        <v>0</v>
      </c>
      <c r="DD11" s="140"/>
    </row>
    <row r="12" spans="1:108" ht="13.9" customHeight="1" x14ac:dyDescent="0.2">
      <c r="A12" s="129" t="s">
        <v>558</v>
      </c>
      <c r="B12" s="129" t="s">
        <v>559</v>
      </c>
      <c r="C12" s="129">
        <v>7711</v>
      </c>
      <c r="D12" s="129" t="s">
        <v>558</v>
      </c>
      <c r="E12" s="129">
        <v>112022</v>
      </c>
      <c r="F12" s="129">
        <v>7711</v>
      </c>
      <c r="G12" s="137">
        <v>16411</v>
      </c>
      <c r="H12" s="129">
        <v>2890</v>
      </c>
      <c r="I12" s="129" t="s">
        <v>466</v>
      </c>
      <c r="J12" s="129" t="s">
        <v>467</v>
      </c>
      <c r="K12" s="129" t="s">
        <v>468</v>
      </c>
      <c r="L12" s="129" t="s">
        <v>469</v>
      </c>
      <c r="M12" s="129" t="s">
        <v>470</v>
      </c>
      <c r="N12" s="129" t="s">
        <v>471</v>
      </c>
      <c r="O12" s="129" t="s">
        <v>472</v>
      </c>
      <c r="P12" s="129" t="s">
        <v>246</v>
      </c>
      <c r="Q12" s="129" t="s">
        <v>245</v>
      </c>
      <c r="R12" s="129" t="s">
        <v>473</v>
      </c>
      <c r="S12" s="129" t="s">
        <v>474</v>
      </c>
      <c r="T12" s="129" t="s">
        <v>475</v>
      </c>
      <c r="U12" s="129">
        <v>0</v>
      </c>
      <c r="V12" s="129" t="s">
        <v>554</v>
      </c>
      <c r="W12" s="129" t="s">
        <v>477</v>
      </c>
      <c r="X12" s="129" t="s">
        <v>478</v>
      </c>
      <c r="Y12" s="129">
        <v>0</v>
      </c>
      <c r="Z12" s="129" t="s">
        <v>479</v>
      </c>
      <c r="AA12" s="129" t="s">
        <v>480</v>
      </c>
      <c r="AB12" s="138">
        <v>1</v>
      </c>
      <c r="AC12" s="138">
        <v>1</v>
      </c>
      <c r="AD12" s="138">
        <v>9</v>
      </c>
      <c r="AE12" s="129">
        <v>1</v>
      </c>
      <c r="AF12" s="129">
        <v>10</v>
      </c>
      <c r="AG12" s="139">
        <v>35217000</v>
      </c>
      <c r="AH12" s="129">
        <v>0</v>
      </c>
      <c r="AI12" s="129">
        <v>0</v>
      </c>
      <c r="AJ12" s="129">
        <v>0</v>
      </c>
      <c r="AK12" s="129" t="s">
        <v>481</v>
      </c>
      <c r="AL12" s="129" t="s">
        <v>482</v>
      </c>
      <c r="AM12" s="129">
        <v>0</v>
      </c>
      <c r="AN12" s="129">
        <v>0</v>
      </c>
      <c r="AO12" s="129" t="s">
        <v>232</v>
      </c>
      <c r="AP12" s="129" t="s">
        <v>560</v>
      </c>
      <c r="AQ12" s="129">
        <v>20220392</v>
      </c>
      <c r="AR12" s="129">
        <v>317</v>
      </c>
      <c r="AS12" s="129">
        <v>44573</v>
      </c>
      <c r="AT12" s="129">
        <v>35217000</v>
      </c>
      <c r="AU12" s="129">
        <v>310</v>
      </c>
      <c r="AV12" s="129">
        <v>44578</v>
      </c>
      <c r="AW12" s="129">
        <v>35217000</v>
      </c>
      <c r="AX12" s="129">
        <v>0</v>
      </c>
      <c r="AY12" s="129">
        <v>3913000</v>
      </c>
      <c r="AZ12" s="129" t="s">
        <v>484</v>
      </c>
      <c r="BA12" s="129" t="s">
        <v>485</v>
      </c>
      <c r="BB12" s="129" t="s">
        <v>486</v>
      </c>
      <c r="BC12" s="129">
        <v>3778917</v>
      </c>
      <c r="BD12" s="129" t="s">
        <v>487</v>
      </c>
      <c r="BE12" s="129" t="s">
        <v>488</v>
      </c>
      <c r="BF12" s="129" t="s">
        <v>489</v>
      </c>
      <c r="BG12" s="129" t="s">
        <v>489</v>
      </c>
      <c r="BH12" s="129" t="s">
        <v>489</v>
      </c>
      <c r="BI12" s="129" t="s">
        <v>490</v>
      </c>
      <c r="BJ12" s="129" t="s">
        <v>491</v>
      </c>
      <c r="BK12" s="129">
        <v>1510512000</v>
      </c>
      <c r="BL12" s="129" t="s">
        <v>492</v>
      </c>
      <c r="BM12" s="138">
        <v>16411</v>
      </c>
      <c r="BN12" s="129">
        <v>0</v>
      </c>
      <c r="BO12" s="129" t="s">
        <v>493</v>
      </c>
      <c r="BP12" s="129" t="s">
        <v>493</v>
      </c>
      <c r="BQ12" s="129" t="s">
        <v>494</v>
      </c>
      <c r="BR12" s="138">
        <v>20220392</v>
      </c>
      <c r="BS12" s="138" t="s">
        <v>561</v>
      </c>
      <c r="BT12" s="129" t="s">
        <v>494</v>
      </c>
      <c r="BU12" s="129" t="s">
        <v>560</v>
      </c>
      <c r="BV12" s="129" t="s">
        <v>560</v>
      </c>
      <c r="BW12" s="129" t="s">
        <v>494</v>
      </c>
      <c r="BX12" s="129" t="s">
        <v>557</v>
      </c>
      <c r="BY12" s="129" t="s">
        <v>557</v>
      </c>
      <c r="BZ12" s="129" t="s">
        <v>557</v>
      </c>
      <c r="CA12" s="129" t="s">
        <v>498</v>
      </c>
      <c r="CB12" s="129" t="s">
        <v>473</v>
      </c>
      <c r="CC12" s="129" t="s">
        <v>473</v>
      </c>
      <c r="CD12" s="129" t="s">
        <v>473</v>
      </c>
      <c r="CE12" s="129" t="s">
        <v>498</v>
      </c>
      <c r="CF12" s="129" t="s">
        <v>499</v>
      </c>
      <c r="CG12" s="129" t="s">
        <v>499</v>
      </c>
      <c r="CH12" s="129" t="s">
        <v>499</v>
      </c>
      <c r="CI12" s="129" t="s">
        <v>498</v>
      </c>
      <c r="CJ12" s="129">
        <v>317</v>
      </c>
      <c r="CK12" s="129">
        <v>317</v>
      </c>
      <c r="CL12" s="129" t="s">
        <v>494</v>
      </c>
      <c r="CM12" s="129">
        <v>35217000</v>
      </c>
      <c r="CN12" s="139">
        <v>35217000</v>
      </c>
      <c r="CO12" s="129" t="s">
        <v>494</v>
      </c>
      <c r="CP12" s="129">
        <v>310</v>
      </c>
      <c r="CQ12" s="129">
        <v>310</v>
      </c>
      <c r="CR12" s="129" t="s">
        <v>494</v>
      </c>
      <c r="CS12" s="129">
        <v>35217000</v>
      </c>
      <c r="CT12" s="139">
        <v>35217000</v>
      </c>
      <c r="CU12" s="129" t="s">
        <v>500</v>
      </c>
      <c r="CV12" s="129" t="s">
        <v>494</v>
      </c>
      <c r="CW12" s="139">
        <v>5347767</v>
      </c>
      <c r="CX12" s="129" t="s">
        <v>501</v>
      </c>
      <c r="CY12" s="129">
        <v>2890</v>
      </c>
      <c r="CZ12" s="129">
        <v>2890</v>
      </c>
      <c r="DA12" s="140" t="s">
        <v>502</v>
      </c>
      <c r="DB12" s="141">
        <f>+Tabla3[[#This Row],[VALOR TOTAL ESTIMADO VIGENCIA ACTUAL]]-Tabla3[[#This Row],[Valor CDP BD]]</f>
        <v>0</v>
      </c>
      <c r="DC12" s="141">
        <f>+Tabla3[[#This Row],[Valor CDP BD]]-Tabla3[[#This Row],[Valor RP BD]]</f>
        <v>0</v>
      </c>
      <c r="DD12" s="140"/>
    </row>
    <row r="13" spans="1:108" ht="13.9" customHeight="1" x14ac:dyDescent="0.2">
      <c r="A13" s="129" t="s">
        <v>562</v>
      </c>
      <c r="B13" s="129" t="s">
        <v>563</v>
      </c>
      <c r="C13" s="129">
        <v>7711</v>
      </c>
      <c r="D13" s="129" t="s">
        <v>562</v>
      </c>
      <c r="E13" s="129">
        <v>122022</v>
      </c>
      <c r="F13" s="129">
        <v>7711</v>
      </c>
      <c r="G13" s="137">
        <v>16415</v>
      </c>
      <c r="H13" s="129">
        <v>2890</v>
      </c>
      <c r="I13" s="129" t="s">
        <v>466</v>
      </c>
      <c r="J13" s="129" t="s">
        <v>467</v>
      </c>
      <c r="K13" s="129" t="s">
        <v>468</v>
      </c>
      <c r="L13" s="129" t="s">
        <v>469</v>
      </c>
      <c r="M13" s="129" t="s">
        <v>470</v>
      </c>
      <c r="N13" s="129" t="s">
        <v>471</v>
      </c>
      <c r="O13" s="129" t="s">
        <v>472</v>
      </c>
      <c r="P13" s="129" t="s">
        <v>246</v>
      </c>
      <c r="Q13" s="129" t="s">
        <v>245</v>
      </c>
      <c r="R13" s="129" t="s">
        <v>473</v>
      </c>
      <c r="S13" s="129" t="s">
        <v>474</v>
      </c>
      <c r="T13" s="129" t="s">
        <v>475</v>
      </c>
      <c r="U13" s="129">
        <v>0</v>
      </c>
      <c r="V13" s="129" t="s">
        <v>554</v>
      </c>
      <c r="W13" s="129" t="s">
        <v>477</v>
      </c>
      <c r="X13" s="129" t="s">
        <v>478</v>
      </c>
      <c r="Y13" s="129">
        <v>0</v>
      </c>
      <c r="Z13" s="129" t="s">
        <v>479</v>
      </c>
      <c r="AA13" s="129" t="s">
        <v>480</v>
      </c>
      <c r="AB13" s="138">
        <v>1</v>
      </c>
      <c r="AC13" s="138">
        <v>1</v>
      </c>
      <c r="AD13" s="138">
        <v>9</v>
      </c>
      <c r="AE13" s="129">
        <v>1</v>
      </c>
      <c r="AF13" s="129">
        <v>10</v>
      </c>
      <c r="AG13" s="139">
        <v>35217000</v>
      </c>
      <c r="AH13" s="129">
        <v>0</v>
      </c>
      <c r="AI13" s="129">
        <v>0</v>
      </c>
      <c r="AJ13" s="129">
        <v>0</v>
      </c>
      <c r="AK13" s="129" t="s">
        <v>481</v>
      </c>
      <c r="AL13" s="129" t="s">
        <v>482</v>
      </c>
      <c r="AM13" s="129">
        <v>0</v>
      </c>
      <c r="AN13" s="129">
        <v>0</v>
      </c>
      <c r="AO13" s="129" t="s">
        <v>232</v>
      </c>
      <c r="AP13" s="129" t="s">
        <v>564</v>
      </c>
      <c r="AQ13" s="129">
        <v>20220251</v>
      </c>
      <c r="AR13" s="129">
        <v>360</v>
      </c>
      <c r="AS13" s="129">
        <v>44573</v>
      </c>
      <c r="AT13" s="129">
        <v>35217000</v>
      </c>
      <c r="AU13" s="129">
        <v>191</v>
      </c>
      <c r="AV13" s="129">
        <v>44575</v>
      </c>
      <c r="AW13" s="129">
        <v>35217000</v>
      </c>
      <c r="AX13" s="129">
        <v>0</v>
      </c>
      <c r="AY13" s="129">
        <v>3913000</v>
      </c>
      <c r="AZ13" s="129" t="s">
        <v>484</v>
      </c>
      <c r="BA13" s="129" t="s">
        <v>485</v>
      </c>
      <c r="BB13" s="129" t="s">
        <v>486</v>
      </c>
      <c r="BC13" s="129">
        <v>3778917</v>
      </c>
      <c r="BD13" s="129" t="s">
        <v>487</v>
      </c>
      <c r="BE13" s="129" t="s">
        <v>488</v>
      </c>
      <c r="BF13" s="129" t="s">
        <v>489</v>
      </c>
      <c r="BG13" s="129" t="s">
        <v>489</v>
      </c>
      <c r="BH13" s="129" t="s">
        <v>489</v>
      </c>
      <c r="BI13" s="129" t="s">
        <v>490</v>
      </c>
      <c r="BJ13" s="129" t="s">
        <v>491</v>
      </c>
      <c r="BK13" s="129">
        <v>1510512000</v>
      </c>
      <c r="BL13" s="129" t="s">
        <v>492</v>
      </c>
      <c r="BM13" s="138">
        <v>16415</v>
      </c>
      <c r="BN13" s="129">
        <v>0</v>
      </c>
      <c r="BO13" s="129" t="s">
        <v>493</v>
      </c>
      <c r="BP13" s="129" t="s">
        <v>493</v>
      </c>
      <c r="BQ13" s="129" t="s">
        <v>494</v>
      </c>
      <c r="BR13" s="138">
        <v>20220251</v>
      </c>
      <c r="BS13" s="138" t="s">
        <v>565</v>
      </c>
      <c r="BT13" s="129" t="s">
        <v>494</v>
      </c>
      <c r="BU13" s="129" t="s">
        <v>566</v>
      </c>
      <c r="BV13" s="129" t="s">
        <v>566</v>
      </c>
      <c r="BW13" s="129" t="s">
        <v>494</v>
      </c>
      <c r="BX13" s="129" t="s">
        <v>557</v>
      </c>
      <c r="BY13" s="129" t="s">
        <v>557</v>
      </c>
      <c r="BZ13" s="129" t="s">
        <v>557</v>
      </c>
      <c r="CA13" s="129" t="s">
        <v>498</v>
      </c>
      <c r="CB13" s="129" t="s">
        <v>473</v>
      </c>
      <c r="CC13" s="129" t="s">
        <v>473</v>
      </c>
      <c r="CD13" s="129" t="s">
        <v>473</v>
      </c>
      <c r="CE13" s="129" t="s">
        <v>498</v>
      </c>
      <c r="CF13" s="129" t="s">
        <v>499</v>
      </c>
      <c r="CG13" s="129" t="s">
        <v>499</v>
      </c>
      <c r="CH13" s="129" t="s">
        <v>499</v>
      </c>
      <c r="CI13" s="129" t="s">
        <v>498</v>
      </c>
      <c r="CJ13" s="129">
        <v>360</v>
      </c>
      <c r="CK13" s="129">
        <v>360</v>
      </c>
      <c r="CL13" s="129" t="s">
        <v>494</v>
      </c>
      <c r="CM13" s="129">
        <v>35217000</v>
      </c>
      <c r="CN13" s="139">
        <v>35217000</v>
      </c>
      <c r="CO13" s="129" t="s">
        <v>494</v>
      </c>
      <c r="CP13" s="129">
        <v>191</v>
      </c>
      <c r="CQ13" s="129">
        <v>191</v>
      </c>
      <c r="CR13" s="129" t="s">
        <v>494</v>
      </c>
      <c r="CS13" s="129">
        <v>35217000</v>
      </c>
      <c r="CT13" s="139">
        <v>35217000</v>
      </c>
      <c r="CU13" s="129" t="s">
        <v>500</v>
      </c>
      <c r="CV13" s="129" t="s">
        <v>494</v>
      </c>
      <c r="CW13" s="139">
        <v>5347767</v>
      </c>
      <c r="CX13" s="129" t="s">
        <v>501</v>
      </c>
      <c r="CY13" s="129">
        <v>2890</v>
      </c>
      <c r="CZ13" s="129">
        <v>2890</v>
      </c>
      <c r="DA13" s="140" t="s">
        <v>502</v>
      </c>
      <c r="DB13" s="141">
        <f>+Tabla3[[#This Row],[VALOR TOTAL ESTIMADO VIGENCIA ACTUAL]]-Tabla3[[#This Row],[Valor CDP BD]]</f>
        <v>0</v>
      </c>
      <c r="DC13" s="141">
        <f>+Tabla3[[#This Row],[Valor CDP BD]]-Tabla3[[#This Row],[Valor RP BD]]</f>
        <v>0</v>
      </c>
      <c r="DD13" s="140"/>
    </row>
    <row r="14" spans="1:108" ht="13.9" customHeight="1" x14ac:dyDescent="0.2">
      <c r="A14" s="129" t="s">
        <v>567</v>
      </c>
      <c r="B14" s="129" t="s">
        <v>568</v>
      </c>
      <c r="C14" s="129">
        <v>7711</v>
      </c>
      <c r="D14" s="129" t="s">
        <v>567</v>
      </c>
      <c r="E14" s="129">
        <v>132022</v>
      </c>
      <c r="F14" s="129">
        <v>7711</v>
      </c>
      <c r="G14" s="137">
        <v>16888</v>
      </c>
      <c r="H14" s="129">
        <v>2890</v>
      </c>
      <c r="I14" s="129" t="s">
        <v>466</v>
      </c>
      <c r="J14" s="129" t="s">
        <v>467</v>
      </c>
      <c r="K14" s="129" t="s">
        <v>468</v>
      </c>
      <c r="L14" s="129" t="s">
        <v>469</v>
      </c>
      <c r="M14" s="129" t="s">
        <v>470</v>
      </c>
      <c r="N14" s="129" t="s">
        <v>471</v>
      </c>
      <c r="O14" s="129" t="s">
        <v>472</v>
      </c>
      <c r="P14" s="129" t="s">
        <v>246</v>
      </c>
      <c r="Q14" s="129" t="s">
        <v>245</v>
      </c>
      <c r="R14" s="129" t="s">
        <v>473</v>
      </c>
      <c r="S14" s="129" t="s">
        <v>474</v>
      </c>
      <c r="T14" s="129" t="s">
        <v>475</v>
      </c>
      <c r="U14" s="129">
        <v>0</v>
      </c>
      <c r="V14" s="129" t="s">
        <v>554</v>
      </c>
      <c r="W14" s="129" t="s">
        <v>477</v>
      </c>
      <c r="X14" s="129" t="s">
        <v>478</v>
      </c>
      <c r="Y14" s="129">
        <v>0</v>
      </c>
      <c r="Z14" s="129" t="s">
        <v>479</v>
      </c>
      <c r="AA14" s="129" t="s">
        <v>480</v>
      </c>
      <c r="AB14" s="138">
        <v>1</v>
      </c>
      <c r="AC14" s="138">
        <v>1</v>
      </c>
      <c r="AD14" s="138">
        <v>9</v>
      </c>
      <c r="AE14" s="129">
        <v>1</v>
      </c>
      <c r="AF14" s="129">
        <v>10</v>
      </c>
      <c r="AG14" s="139">
        <v>35217000</v>
      </c>
      <c r="AH14" s="129">
        <v>0</v>
      </c>
      <c r="AI14" s="129">
        <v>0</v>
      </c>
      <c r="AJ14" s="129">
        <v>0</v>
      </c>
      <c r="AK14" s="129" t="s">
        <v>481</v>
      </c>
      <c r="AL14" s="129" t="s">
        <v>482</v>
      </c>
      <c r="AM14" s="129">
        <v>0</v>
      </c>
      <c r="AN14" s="129">
        <v>0</v>
      </c>
      <c r="AO14" s="129" t="s">
        <v>232</v>
      </c>
      <c r="AP14" s="129" t="s">
        <v>569</v>
      </c>
      <c r="AQ14" s="129">
        <v>20220938</v>
      </c>
      <c r="AR14" s="129">
        <v>852</v>
      </c>
      <c r="AS14" s="129">
        <v>44580</v>
      </c>
      <c r="AT14" s="129">
        <v>35217000</v>
      </c>
      <c r="AU14" s="129">
        <v>887</v>
      </c>
      <c r="AV14" s="129">
        <v>44586</v>
      </c>
      <c r="AW14" s="129">
        <v>35217000</v>
      </c>
      <c r="AX14" s="129">
        <v>0</v>
      </c>
      <c r="AY14" s="129">
        <v>3913000</v>
      </c>
      <c r="AZ14" s="129" t="s">
        <v>484</v>
      </c>
      <c r="BA14" s="129" t="s">
        <v>485</v>
      </c>
      <c r="BB14" s="129" t="s">
        <v>486</v>
      </c>
      <c r="BC14" s="129">
        <v>3778917</v>
      </c>
      <c r="BD14" s="129" t="s">
        <v>487</v>
      </c>
      <c r="BE14" s="129" t="s">
        <v>488</v>
      </c>
      <c r="BF14" s="129" t="s">
        <v>489</v>
      </c>
      <c r="BG14" s="129" t="s">
        <v>489</v>
      </c>
      <c r="BH14" s="129" t="s">
        <v>489</v>
      </c>
      <c r="BI14" s="129" t="s">
        <v>490</v>
      </c>
      <c r="BJ14" s="129" t="s">
        <v>491</v>
      </c>
      <c r="BK14" s="129">
        <v>1510512000</v>
      </c>
      <c r="BL14" s="129" t="s">
        <v>492</v>
      </c>
      <c r="BM14" s="138">
        <v>16888</v>
      </c>
      <c r="BN14" s="129">
        <v>0</v>
      </c>
      <c r="BO14" s="129" t="s">
        <v>493</v>
      </c>
      <c r="BP14" s="129" t="s">
        <v>493</v>
      </c>
      <c r="BQ14" s="129" t="s">
        <v>494</v>
      </c>
      <c r="BR14" s="138">
        <v>20220938</v>
      </c>
      <c r="BS14" s="138" t="s">
        <v>570</v>
      </c>
      <c r="BT14" s="129" t="s">
        <v>494</v>
      </c>
      <c r="BU14" s="129" t="s">
        <v>571</v>
      </c>
      <c r="BV14" s="129" t="s">
        <v>571</v>
      </c>
      <c r="BW14" s="129" t="s">
        <v>494</v>
      </c>
      <c r="BX14" s="129" t="s">
        <v>557</v>
      </c>
      <c r="BY14" s="129" t="s">
        <v>557</v>
      </c>
      <c r="BZ14" s="129" t="s">
        <v>557</v>
      </c>
      <c r="CA14" s="129" t="s">
        <v>498</v>
      </c>
      <c r="CB14" s="129" t="s">
        <v>473</v>
      </c>
      <c r="CC14" s="129" t="s">
        <v>473</v>
      </c>
      <c r="CD14" s="129" t="s">
        <v>473</v>
      </c>
      <c r="CE14" s="129" t="s">
        <v>498</v>
      </c>
      <c r="CF14" s="129" t="s">
        <v>499</v>
      </c>
      <c r="CG14" s="129" t="s">
        <v>499</v>
      </c>
      <c r="CH14" s="129" t="s">
        <v>499</v>
      </c>
      <c r="CI14" s="129" t="s">
        <v>498</v>
      </c>
      <c r="CJ14" s="129">
        <v>852</v>
      </c>
      <c r="CK14" s="129">
        <v>852</v>
      </c>
      <c r="CL14" s="129" t="s">
        <v>494</v>
      </c>
      <c r="CM14" s="129">
        <v>35217000</v>
      </c>
      <c r="CN14" s="139">
        <v>35217000</v>
      </c>
      <c r="CO14" s="129" t="s">
        <v>494</v>
      </c>
      <c r="CP14" s="129">
        <v>887</v>
      </c>
      <c r="CQ14" s="129">
        <v>887</v>
      </c>
      <c r="CR14" s="129" t="s">
        <v>494</v>
      </c>
      <c r="CS14" s="129">
        <v>35217000</v>
      </c>
      <c r="CT14" s="139">
        <v>35217000</v>
      </c>
      <c r="CU14" s="129" t="s">
        <v>500</v>
      </c>
      <c r="CV14" s="129" t="s">
        <v>494</v>
      </c>
      <c r="CW14" s="139">
        <v>0</v>
      </c>
      <c r="CX14" s="129" t="s">
        <v>501</v>
      </c>
      <c r="CY14" s="129">
        <v>2890</v>
      </c>
      <c r="CZ14" s="129">
        <v>2890</v>
      </c>
      <c r="DA14" s="140" t="s">
        <v>502</v>
      </c>
      <c r="DB14" s="141">
        <f>+Tabla3[[#This Row],[VALOR TOTAL ESTIMADO VIGENCIA ACTUAL]]-Tabla3[[#This Row],[Valor CDP BD]]</f>
        <v>0</v>
      </c>
      <c r="DC14" s="141">
        <f>+Tabla3[[#This Row],[Valor CDP BD]]-Tabla3[[#This Row],[Valor RP BD]]</f>
        <v>0</v>
      </c>
      <c r="DD14" s="140"/>
    </row>
    <row r="15" spans="1:108" ht="13.9" customHeight="1" x14ac:dyDescent="0.2">
      <c r="A15" s="129" t="s">
        <v>572</v>
      </c>
      <c r="B15" s="129" t="s">
        <v>573</v>
      </c>
      <c r="C15" s="129">
        <v>7711</v>
      </c>
      <c r="D15" s="129" t="s">
        <v>572</v>
      </c>
      <c r="E15" s="129">
        <v>142022</v>
      </c>
      <c r="F15" s="129">
        <v>7711</v>
      </c>
      <c r="G15" s="137">
        <v>16482</v>
      </c>
      <c r="H15" s="129">
        <v>2890</v>
      </c>
      <c r="I15" s="129" t="s">
        <v>466</v>
      </c>
      <c r="J15" s="129" t="s">
        <v>467</v>
      </c>
      <c r="K15" s="129" t="s">
        <v>468</v>
      </c>
      <c r="L15" s="129" t="s">
        <v>469</v>
      </c>
      <c r="M15" s="129" t="s">
        <v>470</v>
      </c>
      <c r="N15" s="129" t="s">
        <v>471</v>
      </c>
      <c r="O15" s="129" t="s">
        <v>472</v>
      </c>
      <c r="P15" s="129" t="s">
        <v>246</v>
      </c>
      <c r="Q15" s="129" t="s">
        <v>245</v>
      </c>
      <c r="R15" s="129" t="s">
        <v>473</v>
      </c>
      <c r="S15" s="129" t="s">
        <v>474</v>
      </c>
      <c r="T15" s="129" t="s">
        <v>475</v>
      </c>
      <c r="U15" s="129">
        <v>0</v>
      </c>
      <c r="V15" s="129" t="s">
        <v>554</v>
      </c>
      <c r="W15" s="129" t="s">
        <v>477</v>
      </c>
      <c r="X15" s="129" t="s">
        <v>478</v>
      </c>
      <c r="Y15" s="129">
        <v>0</v>
      </c>
      <c r="Z15" s="129" t="s">
        <v>479</v>
      </c>
      <c r="AA15" s="129" t="s">
        <v>480</v>
      </c>
      <c r="AB15" s="138">
        <v>1</v>
      </c>
      <c r="AC15" s="138">
        <v>1</v>
      </c>
      <c r="AD15" s="138">
        <v>9</v>
      </c>
      <c r="AE15" s="129">
        <v>1</v>
      </c>
      <c r="AF15" s="129">
        <v>10</v>
      </c>
      <c r="AG15" s="139">
        <v>35217000</v>
      </c>
      <c r="AH15" s="129">
        <v>0</v>
      </c>
      <c r="AI15" s="129">
        <v>0</v>
      </c>
      <c r="AJ15" s="129">
        <v>0</v>
      </c>
      <c r="AK15" s="129" t="s">
        <v>481</v>
      </c>
      <c r="AL15" s="129" t="s">
        <v>482</v>
      </c>
      <c r="AM15" s="129">
        <v>0</v>
      </c>
      <c r="AN15" s="129">
        <v>0</v>
      </c>
      <c r="AO15" s="129" t="s">
        <v>232</v>
      </c>
      <c r="AP15" s="129" t="s">
        <v>574</v>
      </c>
      <c r="AQ15" s="129">
        <v>20220249</v>
      </c>
      <c r="AR15" s="129">
        <v>298</v>
      </c>
      <c r="AS15" s="129">
        <v>44573</v>
      </c>
      <c r="AT15" s="129">
        <v>35217000</v>
      </c>
      <c r="AU15" s="129">
        <v>175</v>
      </c>
      <c r="AV15" s="129">
        <v>44575</v>
      </c>
      <c r="AW15" s="129">
        <v>35217000</v>
      </c>
      <c r="AX15" s="129">
        <v>0</v>
      </c>
      <c r="AY15" s="129">
        <v>3913000</v>
      </c>
      <c r="AZ15" s="129" t="s">
        <v>484</v>
      </c>
      <c r="BA15" s="129" t="s">
        <v>485</v>
      </c>
      <c r="BB15" s="129" t="s">
        <v>486</v>
      </c>
      <c r="BC15" s="129">
        <v>3778917</v>
      </c>
      <c r="BD15" s="129" t="s">
        <v>487</v>
      </c>
      <c r="BE15" s="129" t="s">
        <v>488</v>
      </c>
      <c r="BF15" s="129" t="s">
        <v>489</v>
      </c>
      <c r="BG15" s="129" t="s">
        <v>489</v>
      </c>
      <c r="BH15" s="129" t="s">
        <v>489</v>
      </c>
      <c r="BI15" s="129" t="s">
        <v>490</v>
      </c>
      <c r="BJ15" s="129" t="s">
        <v>491</v>
      </c>
      <c r="BK15" s="129">
        <v>1510512000</v>
      </c>
      <c r="BL15" s="129" t="s">
        <v>492</v>
      </c>
      <c r="BM15" s="138">
        <v>16482</v>
      </c>
      <c r="BN15" s="129">
        <v>0</v>
      </c>
      <c r="BO15" s="129" t="s">
        <v>493</v>
      </c>
      <c r="BP15" s="129" t="s">
        <v>493</v>
      </c>
      <c r="BQ15" s="129" t="s">
        <v>494</v>
      </c>
      <c r="BR15" s="138">
        <v>20220249</v>
      </c>
      <c r="BS15" s="138" t="s">
        <v>575</v>
      </c>
      <c r="BT15" s="129" t="s">
        <v>494</v>
      </c>
      <c r="BU15" s="129" t="s">
        <v>576</v>
      </c>
      <c r="BV15" s="129" t="s">
        <v>576</v>
      </c>
      <c r="BW15" s="129" t="s">
        <v>494</v>
      </c>
      <c r="BX15" s="129" t="s">
        <v>557</v>
      </c>
      <c r="BY15" s="129" t="s">
        <v>557</v>
      </c>
      <c r="BZ15" s="129" t="s">
        <v>577</v>
      </c>
      <c r="CA15" s="129" t="s">
        <v>511</v>
      </c>
      <c r="CB15" s="129" t="s">
        <v>473</v>
      </c>
      <c r="CC15" s="129" t="s">
        <v>473</v>
      </c>
      <c r="CD15" s="129" t="s">
        <v>473</v>
      </c>
      <c r="CE15" s="129" t="s">
        <v>498</v>
      </c>
      <c r="CF15" s="129" t="s">
        <v>499</v>
      </c>
      <c r="CG15" s="129" t="s">
        <v>499</v>
      </c>
      <c r="CH15" s="129" t="s">
        <v>499</v>
      </c>
      <c r="CI15" s="129" t="s">
        <v>498</v>
      </c>
      <c r="CJ15" s="129">
        <v>298</v>
      </c>
      <c r="CK15" s="129">
        <v>298</v>
      </c>
      <c r="CL15" s="129" t="s">
        <v>494</v>
      </c>
      <c r="CM15" s="129">
        <v>35217000</v>
      </c>
      <c r="CN15" s="139">
        <v>35217000</v>
      </c>
      <c r="CO15" s="129" t="s">
        <v>494</v>
      </c>
      <c r="CP15" s="129">
        <v>175</v>
      </c>
      <c r="CQ15" s="129">
        <v>175</v>
      </c>
      <c r="CR15" s="129" t="s">
        <v>494</v>
      </c>
      <c r="CS15" s="129">
        <v>35217000</v>
      </c>
      <c r="CT15" s="139">
        <v>35217000</v>
      </c>
      <c r="CU15" s="129" t="s">
        <v>500</v>
      </c>
      <c r="CV15" s="129" t="s">
        <v>494</v>
      </c>
      <c r="CW15" s="139">
        <v>5347767</v>
      </c>
      <c r="CX15" s="129" t="s">
        <v>501</v>
      </c>
      <c r="CY15" s="129">
        <v>2890</v>
      </c>
      <c r="CZ15" s="129">
        <v>2890</v>
      </c>
      <c r="DA15" s="140" t="s">
        <v>502</v>
      </c>
      <c r="DB15" s="141">
        <f>+Tabla3[[#This Row],[VALOR TOTAL ESTIMADO VIGENCIA ACTUAL]]-Tabla3[[#This Row],[Valor CDP BD]]</f>
        <v>0</v>
      </c>
      <c r="DC15" s="141">
        <f>+Tabla3[[#This Row],[Valor CDP BD]]-Tabla3[[#This Row],[Valor RP BD]]</f>
        <v>0</v>
      </c>
      <c r="DD15" s="140"/>
    </row>
    <row r="16" spans="1:108" ht="13.9" customHeight="1" x14ac:dyDescent="0.2">
      <c r="A16" s="129" t="s">
        <v>578</v>
      </c>
      <c r="B16" s="129" t="s">
        <v>579</v>
      </c>
      <c r="C16" s="129">
        <v>7711</v>
      </c>
      <c r="D16" s="129" t="s">
        <v>578</v>
      </c>
      <c r="E16" s="129">
        <v>152022</v>
      </c>
      <c r="F16" s="129">
        <v>7711</v>
      </c>
      <c r="G16" s="137">
        <v>16772</v>
      </c>
      <c r="H16" s="129">
        <v>2892</v>
      </c>
      <c r="I16" s="129" t="s">
        <v>528</v>
      </c>
      <c r="J16" s="129" t="s">
        <v>467</v>
      </c>
      <c r="K16" s="129" t="s">
        <v>468</v>
      </c>
      <c r="L16" s="129" t="s">
        <v>469</v>
      </c>
      <c r="M16" s="129" t="s">
        <v>470</v>
      </c>
      <c r="N16" s="129" t="s">
        <v>471</v>
      </c>
      <c r="O16" s="129" t="s">
        <v>472</v>
      </c>
      <c r="P16" s="129" t="s">
        <v>246</v>
      </c>
      <c r="Q16" s="129" t="s">
        <v>245</v>
      </c>
      <c r="R16" s="129" t="s">
        <v>473</v>
      </c>
      <c r="S16" s="129" t="s">
        <v>474</v>
      </c>
      <c r="T16" s="129" t="s">
        <v>529</v>
      </c>
      <c r="U16" s="129">
        <v>0</v>
      </c>
      <c r="V16" s="129" t="s">
        <v>580</v>
      </c>
      <c r="W16" s="129" t="s">
        <v>477</v>
      </c>
      <c r="X16" s="129" t="s">
        <v>478</v>
      </c>
      <c r="Y16" s="129">
        <v>0</v>
      </c>
      <c r="Z16" s="129" t="s">
        <v>479</v>
      </c>
      <c r="AA16" s="129" t="s">
        <v>480</v>
      </c>
      <c r="AB16" s="138">
        <v>1</v>
      </c>
      <c r="AC16" s="138">
        <v>1</v>
      </c>
      <c r="AD16" s="138">
        <v>10</v>
      </c>
      <c r="AE16" s="129">
        <v>1</v>
      </c>
      <c r="AF16" s="129">
        <v>11</v>
      </c>
      <c r="AG16" s="139">
        <v>39130000</v>
      </c>
      <c r="AH16" s="129">
        <v>0</v>
      </c>
      <c r="AI16" s="129">
        <v>0</v>
      </c>
      <c r="AJ16" s="129">
        <v>0</v>
      </c>
      <c r="AK16" s="129" t="s">
        <v>481</v>
      </c>
      <c r="AL16" s="129" t="s">
        <v>482</v>
      </c>
      <c r="AM16" s="129">
        <v>0</v>
      </c>
      <c r="AN16" s="129">
        <v>0</v>
      </c>
      <c r="AO16" s="129" t="s">
        <v>232</v>
      </c>
      <c r="AP16" s="129" t="s">
        <v>581</v>
      </c>
      <c r="AQ16" s="129">
        <v>20221357</v>
      </c>
      <c r="AR16" s="129">
        <v>1281</v>
      </c>
      <c r="AS16" s="129">
        <v>44584</v>
      </c>
      <c r="AT16" s="129">
        <v>39130000</v>
      </c>
      <c r="AU16" s="129">
        <v>1258</v>
      </c>
      <c r="AV16" s="129">
        <v>44588</v>
      </c>
      <c r="AW16" s="129">
        <v>39130000</v>
      </c>
      <c r="AX16" s="129">
        <v>0</v>
      </c>
      <c r="AY16" s="129">
        <v>3913000</v>
      </c>
      <c r="AZ16" s="129" t="s">
        <v>484</v>
      </c>
      <c r="BA16" s="129" t="s">
        <v>485</v>
      </c>
      <c r="BB16" s="129" t="s">
        <v>486</v>
      </c>
      <c r="BC16" s="129">
        <v>3778917</v>
      </c>
      <c r="BD16" s="129" t="s">
        <v>487</v>
      </c>
      <c r="BE16" s="129" t="s">
        <v>488</v>
      </c>
      <c r="BF16" s="129" t="s">
        <v>489</v>
      </c>
      <c r="BG16" s="129" t="s">
        <v>489</v>
      </c>
      <c r="BH16" s="129" t="s">
        <v>489</v>
      </c>
      <c r="BI16" s="129" t="s">
        <v>490</v>
      </c>
      <c r="BJ16" s="129" t="s">
        <v>491</v>
      </c>
      <c r="BK16" s="129">
        <v>1510512000</v>
      </c>
      <c r="BL16" s="129" t="s">
        <v>492</v>
      </c>
      <c r="BM16" s="138">
        <v>16772</v>
      </c>
      <c r="BN16" s="129">
        <v>0</v>
      </c>
      <c r="BO16" s="129" t="s">
        <v>493</v>
      </c>
      <c r="BP16" s="129" t="s">
        <v>493</v>
      </c>
      <c r="BQ16" s="129" t="s">
        <v>494</v>
      </c>
      <c r="BR16" s="138">
        <v>20221357</v>
      </c>
      <c r="BS16" s="138" t="s">
        <v>582</v>
      </c>
      <c r="BT16" s="129" t="s">
        <v>494</v>
      </c>
      <c r="BU16" s="129" t="s">
        <v>583</v>
      </c>
      <c r="BV16" s="129" t="s">
        <v>583</v>
      </c>
      <c r="BW16" s="129" t="s">
        <v>494</v>
      </c>
      <c r="BX16" s="129" t="s">
        <v>584</v>
      </c>
      <c r="BY16" s="129" t="s">
        <v>584</v>
      </c>
      <c r="BZ16" s="129" t="s">
        <v>584</v>
      </c>
      <c r="CA16" s="129" t="s">
        <v>498</v>
      </c>
      <c r="CB16" s="129" t="s">
        <v>473</v>
      </c>
      <c r="CC16" s="129" t="s">
        <v>473</v>
      </c>
      <c r="CD16" s="129" t="s">
        <v>473</v>
      </c>
      <c r="CE16" s="129" t="s">
        <v>498</v>
      </c>
      <c r="CF16" s="129" t="s">
        <v>535</v>
      </c>
      <c r="CG16" s="129" t="s">
        <v>535</v>
      </c>
      <c r="CH16" s="129" t="s">
        <v>535</v>
      </c>
      <c r="CI16" s="129" t="s">
        <v>498</v>
      </c>
      <c r="CJ16" s="129">
        <v>1281</v>
      </c>
      <c r="CK16" s="129">
        <v>1281</v>
      </c>
      <c r="CL16" s="129" t="s">
        <v>494</v>
      </c>
      <c r="CM16" s="129">
        <v>39130000</v>
      </c>
      <c r="CN16" s="139">
        <v>39130000</v>
      </c>
      <c r="CO16" s="129" t="s">
        <v>494</v>
      </c>
      <c r="CP16" s="129">
        <v>1258</v>
      </c>
      <c r="CQ16" s="129">
        <v>1258</v>
      </c>
      <c r="CR16" s="129" t="s">
        <v>494</v>
      </c>
      <c r="CS16" s="129">
        <v>39130000</v>
      </c>
      <c r="CT16" s="139">
        <v>39130000</v>
      </c>
      <c r="CU16" s="129" t="s">
        <v>500</v>
      </c>
      <c r="CV16" s="129" t="s">
        <v>494</v>
      </c>
      <c r="CW16" s="139">
        <v>3913000</v>
      </c>
      <c r="CX16" s="129" t="s">
        <v>501</v>
      </c>
      <c r="CY16" s="129">
        <v>2892</v>
      </c>
      <c r="CZ16" s="129">
        <v>2892</v>
      </c>
      <c r="DA16" s="140" t="s">
        <v>502</v>
      </c>
      <c r="DB16" s="141">
        <f>+Tabla3[[#This Row],[VALOR TOTAL ESTIMADO VIGENCIA ACTUAL]]-Tabla3[[#This Row],[Valor CDP BD]]</f>
        <v>0</v>
      </c>
      <c r="DC16" s="141">
        <f>+Tabla3[[#This Row],[Valor CDP BD]]-Tabla3[[#This Row],[Valor RP BD]]</f>
        <v>0</v>
      </c>
      <c r="DD16" s="140"/>
    </row>
    <row r="17" spans="1:108" ht="13.9" customHeight="1" x14ac:dyDescent="0.2">
      <c r="A17" s="129" t="s">
        <v>585</v>
      </c>
      <c r="B17" s="129" t="s">
        <v>586</v>
      </c>
      <c r="C17" s="129">
        <v>7711</v>
      </c>
      <c r="D17" s="129" t="s">
        <v>585</v>
      </c>
      <c r="E17" s="129">
        <v>162022</v>
      </c>
      <c r="F17" s="129">
        <v>7711</v>
      </c>
      <c r="G17" s="137">
        <v>16784</v>
      </c>
      <c r="H17" s="129">
        <v>2892</v>
      </c>
      <c r="I17" s="129" t="s">
        <v>528</v>
      </c>
      <c r="J17" s="129" t="s">
        <v>467</v>
      </c>
      <c r="K17" s="129" t="s">
        <v>468</v>
      </c>
      <c r="L17" s="129" t="s">
        <v>469</v>
      </c>
      <c r="M17" s="129" t="s">
        <v>470</v>
      </c>
      <c r="N17" s="129" t="s">
        <v>471</v>
      </c>
      <c r="O17" s="129" t="s">
        <v>472</v>
      </c>
      <c r="P17" s="129" t="s">
        <v>246</v>
      </c>
      <c r="Q17" s="129" t="s">
        <v>245</v>
      </c>
      <c r="R17" s="129" t="s">
        <v>473</v>
      </c>
      <c r="S17" s="129" t="s">
        <v>474</v>
      </c>
      <c r="T17" s="129" t="s">
        <v>529</v>
      </c>
      <c r="U17" s="129">
        <v>0</v>
      </c>
      <c r="V17" s="129" t="s">
        <v>580</v>
      </c>
      <c r="W17" s="129" t="s">
        <v>477</v>
      </c>
      <c r="X17" s="129" t="s">
        <v>478</v>
      </c>
      <c r="Y17" s="129">
        <v>0</v>
      </c>
      <c r="Z17" s="129" t="s">
        <v>479</v>
      </c>
      <c r="AA17" s="129" t="s">
        <v>480</v>
      </c>
      <c r="AB17" s="138">
        <v>1</v>
      </c>
      <c r="AC17" s="138">
        <v>1</v>
      </c>
      <c r="AD17" s="138">
        <v>10</v>
      </c>
      <c r="AE17" s="129">
        <v>1</v>
      </c>
      <c r="AF17" s="129">
        <v>11</v>
      </c>
      <c r="AG17" s="139">
        <v>39130000</v>
      </c>
      <c r="AH17" s="129">
        <v>0</v>
      </c>
      <c r="AI17" s="129">
        <v>0</v>
      </c>
      <c r="AJ17" s="129">
        <v>0</v>
      </c>
      <c r="AK17" s="129" t="s">
        <v>481</v>
      </c>
      <c r="AL17" s="129" t="s">
        <v>482</v>
      </c>
      <c r="AM17" s="129">
        <v>0</v>
      </c>
      <c r="AN17" s="129">
        <v>0</v>
      </c>
      <c r="AO17" s="129" t="s">
        <v>232</v>
      </c>
      <c r="AP17" s="129" t="s">
        <v>587</v>
      </c>
      <c r="AQ17" s="129">
        <v>20220244</v>
      </c>
      <c r="AR17" s="129">
        <v>301</v>
      </c>
      <c r="AS17" s="129">
        <v>44573</v>
      </c>
      <c r="AT17" s="129">
        <v>39130000</v>
      </c>
      <c r="AU17" s="129">
        <v>182</v>
      </c>
      <c r="AV17" s="129">
        <v>44575</v>
      </c>
      <c r="AW17" s="129">
        <v>39130000</v>
      </c>
      <c r="AX17" s="129">
        <v>0</v>
      </c>
      <c r="AY17" s="129">
        <v>3913000</v>
      </c>
      <c r="AZ17" s="129" t="s">
        <v>484</v>
      </c>
      <c r="BA17" s="129" t="s">
        <v>485</v>
      </c>
      <c r="BB17" s="129" t="s">
        <v>486</v>
      </c>
      <c r="BC17" s="129">
        <v>3778917</v>
      </c>
      <c r="BD17" s="129" t="s">
        <v>487</v>
      </c>
      <c r="BE17" s="129" t="s">
        <v>488</v>
      </c>
      <c r="BF17" s="129" t="s">
        <v>489</v>
      </c>
      <c r="BG17" s="129" t="s">
        <v>489</v>
      </c>
      <c r="BH17" s="129" t="s">
        <v>489</v>
      </c>
      <c r="BI17" s="129" t="s">
        <v>490</v>
      </c>
      <c r="BJ17" s="129" t="s">
        <v>491</v>
      </c>
      <c r="BK17" s="129">
        <v>1510512000</v>
      </c>
      <c r="BL17" s="129" t="s">
        <v>492</v>
      </c>
      <c r="BM17" s="138">
        <v>16784</v>
      </c>
      <c r="BN17" s="129">
        <v>0</v>
      </c>
      <c r="BO17" s="129" t="s">
        <v>493</v>
      </c>
      <c r="BP17" s="129" t="s">
        <v>493</v>
      </c>
      <c r="BQ17" s="129" t="s">
        <v>494</v>
      </c>
      <c r="BR17" s="138">
        <v>20220244</v>
      </c>
      <c r="BS17" s="138" t="s">
        <v>588</v>
      </c>
      <c r="BT17" s="129" t="s">
        <v>494</v>
      </c>
      <c r="BU17" s="129" t="s">
        <v>587</v>
      </c>
      <c r="BV17" s="129" t="s">
        <v>587</v>
      </c>
      <c r="BW17" s="129" t="s">
        <v>494</v>
      </c>
      <c r="BX17" s="129" t="s">
        <v>584</v>
      </c>
      <c r="BY17" s="129" t="s">
        <v>584</v>
      </c>
      <c r="BZ17" s="129" t="s">
        <v>589</v>
      </c>
      <c r="CA17" s="129" t="s">
        <v>511</v>
      </c>
      <c r="CB17" s="129" t="s">
        <v>473</v>
      </c>
      <c r="CC17" s="129" t="s">
        <v>473</v>
      </c>
      <c r="CD17" s="129" t="s">
        <v>473</v>
      </c>
      <c r="CE17" s="129" t="s">
        <v>498</v>
      </c>
      <c r="CF17" s="129" t="s">
        <v>535</v>
      </c>
      <c r="CG17" s="129" t="s">
        <v>535</v>
      </c>
      <c r="CH17" s="129" t="s">
        <v>535</v>
      </c>
      <c r="CI17" s="129" t="s">
        <v>498</v>
      </c>
      <c r="CJ17" s="129">
        <v>301</v>
      </c>
      <c r="CK17" s="129">
        <v>301</v>
      </c>
      <c r="CL17" s="129" t="s">
        <v>494</v>
      </c>
      <c r="CM17" s="129">
        <v>39130000</v>
      </c>
      <c r="CN17" s="139">
        <v>39130000</v>
      </c>
      <c r="CO17" s="129" t="s">
        <v>494</v>
      </c>
      <c r="CP17" s="129">
        <v>182</v>
      </c>
      <c r="CQ17" s="129">
        <v>182</v>
      </c>
      <c r="CR17" s="129" t="s">
        <v>494</v>
      </c>
      <c r="CS17" s="129">
        <v>39130000</v>
      </c>
      <c r="CT17" s="139">
        <v>39130000</v>
      </c>
      <c r="CU17" s="129" t="s">
        <v>500</v>
      </c>
      <c r="CV17" s="129" t="s">
        <v>494</v>
      </c>
      <c r="CW17" s="139">
        <v>5739067</v>
      </c>
      <c r="CX17" s="129" t="s">
        <v>501</v>
      </c>
      <c r="CY17" s="129">
        <v>2892</v>
      </c>
      <c r="CZ17" s="129">
        <v>2892</v>
      </c>
      <c r="DA17" s="140" t="s">
        <v>502</v>
      </c>
      <c r="DB17" s="141">
        <f>+Tabla3[[#This Row],[VALOR TOTAL ESTIMADO VIGENCIA ACTUAL]]-Tabla3[[#This Row],[Valor CDP BD]]</f>
        <v>0</v>
      </c>
      <c r="DC17" s="141">
        <f>+Tabla3[[#This Row],[Valor CDP BD]]-Tabla3[[#This Row],[Valor RP BD]]</f>
        <v>0</v>
      </c>
      <c r="DD17" s="140"/>
    </row>
    <row r="18" spans="1:108" ht="13.9" customHeight="1" x14ac:dyDescent="0.2">
      <c r="A18" s="129" t="s">
        <v>590</v>
      </c>
      <c r="B18" s="129" t="s">
        <v>591</v>
      </c>
      <c r="C18" s="129">
        <v>7711</v>
      </c>
      <c r="D18" s="129" t="s">
        <v>590</v>
      </c>
      <c r="E18" s="129">
        <v>172022</v>
      </c>
      <c r="F18" s="129">
        <v>7711</v>
      </c>
      <c r="G18" s="137">
        <v>16804</v>
      </c>
      <c r="H18" s="129">
        <v>2892</v>
      </c>
      <c r="I18" s="129" t="s">
        <v>528</v>
      </c>
      <c r="J18" s="129" t="s">
        <v>467</v>
      </c>
      <c r="K18" s="129" t="s">
        <v>468</v>
      </c>
      <c r="L18" s="129" t="s">
        <v>469</v>
      </c>
      <c r="M18" s="129" t="s">
        <v>470</v>
      </c>
      <c r="N18" s="129" t="s">
        <v>471</v>
      </c>
      <c r="O18" s="129" t="s">
        <v>472</v>
      </c>
      <c r="P18" s="129" t="s">
        <v>246</v>
      </c>
      <c r="Q18" s="129" t="s">
        <v>245</v>
      </c>
      <c r="R18" s="129" t="s">
        <v>473</v>
      </c>
      <c r="S18" s="129" t="s">
        <v>474</v>
      </c>
      <c r="T18" s="129" t="s">
        <v>529</v>
      </c>
      <c r="U18" s="129">
        <v>0</v>
      </c>
      <c r="V18" s="129" t="s">
        <v>580</v>
      </c>
      <c r="W18" s="129" t="s">
        <v>477</v>
      </c>
      <c r="X18" s="129" t="s">
        <v>478</v>
      </c>
      <c r="Y18" s="129">
        <v>0</v>
      </c>
      <c r="Z18" s="129" t="s">
        <v>479</v>
      </c>
      <c r="AA18" s="129" t="s">
        <v>480</v>
      </c>
      <c r="AB18" s="138">
        <v>1</v>
      </c>
      <c r="AC18" s="138">
        <v>1</v>
      </c>
      <c r="AD18" s="138">
        <v>10</v>
      </c>
      <c r="AE18" s="129">
        <v>1</v>
      </c>
      <c r="AF18" s="129">
        <v>11</v>
      </c>
      <c r="AG18" s="139">
        <v>39130000</v>
      </c>
      <c r="AH18" s="129">
        <v>0</v>
      </c>
      <c r="AI18" s="129">
        <v>0</v>
      </c>
      <c r="AJ18" s="129">
        <v>0</v>
      </c>
      <c r="AK18" s="129" t="s">
        <v>481</v>
      </c>
      <c r="AL18" s="129" t="s">
        <v>482</v>
      </c>
      <c r="AM18" s="129">
        <v>0</v>
      </c>
      <c r="AN18" s="129">
        <v>0</v>
      </c>
      <c r="AO18" s="129" t="s">
        <v>232</v>
      </c>
      <c r="AP18" s="129" t="s">
        <v>592</v>
      </c>
      <c r="AQ18" s="129">
        <v>20221236</v>
      </c>
      <c r="AR18" s="129">
        <v>1466</v>
      </c>
      <c r="AS18" s="129">
        <v>44584</v>
      </c>
      <c r="AT18" s="129">
        <v>39130000</v>
      </c>
      <c r="AU18" s="129">
        <v>1044</v>
      </c>
      <c r="AV18" s="129">
        <v>44587</v>
      </c>
      <c r="AW18" s="129">
        <v>39130000</v>
      </c>
      <c r="AX18" s="129">
        <v>0</v>
      </c>
      <c r="AY18" s="129">
        <v>3913000</v>
      </c>
      <c r="AZ18" s="129" t="s">
        <v>484</v>
      </c>
      <c r="BA18" s="129" t="s">
        <v>485</v>
      </c>
      <c r="BB18" s="129" t="s">
        <v>486</v>
      </c>
      <c r="BC18" s="129">
        <v>3778917</v>
      </c>
      <c r="BD18" s="129" t="s">
        <v>487</v>
      </c>
      <c r="BE18" s="129" t="s">
        <v>488</v>
      </c>
      <c r="BF18" s="129" t="s">
        <v>489</v>
      </c>
      <c r="BG18" s="129" t="s">
        <v>489</v>
      </c>
      <c r="BH18" s="129" t="s">
        <v>489</v>
      </c>
      <c r="BI18" s="129" t="s">
        <v>490</v>
      </c>
      <c r="BJ18" s="129" t="s">
        <v>491</v>
      </c>
      <c r="BK18" s="129">
        <v>1510512000</v>
      </c>
      <c r="BL18" s="129" t="s">
        <v>492</v>
      </c>
      <c r="BM18" s="138">
        <v>16804</v>
      </c>
      <c r="BN18" s="129">
        <v>0</v>
      </c>
      <c r="BO18" s="129" t="s">
        <v>493</v>
      </c>
      <c r="BP18" s="129" t="s">
        <v>493</v>
      </c>
      <c r="BQ18" s="129" t="s">
        <v>494</v>
      </c>
      <c r="BR18" s="138">
        <v>20221236</v>
      </c>
      <c r="BS18" s="138" t="s">
        <v>593</v>
      </c>
      <c r="BT18" s="129" t="s">
        <v>494</v>
      </c>
      <c r="BU18" s="129" t="s">
        <v>592</v>
      </c>
      <c r="BV18" s="129" t="s">
        <v>592</v>
      </c>
      <c r="BW18" s="129" t="s">
        <v>494</v>
      </c>
      <c r="BX18" s="129" t="s">
        <v>584</v>
      </c>
      <c r="BY18" s="129" t="s">
        <v>584</v>
      </c>
      <c r="BZ18" s="129" t="s">
        <v>584</v>
      </c>
      <c r="CA18" s="129" t="s">
        <v>498</v>
      </c>
      <c r="CB18" s="129" t="s">
        <v>473</v>
      </c>
      <c r="CC18" s="129" t="s">
        <v>473</v>
      </c>
      <c r="CD18" s="129" t="s">
        <v>473</v>
      </c>
      <c r="CE18" s="129" t="s">
        <v>498</v>
      </c>
      <c r="CF18" s="129" t="s">
        <v>535</v>
      </c>
      <c r="CG18" s="129" t="s">
        <v>535</v>
      </c>
      <c r="CH18" s="129" t="s">
        <v>535</v>
      </c>
      <c r="CI18" s="129" t="s">
        <v>498</v>
      </c>
      <c r="CJ18" s="129">
        <v>1466</v>
      </c>
      <c r="CK18" s="129">
        <v>1466</v>
      </c>
      <c r="CL18" s="129" t="s">
        <v>494</v>
      </c>
      <c r="CM18" s="129">
        <v>39130000</v>
      </c>
      <c r="CN18" s="139">
        <v>39130000</v>
      </c>
      <c r="CO18" s="129" t="s">
        <v>494</v>
      </c>
      <c r="CP18" s="129">
        <v>1044</v>
      </c>
      <c r="CQ18" s="129">
        <v>1044</v>
      </c>
      <c r="CR18" s="129" t="s">
        <v>494</v>
      </c>
      <c r="CS18" s="129">
        <v>39130000</v>
      </c>
      <c r="CT18" s="139">
        <v>39130000</v>
      </c>
      <c r="CU18" s="129" t="s">
        <v>500</v>
      </c>
      <c r="CV18" s="129" t="s">
        <v>494</v>
      </c>
      <c r="CW18" s="139">
        <v>3913000</v>
      </c>
      <c r="CX18" s="129" t="s">
        <v>501</v>
      </c>
      <c r="CY18" s="129">
        <v>2892</v>
      </c>
      <c r="CZ18" s="129">
        <v>2892</v>
      </c>
      <c r="DA18" s="140" t="s">
        <v>502</v>
      </c>
      <c r="DB18" s="141">
        <f>+Tabla3[[#This Row],[VALOR TOTAL ESTIMADO VIGENCIA ACTUAL]]-Tabla3[[#This Row],[Valor CDP BD]]</f>
        <v>0</v>
      </c>
      <c r="DC18" s="141">
        <f>+Tabla3[[#This Row],[Valor CDP BD]]-Tabla3[[#This Row],[Valor RP BD]]</f>
        <v>0</v>
      </c>
      <c r="DD18" s="140"/>
    </row>
    <row r="19" spans="1:108" ht="13.9" customHeight="1" x14ac:dyDescent="0.2">
      <c r="A19" s="129" t="s">
        <v>594</v>
      </c>
      <c r="B19" s="129" t="s">
        <v>595</v>
      </c>
      <c r="C19" s="129">
        <v>7711</v>
      </c>
      <c r="D19" s="129" t="s">
        <v>594</v>
      </c>
      <c r="E19" s="129">
        <v>182022</v>
      </c>
      <c r="F19" s="129">
        <v>7711</v>
      </c>
      <c r="G19" s="137">
        <v>16815</v>
      </c>
      <c r="H19" s="129">
        <v>2892</v>
      </c>
      <c r="I19" s="129" t="s">
        <v>528</v>
      </c>
      <c r="J19" s="129" t="s">
        <v>467</v>
      </c>
      <c r="K19" s="129" t="s">
        <v>468</v>
      </c>
      <c r="L19" s="129" t="s">
        <v>469</v>
      </c>
      <c r="M19" s="129" t="s">
        <v>470</v>
      </c>
      <c r="N19" s="129" t="s">
        <v>471</v>
      </c>
      <c r="O19" s="129" t="s">
        <v>472</v>
      </c>
      <c r="P19" s="129" t="s">
        <v>246</v>
      </c>
      <c r="Q19" s="129" t="s">
        <v>245</v>
      </c>
      <c r="R19" s="129" t="s">
        <v>473</v>
      </c>
      <c r="S19" s="129" t="s">
        <v>474</v>
      </c>
      <c r="T19" s="129" t="s">
        <v>529</v>
      </c>
      <c r="U19" s="129">
        <v>0</v>
      </c>
      <c r="V19" s="129" t="s">
        <v>580</v>
      </c>
      <c r="W19" s="129" t="s">
        <v>477</v>
      </c>
      <c r="X19" s="129" t="s">
        <v>478</v>
      </c>
      <c r="Y19" s="129">
        <v>0</v>
      </c>
      <c r="Z19" s="129" t="s">
        <v>479</v>
      </c>
      <c r="AA19" s="129" t="s">
        <v>480</v>
      </c>
      <c r="AB19" s="138">
        <v>1</v>
      </c>
      <c r="AC19" s="138">
        <v>1</v>
      </c>
      <c r="AD19" s="138">
        <v>10</v>
      </c>
      <c r="AE19" s="129">
        <v>1</v>
      </c>
      <c r="AF19" s="129">
        <v>11</v>
      </c>
      <c r="AG19" s="139">
        <v>39130000</v>
      </c>
      <c r="AH19" s="129">
        <v>0</v>
      </c>
      <c r="AI19" s="129">
        <v>0</v>
      </c>
      <c r="AJ19" s="129">
        <v>0</v>
      </c>
      <c r="AK19" s="129" t="s">
        <v>481</v>
      </c>
      <c r="AL19" s="129" t="s">
        <v>482</v>
      </c>
      <c r="AM19" s="129">
        <v>0</v>
      </c>
      <c r="AN19" s="129">
        <v>0</v>
      </c>
      <c r="AO19" s="129" t="s">
        <v>232</v>
      </c>
      <c r="AP19" s="129" t="s">
        <v>596</v>
      </c>
      <c r="AQ19" s="129">
        <v>20220769</v>
      </c>
      <c r="AR19" s="129">
        <v>955</v>
      </c>
      <c r="AS19" s="129">
        <v>44581</v>
      </c>
      <c r="AT19" s="129">
        <v>39130000</v>
      </c>
      <c r="AU19" s="129">
        <v>1175</v>
      </c>
      <c r="AV19" s="129">
        <v>44587</v>
      </c>
      <c r="AW19" s="129">
        <v>39130000</v>
      </c>
      <c r="AX19" s="129">
        <v>0</v>
      </c>
      <c r="AY19" s="129">
        <v>3913000</v>
      </c>
      <c r="AZ19" s="129" t="s">
        <v>484</v>
      </c>
      <c r="BA19" s="129" t="s">
        <v>485</v>
      </c>
      <c r="BB19" s="129" t="s">
        <v>486</v>
      </c>
      <c r="BC19" s="129">
        <v>3778917</v>
      </c>
      <c r="BD19" s="129" t="s">
        <v>487</v>
      </c>
      <c r="BE19" s="129" t="s">
        <v>488</v>
      </c>
      <c r="BF19" s="129" t="s">
        <v>489</v>
      </c>
      <c r="BG19" s="129" t="s">
        <v>489</v>
      </c>
      <c r="BH19" s="129" t="s">
        <v>489</v>
      </c>
      <c r="BI19" s="129" t="s">
        <v>490</v>
      </c>
      <c r="BJ19" s="129" t="s">
        <v>491</v>
      </c>
      <c r="BK19" s="129">
        <v>1510512000</v>
      </c>
      <c r="BL19" s="129" t="s">
        <v>492</v>
      </c>
      <c r="BM19" s="138">
        <v>16815</v>
      </c>
      <c r="BN19" s="129">
        <v>0</v>
      </c>
      <c r="BO19" s="129" t="s">
        <v>493</v>
      </c>
      <c r="BP19" s="129" t="s">
        <v>493</v>
      </c>
      <c r="BQ19" s="129" t="s">
        <v>494</v>
      </c>
      <c r="BR19" s="138">
        <v>20220769</v>
      </c>
      <c r="BS19" s="138" t="s">
        <v>597</v>
      </c>
      <c r="BT19" s="129" t="s">
        <v>494</v>
      </c>
      <c r="BU19" s="129" t="s">
        <v>598</v>
      </c>
      <c r="BV19" s="129" t="s">
        <v>598</v>
      </c>
      <c r="BW19" s="129" t="s">
        <v>494</v>
      </c>
      <c r="BX19" s="129" t="s">
        <v>584</v>
      </c>
      <c r="BY19" s="129" t="s">
        <v>584</v>
      </c>
      <c r="BZ19" s="129" t="s">
        <v>584</v>
      </c>
      <c r="CA19" s="129" t="s">
        <v>498</v>
      </c>
      <c r="CB19" s="129" t="s">
        <v>473</v>
      </c>
      <c r="CC19" s="129" t="s">
        <v>473</v>
      </c>
      <c r="CD19" s="129" t="s">
        <v>473</v>
      </c>
      <c r="CE19" s="129" t="s">
        <v>498</v>
      </c>
      <c r="CF19" s="129" t="s">
        <v>535</v>
      </c>
      <c r="CG19" s="129" t="s">
        <v>535</v>
      </c>
      <c r="CH19" s="129" t="s">
        <v>535</v>
      </c>
      <c r="CI19" s="129" t="s">
        <v>498</v>
      </c>
      <c r="CJ19" s="129">
        <v>955</v>
      </c>
      <c r="CK19" s="129">
        <v>955</v>
      </c>
      <c r="CL19" s="129" t="s">
        <v>494</v>
      </c>
      <c r="CM19" s="129">
        <v>39130000</v>
      </c>
      <c r="CN19" s="139">
        <v>39130000</v>
      </c>
      <c r="CO19" s="129" t="s">
        <v>494</v>
      </c>
      <c r="CP19" s="129">
        <v>1175</v>
      </c>
      <c r="CQ19" s="129">
        <v>1175</v>
      </c>
      <c r="CR19" s="129" t="s">
        <v>494</v>
      </c>
      <c r="CS19" s="129">
        <v>39130000</v>
      </c>
      <c r="CT19" s="139">
        <v>39130000</v>
      </c>
      <c r="CU19" s="129" t="s">
        <v>500</v>
      </c>
      <c r="CV19" s="129" t="s">
        <v>494</v>
      </c>
      <c r="CW19" s="139">
        <v>3913000</v>
      </c>
      <c r="CX19" s="129" t="s">
        <v>501</v>
      </c>
      <c r="CY19" s="129">
        <v>2892</v>
      </c>
      <c r="CZ19" s="129">
        <v>2892</v>
      </c>
      <c r="DA19" s="140" t="s">
        <v>502</v>
      </c>
      <c r="DB19" s="141">
        <f>+Tabla3[[#This Row],[VALOR TOTAL ESTIMADO VIGENCIA ACTUAL]]-Tabla3[[#This Row],[Valor CDP BD]]</f>
        <v>0</v>
      </c>
      <c r="DC19" s="141">
        <f>+Tabla3[[#This Row],[Valor CDP BD]]-Tabla3[[#This Row],[Valor RP BD]]</f>
        <v>0</v>
      </c>
      <c r="DD19" s="140"/>
    </row>
    <row r="20" spans="1:108" ht="13.9" customHeight="1" x14ac:dyDescent="0.2">
      <c r="A20" s="129" t="s">
        <v>599</v>
      </c>
      <c r="B20" s="129" t="s">
        <v>600</v>
      </c>
      <c r="C20" s="129">
        <v>7711</v>
      </c>
      <c r="D20" s="129" t="s">
        <v>599</v>
      </c>
      <c r="E20" s="129">
        <v>192022</v>
      </c>
      <c r="F20" s="129">
        <v>7711</v>
      </c>
      <c r="G20" s="137">
        <v>16502</v>
      </c>
      <c r="H20" s="129">
        <v>2890</v>
      </c>
      <c r="I20" s="129" t="s">
        <v>466</v>
      </c>
      <c r="J20" s="129" t="s">
        <v>467</v>
      </c>
      <c r="K20" s="129" t="s">
        <v>468</v>
      </c>
      <c r="L20" s="129" t="s">
        <v>469</v>
      </c>
      <c r="M20" s="129" t="s">
        <v>470</v>
      </c>
      <c r="N20" s="129" t="s">
        <v>471</v>
      </c>
      <c r="O20" s="129" t="s">
        <v>472</v>
      </c>
      <c r="P20" s="129" t="s">
        <v>246</v>
      </c>
      <c r="Q20" s="129" t="s">
        <v>245</v>
      </c>
      <c r="R20" s="129" t="s">
        <v>473</v>
      </c>
      <c r="S20" s="129" t="s">
        <v>474</v>
      </c>
      <c r="T20" s="129" t="s">
        <v>475</v>
      </c>
      <c r="U20" s="129">
        <v>0</v>
      </c>
      <c r="V20" s="129" t="s">
        <v>601</v>
      </c>
      <c r="W20" s="129" t="s">
        <v>477</v>
      </c>
      <c r="X20" s="129" t="s">
        <v>478</v>
      </c>
      <c r="Y20" s="129">
        <v>0</v>
      </c>
      <c r="Z20" s="129" t="s">
        <v>479</v>
      </c>
      <c r="AA20" s="129" t="s">
        <v>480</v>
      </c>
      <c r="AB20" s="138">
        <v>1</v>
      </c>
      <c r="AC20" s="138">
        <v>1</v>
      </c>
      <c r="AD20" s="138">
        <v>9</v>
      </c>
      <c r="AE20" s="129">
        <v>1</v>
      </c>
      <c r="AF20" s="129">
        <v>10</v>
      </c>
      <c r="AG20" s="139">
        <v>35217000</v>
      </c>
      <c r="AH20" s="129">
        <v>0</v>
      </c>
      <c r="AI20" s="129">
        <v>0</v>
      </c>
      <c r="AJ20" s="129">
        <v>0</v>
      </c>
      <c r="AK20" s="129" t="s">
        <v>481</v>
      </c>
      <c r="AL20" s="129" t="s">
        <v>482</v>
      </c>
      <c r="AM20" s="129">
        <v>0</v>
      </c>
      <c r="AN20" s="129">
        <v>0</v>
      </c>
      <c r="AO20" s="129" t="s">
        <v>232</v>
      </c>
      <c r="AP20" s="129" t="s">
        <v>602</v>
      </c>
      <c r="AQ20" s="129">
        <v>20220048</v>
      </c>
      <c r="AR20" s="129">
        <v>116</v>
      </c>
      <c r="AS20" s="129">
        <v>44565</v>
      </c>
      <c r="AT20" s="129">
        <v>35217000</v>
      </c>
      <c r="AU20" s="129">
        <v>82</v>
      </c>
      <c r="AV20" s="129">
        <v>44572</v>
      </c>
      <c r="AW20" s="129">
        <v>35217000</v>
      </c>
      <c r="AX20" s="129">
        <v>0</v>
      </c>
      <c r="AY20" s="129">
        <v>3913000</v>
      </c>
      <c r="AZ20" s="129" t="s">
        <v>484</v>
      </c>
      <c r="BA20" s="129" t="s">
        <v>485</v>
      </c>
      <c r="BB20" s="129" t="s">
        <v>486</v>
      </c>
      <c r="BC20" s="129">
        <v>3778917</v>
      </c>
      <c r="BD20" s="129" t="s">
        <v>487</v>
      </c>
      <c r="BE20" s="129" t="s">
        <v>488</v>
      </c>
      <c r="BF20" s="129" t="s">
        <v>489</v>
      </c>
      <c r="BG20" s="129" t="s">
        <v>489</v>
      </c>
      <c r="BH20" s="129" t="s">
        <v>489</v>
      </c>
      <c r="BI20" s="129" t="s">
        <v>490</v>
      </c>
      <c r="BJ20" s="129" t="s">
        <v>491</v>
      </c>
      <c r="BK20" s="129">
        <v>1510512000</v>
      </c>
      <c r="BL20" s="129" t="s">
        <v>492</v>
      </c>
      <c r="BM20" s="138">
        <v>16502</v>
      </c>
      <c r="BN20" s="129">
        <v>0</v>
      </c>
      <c r="BO20" s="129" t="s">
        <v>493</v>
      </c>
      <c r="BP20" s="129" t="s">
        <v>493</v>
      </c>
      <c r="BQ20" s="129" t="s">
        <v>494</v>
      </c>
      <c r="BR20" s="138">
        <v>20220048</v>
      </c>
      <c r="BS20" s="138" t="s">
        <v>603</v>
      </c>
      <c r="BT20" s="129" t="s">
        <v>494</v>
      </c>
      <c r="BU20" s="129" t="s">
        <v>604</v>
      </c>
      <c r="BV20" s="129" t="s">
        <v>604</v>
      </c>
      <c r="BW20" s="129" t="s">
        <v>494</v>
      </c>
      <c r="BX20" s="129" t="s">
        <v>605</v>
      </c>
      <c r="BY20" s="129" t="s">
        <v>605</v>
      </c>
      <c r="BZ20" s="129" t="s">
        <v>606</v>
      </c>
      <c r="CA20" s="129" t="s">
        <v>511</v>
      </c>
      <c r="CB20" s="129" t="s">
        <v>473</v>
      </c>
      <c r="CC20" s="129" t="s">
        <v>473</v>
      </c>
      <c r="CD20" s="129" t="s">
        <v>473</v>
      </c>
      <c r="CE20" s="129" t="s">
        <v>498</v>
      </c>
      <c r="CF20" s="129" t="s">
        <v>499</v>
      </c>
      <c r="CG20" s="129" t="s">
        <v>499</v>
      </c>
      <c r="CH20" s="129" t="s">
        <v>499</v>
      </c>
      <c r="CI20" s="129" t="s">
        <v>498</v>
      </c>
      <c r="CJ20" s="129">
        <v>116</v>
      </c>
      <c r="CK20" s="129">
        <v>116</v>
      </c>
      <c r="CL20" s="129" t="s">
        <v>494</v>
      </c>
      <c r="CM20" s="129">
        <v>35217000</v>
      </c>
      <c r="CN20" s="139">
        <v>35217000</v>
      </c>
      <c r="CO20" s="129" t="s">
        <v>494</v>
      </c>
      <c r="CP20" s="129">
        <v>82</v>
      </c>
      <c r="CQ20" s="129">
        <v>82</v>
      </c>
      <c r="CR20" s="129" t="s">
        <v>494</v>
      </c>
      <c r="CS20" s="129">
        <v>35217000</v>
      </c>
      <c r="CT20" s="139">
        <v>35217000</v>
      </c>
      <c r="CU20" s="129" t="s">
        <v>500</v>
      </c>
      <c r="CV20" s="129" t="s">
        <v>494</v>
      </c>
      <c r="CW20" s="139">
        <v>0</v>
      </c>
      <c r="CX20" s="129" t="s">
        <v>501</v>
      </c>
      <c r="CY20" s="129">
        <v>2890</v>
      </c>
      <c r="CZ20" s="129">
        <v>2890</v>
      </c>
      <c r="DA20" s="140" t="s">
        <v>502</v>
      </c>
      <c r="DB20" s="141">
        <f>+Tabla3[[#This Row],[VALOR TOTAL ESTIMADO VIGENCIA ACTUAL]]-Tabla3[[#This Row],[Valor CDP BD]]</f>
        <v>0</v>
      </c>
      <c r="DC20" s="141">
        <f>+Tabla3[[#This Row],[Valor CDP BD]]-Tabla3[[#This Row],[Valor RP BD]]</f>
        <v>0</v>
      </c>
      <c r="DD20" s="140"/>
    </row>
    <row r="21" spans="1:108" ht="13.9" customHeight="1" x14ac:dyDescent="0.2">
      <c r="A21" s="129" t="s">
        <v>607</v>
      </c>
      <c r="B21" s="129" t="s">
        <v>608</v>
      </c>
      <c r="C21" s="129">
        <v>7711</v>
      </c>
      <c r="D21" s="129" t="s">
        <v>607</v>
      </c>
      <c r="E21" s="129">
        <v>202022</v>
      </c>
      <c r="F21" s="129">
        <v>7711</v>
      </c>
      <c r="G21" s="137">
        <v>16516</v>
      </c>
      <c r="H21" s="129">
        <v>2890</v>
      </c>
      <c r="I21" s="129" t="s">
        <v>466</v>
      </c>
      <c r="J21" s="129" t="s">
        <v>467</v>
      </c>
      <c r="K21" s="129" t="s">
        <v>468</v>
      </c>
      <c r="L21" s="129" t="s">
        <v>469</v>
      </c>
      <c r="M21" s="129" t="s">
        <v>470</v>
      </c>
      <c r="N21" s="129" t="s">
        <v>471</v>
      </c>
      <c r="O21" s="129" t="s">
        <v>472</v>
      </c>
      <c r="P21" s="129" t="s">
        <v>246</v>
      </c>
      <c r="Q21" s="129" t="s">
        <v>245</v>
      </c>
      <c r="R21" s="129" t="s">
        <v>473</v>
      </c>
      <c r="S21" s="129" t="s">
        <v>474</v>
      </c>
      <c r="T21" s="129" t="s">
        <v>475</v>
      </c>
      <c r="U21" s="129">
        <v>0</v>
      </c>
      <c r="V21" s="129" t="s">
        <v>601</v>
      </c>
      <c r="W21" s="129" t="s">
        <v>477</v>
      </c>
      <c r="X21" s="129" t="s">
        <v>478</v>
      </c>
      <c r="Y21" s="129">
        <v>0</v>
      </c>
      <c r="Z21" s="129" t="s">
        <v>479</v>
      </c>
      <c r="AA21" s="129" t="s">
        <v>480</v>
      </c>
      <c r="AB21" s="138">
        <v>1</v>
      </c>
      <c r="AC21" s="138">
        <v>1</v>
      </c>
      <c r="AD21" s="138">
        <v>9</v>
      </c>
      <c r="AE21" s="129">
        <v>1</v>
      </c>
      <c r="AF21" s="129">
        <v>10</v>
      </c>
      <c r="AG21" s="139">
        <v>35217000</v>
      </c>
      <c r="AH21" s="129">
        <v>0</v>
      </c>
      <c r="AI21" s="129">
        <v>0</v>
      </c>
      <c r="AJ21" s="129">
        <v>0</v>
      </c>
      <c r="AK21" s="129" t="s">
        <v>481</v>
      </c>
      <c r="AL21" s="129" t="s">
        <v>482</v>
      </c>
      <c r="AM21" s="129">
        <v>0</v>
      </c>
      <c r="AN21" s="129">
        <v>0</v>
      </c>
      <c r="AO21" s="129" t="s">
        <v>232</v>
      </c>
      <c r="AP21" s="129" t="s">
        <v>609</v>
      </c>
      <c r="AQ21" s="129">
        <v>20221515</v>
      </c>
      <c r="AR21" s="129">
        <v>972</v>
      </c>
      <c r="AS21" s="129">
        <v>44581</v>
      </c>
      <c r="AT21" s="129">
        <v>35217000</v>
      </c>
      <c r="AU21" s="129">
        <v>1310</v>
      </c>
      <c r="AV21" s="129">
        <v>44588</v>
      </c>
      <c r="AW21" s="129">
        <v>35217000</v>
      </c>
      <c r="AX21" s="129">
        <v>0</v>
      </c>
      <c r="AY21" s="129">
        <v>3913000</v>
      </c>
      <c r="AZ21" s="129" t="s">
        <v>484</v>
      </c>
      <c r="BA21" s="129" t="s">
        <v>485</v>
      </c>
      <c r="BB21" s="129" t="s">
        <v>486</v>
      </c>
      <c r="BC21" s="129">
        <v>3778917</v>
      </c>
      <c r="BD21" s="129" t="s">
        <v>487</v>
      </c>
      <c r="BE21" s="129" t="s">
        <v>488</v>
      </c>
      <c r="BF21" s="129" t="s">
        <v>489</v>
      </c>
      <c r="BG21" s="129" t="s">
        <v>489</v>
      </c>
      <c r="BH21" s="129" t="s">
        <v>489</v>
      </c>
      <c r="BI21" s="129" t="s">
        <v>490</v>
      </c>
      <c r="BJ21" s="129" t="s">
        <v>491</v>
      </c>
      <c r="BK21" s="129">
        <v>1510512000</v>
      </c>
      <c r="BL21" s="129" t="s">
        <v>492</v>
      </c>
      <c r="BM21" s="138">
        <v>16516</v>
      </c>
      <c r="BN21" s="129">
        <v>0</v>
      </c>
      <c r="BO21" s="129" t="s">
        <v>493</v>
      </c>
      <c r="BP21" s="129" t="s">
        <v>493</v>
      </c>
      <c r="BQ21" s="129" t="s">
        <v>494</v>
      </c>
      <c r="BR21" s="138">
        <v>20221515</v>
      </c>
      <c r="BS21" s="138" t="s">
        <v>610</v>
      </c>
      <c r="BT21" s="129" t="s">
        <v>494</v>
      </c>
      <c r="BU21" s="129" t="s">
        <v>609</v>
      </c>
      <c r="BV21" s="129" t="s">
        <v>609</v>
      </c>
      <c r="BW21" s="129" t="s">
        <v>494</v>
      </c>
      <c r="BX21" s="129" t="s">
        <v>605</v>
      </c>
      <c r="BY21" s="129" t="s">
        <v>605</v>
      </c>
      <c r="BZ21" s="129" t="s">
        <v>605</v>
      </c>
      <c r="CA21" s="129" t="s">
        <v>498</v>
      </c>
      <c r="CB21" s="129" t="s">
        <v>473</v>
      </c>
      <c r="CC21" s="129" t="s">
        <v>473</v>
      </c>
      <c r="CD21" s="129" t="s">
        <v>473</v>
      </c>
      <c r="CE21" s="129" t="s">
        <v>498</v>
      </c>
      <c r="CF21" s="129" t="s">
        <v>499</v>
      </c>
      <c r="CG21" s="129" t="s">
        <v>499</v>
      </c>
      <c r="CH21" s="129" t="s">
        <v>499</v>
      </c>
      <c r="CI21" s="129" t="s">
        <v>498</v>
      </c>
      <c r="CJ21" s="129">
        <v>972</v>
      </c>
      <c r="CK21" s="129">
        <v>972</v>
      </c>
      <c r="CL21" s="129" t="s">
        <v>494</v>
      </c>
      <c r="CM21" s="129">
        <v>35217000</v>
      </c>
      <c r="CN21" s="139">
        <v>35217000</v>
      </c>
      <c r="CO21" s="129" t="s">
        <v>494</v>
      </c>
      <c r="CP21" s="129">
        <v>1310</v>
      </c>
      <c r="CQ21" s="129">
        <v>1310</v>
      </c>
      <c r="CR21" s="129" t="s">
        <v>494</v>
      </c>
      <c r="CS21" s="129">
        <v>35217000</v>
      </c>
      <c r="CT21" s="139">
        <v>35217000</v>
      </c>
      <c r="CU21" s="129" t="s">
        <v>500</v>
      </c>
      <c r="CV21" s="129" t="s">
        <v>494</v>
      </c>
      <c r="CW21" s="139">
        <v>3913000</v>
      </c>
      <c r="CX21" s="129" t="s">
        <v>501</v>
      </c>
      <c r="CY21" s="129">
        <v>2890</v>
      </c>
      <c r="CZ21" s="129">
        <v>2890</v>
      </c>
      <c r="DA21" s="140" t="s">
        <v>502</v>
      </c>
      <c r="DB21" s="141">
        <f>+Tabla3[[#This Row],[VALOR TOTAL ESTIMADO VIGENCIA ACTUAL]]-Tabla3[[#This Row],[Valor CDP BD]]</f>
        <v>0</v>
      </c>
      <c r="DC21" s="141">
        <f>+Tabla3[[#This Row],[Valor CDP BD]]-Tabla3[[#This Row],[Valor RP BD]]</f>
        <v>0</v>
      </c>
      <c r="DD21" s="140"/>
    </row>
    <row r="22" spans="1:108" ht="13.9" customHeight="1" x14ac:dyDescent="0.2">
      <c r="A22" s="129" t="s">
        <v>611</v>
      </c>
      <c r="B22" s="129" t="s">
        <v>612</v>
      </c>
      <c r="C22" s="129">
        <v>7711</v>
      </c>
      <c r="D22" s="129" t="s">
        <v>611</v>
      </c>
      <c r="E22" s="129">
        <v>212022</v>
      </c>
      <c r="F22" s="129">
        <v>7711</v>
      </c>
      <c r="G22" s="137">
        <v>16531</v>
      </c>
      <c r="H22" s="129">
        <v>2890</v>
      </c>
      <c r="I22" s="129" t="s">
        <v>466</v>
      </c>
      <c r="J22" s="129" t="s">
        <v>467</v>
      </c>
      <c r="K22" s="129" t="s">
        <v>468</v>
      </c>
      <c r="L22" s="129" t="s">
        <v>469</v>
      </c>
      <c r="M22" s="129" t="s">
        <v>470</v>
      </c>
      <c r="N22" s="129" t="s">
        <v>471</v>
      </c>
      <c r="O22" s="129" t="s">
        <v>472</v>
      </c>
      <c r="P22" s="129" t="s">
        <v>246</v>
      </c>
      <c r="Q22" s="129" t="s">
        <v>245</v>
      </c>
      <c r="R22" s="129" t="s">
        <v>473</v>
      </c>
      <c r="S22" s="129" t="s">
        <v>474</v>
      </c>
      <c r="T22" s="129" t="s">
        <v>475</v>
      </c>
      <c r="U22" s="129">
        <v>0</v>
      </c>
      <c r="V22" s="129" t="s">
        <v>601</v>
      </c>
      <c r="W22" s="129" t="s">
        <v>477</v>
      </c>
      <c r="X22" s="129" t="s">
        <v>478</v>
      </c>
      <c r="Y22" s="129">
        <v>0</v>
      </c>
      <c r="Z22" s="129" t="s">
        <v>479</v>
      </c>
      <c r="AA22" s="129" t="s">
        <v>480</v>
      </c>
      <c r="AB22" s="138">
        <v>1</v>
      </c>
      <c r="AC22" s="138">
        <v>1</v>
      </c>
      <c r="AD22" s="138">
        <v>9</v>
      </c>
      <c r="AE22" s="129">
        <v>1</v>
      </c>
      <c r="AF22" s="129">
        <v>10</v>
      </c>
      <c r="AG22" s="139">
        <v>35217000</v>
      </c>
      <c r="AH22" s="129">
        <v>0</v>
      </c>
      <c r="AI22" s="129">
        <v>0</v>
      </c>
      <c r="AJ22" s="129">
        <v>0</v>
      </c>
      <c r="AK22" s="129" t="s">
        <v>481</v>
      </c>
      <c r="AL22" s="129" t="s">
        <v>482</v>
      </c>
      <c r="AM22" s="129">
        <v>0</v>
      </c>
      <c r="AN22" s="129">
        <v>0</v>
      </c>
      <c r="AO22" s="129" t="s">
        <v>232</v>
      </c>
      <c r="AP22" s="129" t="s">
        <v>613</v>
      </c>
      <c r="AQ22" s="129">
        <v>20220242</v>
      </c>
      <c r="AR22" s="129">
        <v>303</v>
      </c>
      <c r="AS22" s="129">
        <v>44573</v>
      </c>
      <c r="AT22" s="129">
        <v>35217000</v>
      </c>
      <c r="AU22" s="129">
        <v>322</v>
      </c>
      <c r="AV22" s="129">
        <v>44578</v>
      </c>
      <c r="AW22" s="129">
        <v>35217000</v>
      </c>
      <c r="AX22" s="129">
        <v>0</v>
      </c>
      <c r="AY22" s="129">
        <v>3913000</v>
      </c>
      <c r="AZ22" s="129" t="s">
        <v>484</v>
      </c>
      <c r="BA22" s="129" t="s">
        <v>485</v>
      </c>
      <c r="BB22" s="129" t="s">
        <v>486</v>
      </c>
      <c r="BC22" s="129">
        <v>3778917</v>
      </c>
      <c r="BD22" s="129" t="s">
        <v>487</v>
      </c>
      <c r="BE22" s="129" t="s">
        <v>488</v>
      </c>
      <c r="BF22" s="129" t="s">
        <v>489</v>
      </c>
      <c r="BG22" s="129" t="s">
        <v>489</v>
      </c>
      <c r="BH22" s="129" t="s">
        <v>489</v>
      </c>
      <c r="BI22" s="129" t="s">
        <v>490</v>
      </c>
      <c r="BJ22" s="129" t="s">
        <v>491</v>
      </c>
      <c r="BK22" s="129">
        <v>1510512000</v>
      </c>
      <c r="BL22" s="129" t="s">
        <v>492</v>
      </c>
      <c r="BM22" s="138">
        <v>16531</v>
      </c>
      <c r="BN22" s="129">
        <v>0</v>
      </c>
      <c r="BO22" s="129" t="s">
        <v>493</v>
      </c>
      <c r="BP22" s="129" t="s">
        <v>493</v>
      </c>
      <c r="BQ22" s="129" t="s">
        <v>494</v>
      </c>
      <c r="BR22" s="138">
        <v>20220242</v>
      </c>
      <c r="BS22" s="138" t="s">
        <v>614</v>
      </c>
      <c r="BT22" s="129" t="s">
        <v>494</v>
      </c>
      <c r="BU22" s="129" t="s">
        <v>615</v>
      </c>
      <c r="BV22" s="129" t="s">
        <v>615</v>
      </c>
      <c r="BW22" s="129" t="s">
        <v>494</v>
      </c>
      <c r="BX22" s="129" t="s">
        <v>605</v>
      </c>
      <c r="BY22" s="129" t="s">
        <v>605</v>
      </c>
      <c r="BZ22" s="129" t="s">
        <v>605</v>
      </c>
      <c r="CA22" s="129" t="s">
        <v>498</v>
      </c>
      <c r="CB22" s="129" t="s">
        <v>473</v>
      </c>
      <c r="CC22" s="129" t="s">
        <v>473</v>
      </c>
      <c r="CD22" s="129" t="s">
        <v>473</v>
      </c>
      <c r="CE22" s="129" t="s">
        <v>498</v>
      </c>
      <c r="CF22" s="129" t="s">
        <v>499</v>
      </c>
      <c r="CG22" s="129" t="s">
        <v>499</v>
      </c>
      <c r="CH22" s="129" t="s">
        <v>499</v>
      </c>
      <c r="CI22" s="129" t="s">
        <v>498</v>
      </c>
      <c r="CJ22" s="129">
        <v>303</v>
      </c>
      <c r="CK22" s="129">
        <v>303</v>
      </c>
      <c r="CL22" s="129" t="s">
        <v>494</v>
      </c>
      <c r="CM22" s="129">
        <v>35217000</v>
      </c>
      <c r="CN22" s="139">
        <v>35217000</v>
      </c>
      <c r="CO22" s="129" t="s">
        <v>494</v>
      </c>
      <c r="CP22" s="129">
        <v>322</v>
      </c>
      <c r="CQ22" s="129">
        <v>322</v>
      </c>
      <c r="CR22" s="129" t="s">
        <v>494</v>
      </c>
      <c r="CS22" s="129">
        <v>35217000</v>
      </c>
      <c r="CT22" s="139">
        <v>35217000</v>
      </c>
      <c r="CU22" s="129" t="s">
        <v>500</v>
      </c>
      <c r="CV22" s="129" t="s">
        <v>494</v>
      </c>
      <c r="CW22" s="139">
        <v>5608633</v>
      </c>
      <c r="CX22" s="129" t="s">
        <v>501</v>
      </c>
      <c r="CY22" s="129">
        <v>2890</v>
      </c>
      <c r="CZ22" s="129">
        <v>2890</v>
      </c>
      <c r="DA22" s="140" t="s">
        <v>502</v>
      </c>
      <c r="DB22" s="141">
        <f>+Tabla3[[#This Row],[VALOR TOTAL ESTIMADO VIGENCIA ACTUAL]]-Tabla3[[#This Row],[Valor CDP BD]]</f>
        <v>0</v>
      </c>
      <c r="DC22" s="141">
        <f>+Tabla3[[#This Row],[Valor CDP BD]]-Tabla3[[#This Row],[Valor RP BD]]</f>
        <v>0</v>
      </c>
      <c r="DD22" s="140"/>
    </row>
    <row r="23" spans="1:108" ht="13.9" customHeight="1" x14ac:dyDescent="0.2">
      <c r="A23" s="129" t="s">
        <v>616</v>
      </c>
      <c r="B23" s="129" t="s">
        <v>617</v>
      </c>
      <c r="C23" s="129">
        <v>7711</v>
      </c>
      <c r="D23" s="129" t="s">
        <v>616</v>
      </c>
      <c r="E23" s="129">
        <v>222022</v>
      </c>
      <c r="F23" s="129">
        <v>7711</v>
      </c>
      <c r="G23" s="137">
        <v>16571</v>
      </c>
      <c r="H23" s="129">
        <v>2890</v>
      </c>
      <c r="I23" s="129" t="s">
        <v>466</v>
      </c>
      <c r="J23" s="129" t="s">
        <v>467</v>
      </c>
      <c r="K23" s="129" t="s">
        <v>468</v>
      </c>
      <c r="L23" s="129" t="s">
        <v>469</v>
      </c>
      <c r="M23" s="129" t="s">
        <v>470</v>
      </c>
      <c r="N23" s="129" t="s">
        <v>471</v>
      </c>
      <c r="O23" s="129" t="s">
        <v>472</v>
      </c>
      <c r="P23" s="129" t="s">
        <v>246</v>
      </c>
      <c r="Q23" s="129" t="s">
        <v>245</v>
      </c>
      <c r="R23" s="129" t="s">
        <v>473</v>
      </c>
      <c r="S23" s="129" t="s">
        <v>474</v>
      </c>
      <c r="T23" s="129" t="s">
        <v>475</v>
      </c>
      <c r="U23" s="129">
        <v>0</v>
      </c>
      <c r="V23" s="129" t="s">
        <v>618</v>
      </c>
      <c r="W23" s="129" t="s">
        <v>477</v>
      </c>
      <c r="X23" s="129" t="s">
        <v>478</v>
      </c>
      <c r="Y23" s="129">
        <v>0</v>
      </c>
      <c r="Z23" s="129" t="s">
        <v>479</v>
      </c>
      <c r="AA23" s="129" t="s">
        <v>480</v>
      </c>
      <c r="AB23" s="138">
        <v>1</v>
      </c>
      <c r="AC23" s="138">
        <v>1</v>
      </c>
      <c r="AD23" s="138">
        <v>9</v>
      </c>
      <c r="AE23" s="129">
        <v>1</v>
      </c>
      <c r="AF23" s="129">
        <v>10</v>
      </c>
      <c r="AG23" s="139">
        <v>35217000</v>
      </c>
      <c r="AH23" s="129">
        <v>0</v>
      </c>
      <c r="AI23" s="129">
        <v>0</v>
      </c>
      <c r="AJ23" s="129">
        <v>0</v>
      </c>
      <c r="AK23" s="129" t="s">
        <v>481</v>
      </c>
      <c r="AL23" s="129" t="s">
        <v>482</v>
      </c>
      <c r="AM23" s="129">
        <v>0</v>
      </c>
      <c r="AN23" s="129">
        <v>0</v>
      </c>
      <c r="AO23" s="129" t="s">
        <v>232</v>
      </c>
      <c r="AP23" s="129" t="s">
        <v>619</v>
      </c>
      <c r="AQ23" s="129">
        <v>20220438</v>
      </c>
      <c r="AR23" s="129">
        <v>401</v>
      </c>
      <c r="AS23" s="129">
        <v>44574</v>
      </c>
      <c r="AT23" s="129">
        <v>35217000</v>
      </c>
      <c r="AU23" s="129">
        <v>463</v>
      </c>
      <c r="AV23" s="129">
        <v>44581</v>
      </c>
      <c r="AW23" s="129">
        <v>35217000</v>
      </c>
      <c r="AX23" s="129">
        <v>0</v>
      </c>
      <c r="AY23" s="129">
        <v>3913000</v>
      </c>
      <c r="AZ23" s="129" t="s">
        <v>484</v>
      </c>
      <c r="BA23" s="129" t="s">
        <v>485</v>
      </c>
      <c r="BB23" s="129" t="s">
        <v>486</v>
      </c>
      <c r="BC23" s="129">
        <v>3778917</v>
      </c>
      <c r="BD23" s="129" t="s">
        <v>487</v>
      </c>
      <c r="BE23" s="129" t="s">
        <v>488</v>
      </c>
      <c r="BF23" s="129" t="s">
        <v>489</v>
      </c>
      <c r="BG23" s="129" t="s">
        <v>489</v>
      </c>
      <c r="BH23" s="129" t="s">
        <v>489</v>
      </c>
      <c r="BI23" s="129" t="s">
        <v>490</v>
      </c>
      <c r="BJ23" s="129" t="s">
        <v>491</v>
      </c>
      <c r="BK23" s="129">
        <v>1510512000</v>
      </c>
      <c r="BL23" s="129" t="s">
        <v>492</v>
      </c>
      <c r="BM23" s="138">
        <v>16571</v>
      </c>
      <c r="BN23" s="129">
        <v>0</v>
      </c>
      <c r="BO23" s="129" t="s">
        <v>493</v>
      </c>
      <c r="BP23" s="129" t="s">
        <v>493</v>
      </c>
      <c r="BQ23" s="129" t="s">
        <v>494</v>
      </c>
      <c r="BR23" s="138">
        <v>20220438</v>
      </c>
      <c r="BS23" s="138" t="s">
        <v>620</v>
      </c>
      <c r="BT23" s="129" t="s">
        <v>494</v>
      </c>
      <c r="BU23" s="129" t="s">
        <v>619</v>
      </c>
      <c r="BV23" s="129" t="s">
        <v>619</v>
      </c>
      <c r="BW23" s="129" t="s">
        <v>494</v>
      </c>
      <c r="BX23" s="129" t="s">
        <v>621</v>
      </c>
      <c r="BY23" s="129" t="s">
        <v>621</v>
      </c>
      <c r="BZ23" s="129" t="s">
        <v>621</v>
      </c>
      <c r="CA23" s="129" t="s">
        <v>498</v>
      </c>
      <c r="CB23" s="129" t="s">
        <v>473</v>
      </c>
      <c r="CC23" s="129" t="s">
        <v>473</v>
      </c>
      <c r="CD23" s="129" t="s">
        <v>473</v>
      </c>
      <c r="CE23" s="129" t="s">
        <v>498</v>
      </c>
      <c r="CF23" s="129" t="s">
        <v>499</v>
      </c>
      <c r="CG23" s="129" t="s">
        <v>499</v>
      </c>
      <c r="CH23" s="129" t="s">
        <v>499</v>
      </c>
      <c r="CI23" s="129" t="s">
        <v>498</v>
      </c>
      <c r="CJ23" s="129">
        <v>401</v>
      </c>
      <c r="CK23" s="129">
        <v>401</v>
      </c>
      <c r="CL23" s="129" t="s">
        <v>494</v>
      </c>
      <c r="CM23" s="129">
        <v>35217000</v>
      </c>
      <c r="CN23" s="139">
        <v>35217000</v>
      </c>
      <c r="CO23" s="129" t="s">
        <v>494</v>
      </c>
      <c r="CP23" s="129">
        <v>463</v>
      </c>
      <c r="CQ23" s="129">
        <v>463</v>
      </c>
      <c r="CR23" s="129" t="s">
        <v>494</v>
      </c>
      <c r="CS23" s="129">
        <v>35217000</v>
      </c>
      <c r="CT23" s="139">
        <v>35217000</v>
      </c>
      <c r="CU23" s="129" t="s">
        <v>500</v>
      </c>
      <c r="CV23" s="129" t="s">
        <v>494</v>
      </c>
      <c r="CW23" s="139">
        <v>4695600</v>
      </c>
      <c r="CX23" s="129" t="s">
        <v>501</v>
      </c>
      <c r="CY23" s="129">
        <v>2890</v>
      </c>
      <c r="CZ23" s="129">
        <v>2890</v>
      </c>
      <c r="DA23" s="140" t="s">
        <v>502</v>
      </c>
      <c r="DB23" s="141">
        <f>+Tabla3[[#This Row],[VALOR TOTAL ESTIMADO VIGENCIA ACTUAL]]-Tabla3[[#This Row],[Valor CDP BD]]</f>
        <v>0</v>
      </c>
      <c r="DC23" s="141">
        <f>+Tabla3[[#This Row],[Valor CDP BD]]-Tabla3[[#This Row],[Valor RP BD]]</f>
        <v>0</v>
      </c>
      <c r="DD23" s="140"/>
    </row>
    <row r="24" spans="1:108" ht="13.9" customHeight="1" x14ac:dyDescent="0.2">
      <c r="A24" s="129" t="s">
        <v>622</v>
      </c>
      <c r="B24" s="129" t="s">
        <v>623</v>
      </c>
      <c r="C24" s="129">
        <v>7711</v>
      </c>
      <c r="D24" s="129" t="s">
        <v>622</v>
      </c>
      <c r="E24" s="129">
        <v>232022</v>
      </c>
      <c r="F24" s="129">
        <v>7711</v>
      </c>
      <c r="G24" s="137">
        <v>16598</v>
      </c>
      <c r="H24" s="129">
        <v>2890</v>
      </c>
      <c r="I24" s="129" t="s">
        <v>466</v>
      </c>
      <c r="J24" s="129" t="s">
        <v>467</v>
      </c>
      <c r="K24" s="129" t="s">
        <v>468</v>
      </c>
      <c r="L24" s="129" t="s">
        <v>469</v>
      </c>
      <c r="M24" s="129" t="s">
        <v>470</v>
      </c>
      <c r="N24" s="129" t="s">
        <v>471</v>
      </c>
      <c r="O24" s="129" t="s">
        <v>472</v>
      </c>
      <c r="P24" s="129" t="s">
        <v>246</v>
      </c>
      <c r="Q24" s="129" t="s">
        <v>245</v>
      </c>
      <c r="R24" s="129" t="s">
        <v>473</v>
      </c>
      <c r="S24" s="129" t="s">
        <v>474</v>
      </c>
      <c r="T24" s="129" t="s">
        <v>475</v>
      </c>
      <c r="U24" s="129">
        <v>0</v>
      </c>
      <c r="V24" s="129" t="s">
        <v>618</v>
      </c>
      <c r="W24" s="129" t="s">
        <v>477</v>
      </c>
      <c r="X24" s="129" t="s">
        <v>478</v>
      </c>
      <c r="Y24" s="129">
        <v>0</v>
      </c>
      <c r="Z24" s="129" t="s">
        <v>479</v>
      </c>
      <c r="AA24" s="129" t="s">
        <v>480</v>
      </c>
      <c r="AB24" s="138">
        <v>1</v>
      </c>
      <c r="AC24" s="138">
        <v>1</v>
      </c>
      <c r="AD24" s="138">
        <v>9</v>
      </c>
      <c r="AE24" s="129">
        <v>1</v>
      </c>
      <c r="AF24" s="129">
        <v>10</v>
      </c>
      <c r="AG24" s="139">
        <v>35217000</v>
      </c>
      <c r="AH24" s="129">
        <v>0</v>
      </c>
      <c r="AI24" s="129">
        <v>0</v>
      </c>
      <c r="AJ24" s="129">
        <v>0</v>
      </c>
      <c r="AK24" s="129" t="s">
        <v>481</v>
      </c>
      <c r="AL24" s="129" t="s">
        <v>482</v>
      </c>
      <c r="AM24" s="129">
        <v>0</v>
      </c>
      <c r="AN24" s="129">
        <v>0</v>
      </c>
      <c r="AO24" s="129" t="s">
        <v>232</v>
      </c>
      <c r="AP24" s="129" t="s">
        <v>624</v>
      </c>
      <c r="AQ24" s="129">
        <v>20221358</v>
      </c>
      <c r="AR24" s="129">
        <v>1276</v>
      </c>
      <c r="AS24" s="129">
        <v>44584</v>
      </c>
      <c r="AT24" s="129">
        <v>35217000</v>
      </c>
      <c r="AU24" s="129">
        <v>1241</v>
      </c>
      <c r="AV24" s="129">
        <v>44588</v>
      </c>
      <c r="AW24" s="129">
        <v>35217000</v>
      </c>
      <c r="AX24" s="129">
        <v>0</v>
      </c>
      <c r="AY24" s="129">
        <v>3913000</v>
      </c>
      <c r="AZ24" s="129" t="s">
        <v>484</v>
      </c>
      <c r="BA24" s="129" t="s">
        <v>485</v>
      </c>
      <c r="BB24" s="129" t="s">
        <v>486</v>
      </c>
      <c r="BC24" s="129">
        <v>3778917</v>
      </c>
      <c r="BD24" s="129" t="s">
        <v>487</v>
      </c>
      <c r="BE24" s="129" t="s">
        <v>488</v>
      </c>
      <c r="BF24" s="129" t="s">
        <v>489</v>
      </c>
      <c r="BG24" s="129" t="s">
        <v>489</v>
      </c>
      <c r="BH24" s="129" t="s">
        <v>489</v>
      </c>
      <c r="BI24" s="129" t="s">
        <v>490</v>
      </c>
      <c r="BJ24" s="129" t="s">
        <v>491</v>
      </c>
      <c r="BK24" s="129">
        <v>1510512000</v>
      </c>
      <c r="BL24" s="129" t="s">
        <v>492</v>
      </c>
      <c r="BM24" s="138">
        <v>16598</v>
      </c>
      <c r="BN24" s="129">
        <v>0</v>
      </c>
      <c r="BO24" s="129" t="s">
        <v>493</v>
      </c>
      <c r="BP24" s="129" t="s">
        <v>493</v>
      </c>
      <c r="BQ24" s="129" t="s">
        <v>494</v>
      </c>
      <c r="BR24" s="138">
        <v>20221358</v>
      </c>
      <c r="BS24" s="138" t="s">
        <v>625</v>
      </c>
      <c r="BT24" s="129" t="s">
        <v>494</v>
      </c>
      <c r="BU24" s="129" t="s">
        <v>626</v>
      </c>
      <c r="BV24" s="129" t="s">
        <v>626</v>
      </c>
      <c r="BW24" s="129" t="s">
        <v>494</v>
      </c>
      <c r="BX24" s="129" t="s">
        <v>621</v>
      </c>
      <c r="BY24" s="129" t="s">
        <v>621</v>
      </c>
      <c r="BZ24" s="129" t="s">
        <v>621</v>
      </c>
      <c r="CA24" s="129" t="s">
        <v>498</v>
      </c>
      <c r="CB24" s="129" t="s">
        <v>473</v>
      </c>
      <c r="CC24" s="129" t="s">
        <v>473</v>
      </c>
      <c r="CD24" s="129" t="s">
        <v>473</v>
      </c>
      <c r="CE24" s="129" t="s">
        <v>498</v>
      </c>
      <c r="CF24" s="129" t="s">
        <v>499</v>
      </c>
      <c r="CG24" s="129" t="s">
        <v>499</v>
      </c>
      <c r="CH24" s="129" t="s">
        <v>499</v>
      </c>
      <c r="CI24" s="129" t="s">
        <v>498</v>
      </c>
      <c r="CJ24" s="129">
        <v>1276</v>
      </c>
      <c r="CK24" s="129">
        <v>1276</v>
      </c>
      <c r="CL24" s="129" t="s">
        <v>494</v>
      </c>
      <c r="CM24" s="129">
        <v>35217000</v>
      </c>
      <c r="CN24" s="139">
        <v>35217000</v>
      </c>
      <c r="CO24" s="129" t="s">
        <v>494</v>
      </c>
      <c r="CP24" s="129">
        <v>1241</v>
      </c>
      <c r="CQ24" s="129">
        <v>1241</v>
      </c>
      <c r="CR24" s="129" t="s">
        <v>494</v>
      </c>
      <c r="CS24" s="129">
        <v>35217000</v>
      </c>
      <c r="CT24" s="139">
        <v>35217000</v>
      </c>
      <c r="CU24" s="129" t="s">
        <v>500</v>
      </c>
      <c r="CV24" s="129" t="s">
        <v>494</v>
      </c>
      <c r="CW24" s="139">
        <v>3913000</v>
      </c>
      <c r="CX24" s="129" t="s">
        <v>501</v>
      </c>
      <c r="CY24" s="129">
        <v>2890</v>
      </c>
      <c r="CZ24" s="129">
        <v>2890</v>
      </c>
      <c r="DA24" s="140" t="s">
        <v>502</v>
      </c>
      <c r="DB24" s="141">
        <f>+Tabla3[[#This Row],[VALOR TOTAL ESTIMADO VIGENCIA ACTUAL]]-Tabla3[[#This Row],[Valor CDP BD]]</f>
        <v>0</v>
      </c>
      <c r="DC24" s="141">
        <f>+Tabla3[[#This Row],[Valor CDP BD]]-Tabla3[[#This Row],[Valor RP BD]]</f>
        <v>0</v>
      </c>
      <c r="DD24" s="140"/>
    </row>
    <row r="25" spans="1:108" ht="13.9" customHeight="1" x14ac:dyDescent="0.2">
      <c r="A25" s="129" t="s">
        <v>627</v>
      </c>
      <c r="B25" s="129" t="s">
        <v>628</v>
      </c>
      <c r="C25" s="129">
        <v>7711</v>
      </c>
      <c r="D25" s="129" t="s">
        <v>627</v>
      </c>
      <c r="E25" s="129">
        <v>242022</v>
      </c>
      <c r="F25" s="129">
        <v>7711</v>
      </c>
      <c r="G25" s="137">
        <v>16614</v>
      </c>
      <c r="H25" s="129">
        <v>2890</v>
      </c>
      <c r="I25" s="129" t="s">
        <v>466</v>
      </c>
      <c r="J25" s="129" t="s">
        <v>467</v>
      </c>
      <c r="K25" s="129" t="s">
        <v>468</v>
      </c>
      <c r="L25" s="129" t="s">
        <v>469</v>
      </c>
      <c r="M25" s="129" t="s">
        <v>470</v>
      </c>
      <c r="N25" s="129" t="s">
        <v>471</v>
      </c>
      <c r="O25" s="129" t="s">
        <v>472</v>
      </c>
      <c r="P25" s="129" t="s">
        <v>246</v>
      </c>
      <c r="Q25" s="129" t="s">
        <v>245</v>
      </c>
      <c r="R25" s="129" t="s">
        <v>473</v>
      </c>
      <c r="S25" s="129" t="s">
        <v>474</v>
      </c>
      <c r="T25" s="129" t="s">
        <v>475</v>
      </c>
      <c r="U25" s="129">
        <v>0</v>
      </c>
      <c r="V25" s="129" t="s">
        <v>618</v>
      </c>
      <c r="W25" s="129" t="s">
        <v>477</v>
      </c>
      <c r="X25" s="129" t="s">
        <v>478</v>
      </c>
      <c r="Y25" s="129">
        <v>0</v>
      </c>
      <c r="Z25" s="129" t="s">
        <v>479</v>
      </c>
      <c r="AA25" s="129" t="s">
        <v>480</v>
      </c>
      <c r="AB25" s="138">
        <v>1</v>
      </c>
      <c r="AC25" s="138">
        <v>1</v>
      </c>
      <c r="AD25" s="138">
        <v>9</v>
      </c>
      <c r="AE25" s="129">
        <v>1</v>
      </c>
      <c r="AF25" s="129">
        <v>10</v>
      </c>
      <c r="AG25" s="139">
        <v>35217000</v>
      </c>
      <c r="AH25" s="129">
        <v>0</v>
      </c>
      <c r="AI25" s="129">
        <v>0</v>
      </c>
      <c r="AJ25" s="129">
        <v>0</v>
      </c>
      <c r="AK25" s="129" t="s">
        <v>481</v>
      </c>
      <c r="AL25" s="129" t="s">
        <v>482</v>
      </c>
      <c r="AM25" s="129">
        <v>0</v>
      </c>
      <c r="AN25" s="129">
        <v>0</v>
      </c>
      <c r="AO25" s="129" t="s">
        <v>232</v>
      </c>
      <c r="AP25" s="129" t="s">
        <v>629</v>
      </c>
      <c r="AQ25" s="129">
        <v>20220138</v>
      </c>
      <c r="AR25" s="129">
        <v>211</v>
      </c>
      <c r="AS25" s="129">
        <v>44568</v>
      </c>
      <c r="AT25" s="129">
        <v>35217000</v>
      </c>
      <c r="AU25" s="129">
        <v>72</v>
      </c>
      <c r="AV25" s="129">
        <v>44572</v>
      </c>
      <c r="AW25" s="129">
        <v>35217000</v>
      </c>
      <c r="AX25" s="129">
        <v>0</v>
      </c>
      <c r="AY25" s="129">
        <v>3913000</v>
      </c>
      <c r="AZ25" s="129" t="s">
        <v>484</v>
      </c>
      <c r="BA25" s="129" t="s">
        <v>485</v>
      </c>
      <c r="BB25" s="129" t="s">
        <v>486</v>
      </c>
      <c r="BC25" s="129">
        <v>3778917</v>
      </c>
      <c r="BD25" s="129" t="s">
        <v>487</v>
      </c>
      <c r="BE25" s="129" t="s">
        <v>488</v>
      </c>
      <c r="BF25" s="129" t="s">
        <v>489</v>
      </c>
      <c r="BG25" s="129" t="s">
        <v>489</v>
      </c>
      <c r="BH25" s="129" t="s">
        <v>489</v>
      </c>
      <c r="BI25" s="129" t="s">
        <v>490</v>
      </c>
      <c r="BJ25" s="129" t="s">
        <v>491</v>
      </c>
      <c r="BK25" s="129">
        <v>1510512000</v>
      </c>
      <c r="BL25" s="129" t="s">
        <v>492</v>
      </c>
      <c r="BM25" s="138">
        <v>16614</v>
      </c>
      <c r="BN25" s="129">
        <v>0</v>
      </c>
      <c r="BO25" s="129" t="s">
        <v>493</v>
      </c>
      <c r="BP25" s="129" t="s">
        <v>493</v>
      </c>
      <c r="BQ25" s="129" t="s">
        <v>494</v>
      </c>
      <c r="BR25" s="138">
        <v>20220138</v>
      </c>
      <c r="BS25" s="138" t="s">
        <v>630</v>
      </c>
      <c r="BT25" s="129" t="s">
        <v>494</v>
      </c>
      <c r="BU25" s="129" t="s">
        <v>629</v>
      </c>
      <c r="BV25" s="129" t="s">
        <v>629</v>
      </c>
      <c r="BW25" s="129" t="s">
        <v>494</v>
      </c>
      <c r="BX25" s="129" t="s">
        <v>621</v>
      </c>
      <c r="BY25" s="129" t="s">
        <v>621</v>
      </c>
      <c r="BZ25" s="129" t="s">
        <v>631</v>
      </c>
      <c r="CA25" s="129" t="s">
        <v>511</v>
      </c>
      <c r="CB25" s="129" t="s">
        <v>473</v>
      </c>
      <c r="CC25" s="129" t="s">
        <v>473</v>
      </c>
      <c r="CD25" s="129" t="s">
        <v>473</v>
      </c>
      <c r="CE25" s="129" t="s">
        <v>498</v>
      </c>
      <c r="CF25" s="129" t="s">
        <v>499</v>
      </c>
      <c r="CG25" s="129" t="s">
        <v>499</v>
      </c>
      <c r="CH25" s="129" t="s">
        <v>499</v>
      </c>
      <c r="CI25" s="129" t="s">
        <v>498</v>
      </c>
      <c r="CJ25" s="129">
        <v>211</v>
      </c>
      <c r="CK25" s="129">
        <v>211</v>
      </c>
      <c r="CL25" s="129" t="s">
        <v>494</v>
      </c>
      <c r="CM25" s="129">
        <v>35217000</v>
      </c>
      <c r="CN25" s="139">
        <v>35217000</v>
      </c>
      <c r="CO25" s="129" t="s">
        <v>494</v>
      </c>
      <c r="CP25" s="129">
        <v>72</v>
      </c>
      <c r="CQ25" s="129">
        <v>72</v>
      </c>
      <c r="CR25" s="129" t="s">
        <v>494</v>
      </c>
      <c r="CS25" s="129">
        <v>35217000</v>
      </c>
      <c r="CT25" s="139">
        <v>35217000</v>
      </c>
      <c r="CU25" s="129" t="s">
        <v>500</v>
      </c>
      <c r="CV25" s="129" t="s">
        <v>494</v>
      </c>
      <c r="CW25" s="139">
        <v>6391233</v>
      </c>
      <c r="CX25" s="129" t="s">
        <v>501</v>
      </c>
      <c r="CY25" s="129">
        <v>2890</v>
      </c>
      <c r="CZ25" s="129">
        <v>2890</v>
      </c>
      <c r="DA25" s="140" t="s">
        <v>502</v>
      </c>
      <c r="DB25" s="141">
        <f>+Tabla3[[#This Row],[VALOR TOTAL ESTIMADO VIGENCIA ACTUAL]]-Tabla3[[#This Row],[Valor CDP BD]]</f>
        <v>0</v>
      </c>
      <c r="DC25" s="141">
        <f>+Tabla3[[#This Row],[Valor CDP BD]]-Tabla3[[#This Row],[Valor RP BD]]</f>
        <v>0</v>
      </c>
      <c r="DD25" s="140"/>
    </row>
    <row r="26" spans="1:108" ht="13.9" customHeight="1" x14ac:dyDescent="0.2">
      <c r="A26" s="129" t="s">
        <v>632</v>
      </c>
      <c r="B26" s="129" t="s">
        <v>633</v>
      </c>
      <c r="C26" s="129">
        <v>7711</v>
      </c>
      <c r="D26" s="129" t="s">
        <v>632</v>
      </c>
      <c r="E26" s="129">
        <v>252022</v>
      </c>
      <c r="F26" s="129">
        <v>7711</v>
      </c>
      <c r="G26" s="137">
        <v>16630</v>
      </c>
      <c r="H26" s="129">
        <v>2890</v>
      </c>
      <c r="I26" s="129" t="s">
        <v>466</v>
      </c>
      <c r="J26" s="129" t="s">
        <v>467</v>
      </c>
      <c r="K26" s="129" t="s">
        <v>468</v>
      </c>
      <c r="L26" s="129" t="s">
        <v>469</v>
      </c>
      <c r="M26" s="129" t="s">
        <v>470</v>
      </c>
      <c r="N26" s="129" t="s">
        <v>471</v>
      </c>
      <c r="O26" s="129" t="s">
        <v>472</v>
      </c>
      <c r="P26" s="129" t="s">
        <v>246</v>
      </c>
      <c r="Q26" s="129" t="s">
        <v>245</v>
      </c>
      <c r="R26" s="129" t="s">
        <v>473</v>
      </c>
      <c r="S26" s="129" t="s">
        <v>474</v>
      </c>
      <c r="T26" s="129" t="s">
        <v>475</v>
      </c>
      <c r="U26" s="129">
        <v>0</v>
      </c>
      <c r="V26" s="129" t="s">
        <v>618</v>
      </c>
      <c r="W26" s="129" t="s">
        <v>477</v>
      </c>
      <c r="X26" s="129" t="s">
        <v>478</v>
      </c>
      <c r="Y26" s="129">
        <v>0</v>
      </c>
      <c r="Z26" s="129" t="s">
        <v>479</v>
      </c>
      <c r="AA26" s="129" t="s">
        <v>480</v>
      </c>
      <c r="AB26" s="138">
        <v>1</v>
      </c>
      <c r="AC26" s="138">
        <v>1</v>
      </c>
      <c r="AD26" s="138">
        <v>9</v>
      </c>
      <c r="AE26" s="129">
        <v>1</v>
      </c>
      <c r="AF26" s="129">
        <v>10</v>
      </c>
      <c r="AG26" s="139">
        <v>35217000</v>
      </c>
      <c r="AH26" s="129">
        <v>0</v>
      </c>
      <c r="AI26" s="129">
        <v>0</v>
      </c>
      <c r="AJ26" s="129">
        <v>0</v>
      </c>
      <c r="AK26" s="129" t="s">
        <v>481</v>
      </c>
      <c r="AL26" s="129" t="s">
        <v>482</v>
      </c>
      <c r="AM26" s="129">
        <v>0</v>
      </c>
      <c r="AN26" s="129">
        <v>0</v>
      </c>
      <c r="AO26" s="129" t="s">
        <v>232</v>
      </c>
      <c r="AP26" s="129" t="s">
        <v>634</v>
      </c>
      <c r="AQ26" s="129">
        <v>20221398</v>
      </c>
      <c r="AR26" s="129">
        <v>1293</v>
      </c>
      <c r="AS26" s="129">
        <v>44584</v>
      </c>
      <c r="AT26" s="129">
        <v>35217000</v>
      </c>
      <c r="AU26" s="129">
        <v>1244</v>
      </c>
      <c r="AV26" s="129">
        <v>44588</v>
      </c>
      <c r="AW26" s="129">
        <v>35217000</v>
      </c>
      <c r="AX26" s="129">
        <v>0</v>
      </c>
      <c r="AY26" s="129">
        <v>3913000</v>
      </c>
      <c r="AZ26" s="129" t="s">
        <v>484</v>
      </c>
      <c r="BA26" s="129" t="s">
        <v>485</v>
      </c>
      <c r="BB26" s="129" t="s">
        <v>486</v>
      </c>
      <c r="BC26" s="129">
        <v>3778917</v>
      </c>
      <c r="BD26" s="129" t="s">
        <v>487</v>
      </c>
      <c r="BE26" s="129" t="s">
        <v>488</v>
      </c>
      <c r="BF26" s="129" t="s">
        <v>489</v>
      </c>
      <c r="BG26" s="129" t="s">
        <v>489</v>
      </c>
      <c r="BH26" s="129" t="s">
        <v>489</v>
      </c>
      <c r="BI26" s="129" t="s">
        <v>490</v>
      </c>
      <c r="BJ26" s="129" t="s">
        <v>491</v>
      </c>
      <c r="BK26" s="129">
        <v>1510512000</v>
      </c>
      <c r="BL26" s="129" t="s">
        <v>492</v>
      </c>
      <c r="BM26" s="138">
        <v>16630</v>
      </c>
      <c r="BN26" s="129">
        <v>0</v>
      </c>
      <c r="BO26" s="129" t="s">
        <v>493</v>
      </c>
      <c r="BP26" s="129" t="s">
        <v>493</v>
      </c>
      <c r="BQ26" s="129" t="s">
        <v>494</v>
      </c>
      <c r="BR26" s="138">
        <v>20221398</v>
      </c>
      <c r="BS26" s="138" t="s">
        <v>635</v>
      </c>
      <c r="BT26" s="129" t="s">
        <v>494</v>
      </c>
      <c r="BU26" s="129" t="s">
        <v>636</v>
      </c>
      <c r="BV26" s="129" t="s">
        <v>636</v>
      </c>
      <c r="BW26" s="129" t="s">
        <v>494</v>
      </c>
      <c r="BX26" s="129" t="s">
        <v>621</v>
      </c>
      <c r="BY26" s="129" t="s">
        <v>621</v>
      </c>
      <c r="BZ26" s="129" t="s">
        <v>621</v>
      </c>
      <c r="CA26" s="129" t="s">
        <v>498</v>
      </c>
      <c r="CB26" s="129" t="s">
        <v>473</v>
      </c>
      <c r="CC26" s="129" t="s">
        <v>473</v>
      </c>
      <c r="CD26" s="129" t="s">
        <v>473</v>
      </c>
      <c r="CE26" s="129" t="s">
        <v>498</v>
      </c>
      <c r="CF26" s="129" t="s">
        <v>499</v>
      </c>
      <c r="CG26" s="129" t="s">
        <v>499</v>
      </c>
      <c r="CH26" s="129" t="s">
        <v>499</v>
      </c>
      <c r="CI26" s="129" t="s">
        <v>498</v>
      </c>
      <c r="CJ26" s="129">
        <v>1293</v>
      </c>
      <c r="CK26" s="129">
        <v>1293</v>
      </c>
      <c r="CL26" s="129" t="s">
        <v>494</v>
      </c>
      <c r="CM26" s="129">
        <v>35217000</v>
      </c>
      <c r="CN26" s="139">
        <v>35217000</v>
      </c>
      <c r="CO26" s="129" t="s">
        <v>494</v>
      </c>
      <c r="CP26" s="129">
        <v>1244</v>
      </c>
      <c r="CQ26" s="129">
        <v>1244</v>
      </c>
      <c r="CR26" s="129" t="s">
        <v>494</v>
      </c>
      <c r="CS26" s="129">
        <v>35217000</v>
      </c>
      <c r="CT26" s="139">
        <v>35217000</v>
      </c>
      <c r="CU26" s="129" t="s">
        <v>500</v>
      </c>
      <c r="CV26" s="129" t="s">
        <v>494</v>
      </c>
      <c r="CW26" s="139">
        <v>3913000</v>
      </c>
      <c r="CX26" s="129" t="s">
        <v>501</v>
      </c>
      <c r="CY26" s="129">
        <v>2890</v>
      </c>
      <c r="CZ26" s="129">
        <v>2890</v>
      </c>
      <c r="DA26" s="140" t="s">
        <v>502</v>
      </c>
      <c r="DB26" s="141">
        <f>+Tabla3[[#This Row],[VALOR TOTAL ESTIMADO VIGENCIA ACTUAL]]-Tabla3[[#This Row],[Valor CDP BD]]</f>
        <v>0</v>
      </c>
      <c r="DC26" s="141">
        <f>+Tabla3[[#This Row],[Valor CDP BD]]-Tabla3[[#This Row],[Valor RP BD]]</f>
        <v>0</v>
      </c>
      <c r="DD26" s="140"/>
    </row>
    <row r="27" spans="1:108" ht="13.9" customHeight="1" x14ac:dyDescent="0.2">
      <c r="A27" s="129" t="s">
        <v>637</v>
      </c>
      <c r="B27" s="129" t="s">
        <v>638</v>
      </c>
      <c r="C27" s="129">
        <v>7711</v>
      </c>
      <c r="D27" s="129" t="s">
        <v>637</v>
      </c>
      <c r="E27" s="129">
        <v>262022</v>
      </c>
      <c r="F27" s="129">
        <v>7711</v>
      </c>
      <c r="G27" s="137">
        <v>16642</v>
      </c>
      <c r="H27" s="129">
        <v>2890</v>
      </c>
      <c r="I27" s="129" t="s">
        <v>466</v>
      </c>
      <c r="J27" s="129" t="s">
        <v>467</v>
      </c>
      <c r="K27" s="129" t="s">
        <v>468</v>
      </c>
      <c r="L27" s="129" t="s">
        <v>469</v>
      </c>
      <c r="M27" s="129" t="s">
        <v>470</v>
      </c>
      <c r="N27" s="129" t="s">
        <v>471</v>
      </c>
      <c r="O27" s="129" t="s">
        <v>472</v>
      </c>
      <c r="P27" s="129" t="s">
        <v>246</v>
      </c>
      <c r="Q27" s="129" t="s">
        <v>245</v>
      </c>
      <c r="R27" s="129" t="s">
        <v>473</v>
      </c>
      <c r="S27" s="129" t="s">
        <v>474</v>
      </c>
      <c r="T27" s="129" t="s">
        <v>475</v>
      </c>
      <c r="U27" s="129">
        <v>0</v>
      </c>
      <c r="V27" s="129" t="s">
        <v>618</v>
      </c>
      <c r="W27" s="129" t="s">
        <v>477</v>
      </c>
      <c r="X27" s="129" t="s">
        <v>478</v>
      </c>
      <c r="Y27" s="129">
        <v>0</v>
      </c>
      <c r="Z27" s="129" t="s">
        <v>479</v>
      </c>
      <c r="AA27" s="129" t="s">
        <v>480</v>
      </c>
      <c r="AB27" s="138">
        <v>1</v>
      </c>
      <c r="AC27" s="138">
        <v>1</v>
      </c>
      <c r="AD27" s="138">
        <v>9</v>
      </c>
      <c r="AE27" s="129">
        <v>1</v>
      </c>
      <c r="AF27" s="129">
        <v>10</v>
      </c>
      <c r="AG27" s="139">
        <v>35217000</v>
      </c>
      <c r="AH27" s="129">
        <v>0</v>
      </c>
      <c r="AI27" s="129">
        <v>0</v>
      </c>
      <c r="AJ27" s="129">
        <v>0</v>
      </c>
      <c r="AK27" s="129" t="s">
        <v>481</v>
      </c>
      <c r="AL27" s="129" t="s">
        <v>482</v>
      </c>
      <c r="AM27" s="129">
        <v>0</v>
      </c>
      <c r="AN27" s="129">
        <v>0</v>
      </c>
      <c r="AO27" s="129" t="s">
        <v>232</v>
      </c>
      <c r="AP27" s="129" t="s">
        <v>639</v>
      </c>
      <c r="AQ27" s="129">
        <v>20221046</v>
      </c>
      <c r="AR27" s="129">
        <v>998</v>
      </c>
      <c r="AS27" s="129">
        <v>44582</v>
      </c>
      <c r="AT27" s="129">
        <v>35217000</v>
      </c>
      <c r="AU27" s="129">
        <v>1246</v>
      </c>
      <c r="AV27" s="129">
        <v>44588</v>
      </c>
      <c r="AW27" s="129">
        <v>35217000</v>
      </c>
      <c r="AX27" s="129">
        <v>0</v>
      </c>
      <c r="AY27" s="129">
        <v>3913000</v>
      </c>
      <c r="AZ27" s="129" t="s">
        <v>484</v>
      </c>
      <c r="BA27" s="129" t="s">
        <v>485</v>
      </c>
      <c r="BB27" s="129" t="s">
        <v>486</v>
      </c>
      <c r="BC27" s="129">
        <v>3778917</v>
      </c>
      <c r="BD27" s="129" t="s">
        <v>487</v>
      </c>
      <c r="BE27" s="129" t="s">
        <v>488</v>
      </c>
      <c r="BF27" s="129" t="s">
        <v>489</v>
      </c>
      <c r="BG27" s="129" t="s">
        <v>489</v>
      </c>
      <c r="BH27" s="129" t="s">
        <v>489</v>
      </c>
      <c r="BI27" s="129" t="s">
        <v>490</v>
      </c>
      <c r="BJ27" s="129" t="s">
        <v>491</v>
      </c>
      <c r="BK27" s="129">
        <v>1510512000</v>
      </c>
      <c r="BL27" s="129" t="s">
        <v>492</v>
      </c>
      <c r="BM27" s="138">
        <v>16642</v>
      </c>
      <c r="BN27" s="129">
        <v>0</v>
      </c>
      <c r="BO27" s="129" t="s">
        <v>493</v>
      </c>
      <c r="BP27" s="129" t="s">
        <v>493</v>
      </c>
      <c r="BQ27" s="129" t="s">
        <v>494</v>
      </c>
      <c r="BR27" s="138">
        <v>20221046</v>
      </c>
      <c r="BS27" s="138" t="s">
        <v>640</v>
      </c>
      <c r="BT27" s="129" t="s">
        <v>494</v>
      </c>
      <c r="BU27" s="129" t="s">
        <v>641</v>
      </c>
      <c r="BV27" s="129" t="s">
        <v>641</v>
      </c>
      <c r="BW27" s="129" t="s">
        <v>494</v>
      </c>
      <c r="BX27" s="129" t="s">
        <v>621</v>
      </c>
      <c r="BY27" s="129" t="s">
        <v>621</v>
      </c>
      <c r="BZ27" s="129" t="s">
        <v>631</v>
      </c>
      <c r="CA27" s="129" t="s">
        <v>511</v>
      </c>
      <c r="CB27" s="129" t="s">
        <v>473</v>
      </c>
      <c r="CC27" s="129" t="s">
        <v>473</v>
      </c>
      <c r="CD27" s="129" t="s">
        <v>473</v>
      </c>
      <c r="CE27" s="129" t="s">
        <v>498</v>
      </c>
      <c r="CF27" s="129" t="s">
        <v>499</v>
      </c>
      <c r="CG27" s="129" t="s">
        <v>499</v>
      </c>
      <c r="CH27" s="129" t="s">
        <v>499</v>
      </c>
      <c r="CI27" s="129" t="s">
        <v>498</v>
      </c>
      <c r="CJ27" s="129">
        <v>998</v>
      </c>
      <c r="CK27" s="129">
        <v>998</v>
      </c>
      <c r="CL27" s="129" t="s">
        <v>494</v>
      </c>
      <c r="CM27" s="129">
        <v>35217000</v>
      </c>
      <c r="CN27" s="139">
        <v>35217000</v>
      </c>
      <c r="CO27" s="129" t="s">
        <v>494</v>
      </c>
      <c r="CP27" s="129">
        <v>1246</v>
      </c>
      <c r="CQ27" s="129">
        <v>1246</v>
      </c>
      <c r="CR27" s="129" t="s">
        <v>494</v>
      </c>
      <c r="CS27" s="129">
        <v>35217000</v>
      </c>
      <c r="CT27" s="139">
        <v>35217000</v>
      </c>
      <c r="CU27" s="129" t="s">
        <v>500</v>
      </c>
      <c r="CV27" s="129" t="s">
        <v>494</v>
      </c>
      <c r="CW27" s="139">
        <v>3913000</v>
      </c>
      <c r="CX27" s="129" t="s">
        <v>501</v>
      </c>
      <c r="CY27" s="129">
        <v>2890</v>
      </c>
      <c r="CZ27" s="129">
        <v>2890</v>
      </c>
      <c r="DA27" s="140" t="s">
        <v>502</v>
      </c>
      <c r="DB27" s="141">
        <f>+Tabla3[[#This Row],[VALOR TOTAL ESTIMADO VIGENCIA ACTUAL]]-Tabla3[[#This Row],[Valor CDP BD]]</f>
        <v>0</v>
      </c>
      <c r="DC27" s="141">
        <f>+Tabla3[[#This Row],[Valor CDP BD]]-Tabla3[[#This Row],[Valor RP BD]]</f>
        <v>0</v>
      </c>
      <c r="DD27" s="140"/>
    </row>
    <row r="28" spans="1:108" ht="13.9" customHeight="1" x14ac:dyDescent="0.2">
      <c r="A28" s="129" t="s">
        <v>642</v>
      </c>
      <c r="B28" s="129" t="s">
        <v>643</v>
      </c>
      <c r="C28" s="129">
        <v>7711</v>
      </c>
      <c r="D28" s="129" t="s">
        <v>642</v>
      </c>
      <c r="E28" s="129">
        <v>272022</v>
      </c>
      <c r="F28" s="129">
        <v>7711</v>
      </c>
      <c r="G28" s="137">
        <v>16659</v>
      </c>
      <c r="H28" s="129">
        <v>2890</v>
      </c>
      <c r="I28" s="129" t="s">
        <v>466</v>
      </c>
      <c r="J28" s="129" t="s">
        <v>467</v>
      </c>
      <c r="K28" s="129" t="s">
        <v>468</v>
      </c>
      <c r="L28" s="129" t="s">
        <v>469</v>
      </c>
      <c r="M28" s="129" t="s">
        <v>470</v>
      </c>
      <c r="N28" s="129" t="s">
        <v>471</v>
      </c>
      <c r="O28" s="129" t="s">
        <v>472</v>
      </c>
      <c r="P28" s="129" t="s">
        <v>246</v>
      </c>
      <c r="Q28" s="129" t="s">
        <v>245</v>
      </c>
      <c r="R28" s="129" t="s">
        <v>473</v>
      </c>
      <c r="S28" s="129" t="s">
        <v>474</v>
      </c>
      <c r="T28" s="129" t="s">
        <v>475</v>
      </c>
      <c r="U28" s="129">
        <v>0</v>
      </c>
      <c r="V28" s="129" t="s">
        <v>618</v>
      </c>
      <c r="W28" s="129" t="s">
        <v>477</v>
      </c>
      <c r="X28" s="129" t="s">
        <v>478</v>
      </c>
      <c r="Y28" s="129">
        <v>0</v>
      </c>
      <c r="Z28" s="129" t="s">
        <v>479</v>
      </c>
      <c r="AA28" s="129" t="s">
        <v>480</v>
      </c>
      <c r="AB28" s="138">
        <v>1</v>
      </c>
      <c r="AC28" s="138">
        <v>1</v>
      </c>
      <c r="AD28" s="138">
        <v>9</v>
      </c>
      <c r="AE28" s="129">
        <v>1</v>
      </c>
      <c r="AF28" s="129">
        <v>10</v>
      </c>
      <c r="AG28" s="139">
        <v>35217000</v>
      </c>
      <c r="AH28" s="129">
        <v>0</v>
      </c>
      <c r="AI28" s="129">
        <v>0</v>
      </c>
      <c r="AJ28" s="129">
        <v>0</v>
      </c>
      <c r="AK28" s="129" t="s">
        <v>481</v>
      </c>
      <c r="AL28" s="129" t="s">
        <v>482</v>
      </c>
      <c r="AM28" s="129">
        <v>0</v>
      </c>
      <c r="AN28" s="129">
        <v>0</v>
      </c>
      <c r="AO28" s="129" t="s">
        <v>232</v>
      </c>
      <c r="AP28" s="129" t="s">
        <v>644</v>
      </c>
      <c r="AQ28" s="129">
        <v>20220063</v>
      </c>
      <c r="AR28" s="129">
        <v>95</v>
      </c>
      <c r="AS28" s="129">
        <v>44565</v>
      </c>
      <c r="AT28" s="129">
        <v>35217000</v>
      </c>
      <c r="AU28" s="129">
        <v>105</v>
      </c>
      <c r="AV28" s="129">
        <v>44572</v>
      </c>
      <c r="AW28" s="129">
        <v>35217000</v>
      </c>
      <c r="AX28" s="129">
        <v>0</v>
      </c>
      <c r="AY28" s="129">
        <v>3913000</v>
      </c>
      <c r="AZ28" s="129" t="s">
        <v>484</v>
      </c>
      <c r="BA28" s="129" t="s">
        <v>485</v>
      </c>
      <c r="BB28" s="129" t="s">
        <v>486</v>
      </c>
      <c r="BC28" s="129">
        <v>3778917</v>
      </c>
      <c r="BD28" s="129" t="s">
        <v>487</v>
      </c>
      <c r="BE28" s="129" t="s">
        <v>488</v>
      </c>
      <c r="BF28" s="129" t="s">
        <v>489</v>
      </c>
      <c r="BG28" s="129" t="s">
        <v>489</v>
      </c>
      <c r="BH28" s="129" t="s">
        <v>489</v>
      </c>
      <c r="BI28" s="129" t="s">
        <v>490</v>
      </c>
      <c r="BJ28" s="129" t="s">
        <v>491</v>
      </c>
      <c r="BK28" s="129">
        <v>1510512000</v>
      </c>
      <c r="BL28" s="129" t="s">
        <v>492</v>
      </c>
      <c r="BM28" s="138">
        <v>16659</v>
      </c>
      <c r="BN28" s="129">
        <v>0</v>
      </c>
      <c r="BO28" s="129" t="s">
        <v>493</v>
      </c>
      <c r="BP28" s="129" t="s">
        <v>493</v>
      </c>
      <c r="BQ28" s="129" t="s">
        <v>494</v>
      </c>
      <c r="BR28" s="138">
        <v>20220063</v>
      </c>
      <c r="BS28" s="138" t="s">
        <v>645</v>
      </c>
      <c r="BT28" s="129" t="s">
        <v>494</v>
      </c>
      <c r="BU28" s="129" t="s">
        <v>644</v>
      </c>
      <c r="BV28" s="129" t="s">
        <v>644</v>
      </c>
      <c r="BW28" s="129" t="s">
        <v>494</v>
      </c>
      <c r="BX28" s="129" t="s">
        <v>621</v>
      </c>
      <c r="BY28" s="129" t="s">
        <v>621</v>
      </c>
      <c r="BZ28" s="129" t="s">
        <v>646</v>
      </c>
      <c r="CA28" s="129" t="s">
        <v>511</v>
      </c>
      <c r="CB28" s="129" t="s">
        <v>473</v>
      </c>
      <c r="CC28" s="129" t="s">
        <v>473</v>
      </c>
      <c r="CD28" s="129" t="s">
        <v>473</v>
      </c>
      <c r="CE28" s="129" t="s">
        <v>498</v>
      </c>
      <c r="CF28" s="129" t="s">
        <v>499</v>
      </c>
      <c r="CG28" s="129" t="s">
        <v>499</v>
      </c>
      <c r="CH28" s="129" t="s">
        <v>499</v>
      </c>
      <c r="CI28" s="129" t="s">
        <v>498</v>
      </c>
      <c r="CJ28" s="129">
        <v>95</v>
      </c>
      <c r="CK28" s="129">
        <v>95</v>
      </c>
      <c r="CL28" s="129" t="s">
        <v>494</v>
      </c>
      <c r="CM28" s="129">
        <v>35217000</v>
      </c>
      <c r="CN28" s="139">
        <v>35217000</v>
      </c>
      <c r="CO28" s="129" t="s">
        <v>494</v>
      </c>
      <c r="CP28" s="129">
        <v>105</v>
      </c>
      <c r="CQ28" s="129">
        <v>105</v>
      </c>
      <c r="CR28" s="129" t="s">
        <v>494</v>
      </c>
      <c r="CS28" s="129">
        <v>35217000</v>
      </c>
      <c r="CT28" s="139">
        <v>35217000</v>
      </c>
      <c r="CU28" s="129" t="s">
        <v>500</v>
      </c>
      <c r="CV28" s="129" t="s">
        <v>494</v>
      </c>
      <c r="CW28" s="139">
        <v>6391233</v>
      </c>
      <c r="CX28" s="129" t="s">
        <v>501</v>
      </c>
      <c r="CY28" s="129">
        <v>2890</v>
      </c>
      <c r="CZ28" s="129">
        <v>2890</v>
      </c>
      <c r="DA28" s="140" t="s">
        <v>502</v>
      </c>
      <c r="DB28" s="141">
        <f>+Tabla3[[#This Row],[VALOR TOTAL ESTIMADO VIGENCIA ACTUAL]]-Tabla3[[#This Row],[Valor CDP BD]]</f>
        <v>0</v>
      </c>
      <c r="DC28" s="141">
        <f>+Tabla3[[#This Row],[Valor CDP BD]]-Tabla3[[#This Row],[Valor RP BD]]</f>
        <v>0</v>
      </c>
      <c r="DD28" s="140"/>
    </row>
    <row r="29" spans="1:108" ht="13.9" customHeight="1" x14ac:dyDescent="0.2">
      <c r="A29" s="129" t="s">
        <v>647</v>
      </c>
      <c r="B29" s="129" t="s">
        <v>648</v>
      </c>
      <c r="C29" s="129">
        <v>7711</v>
      </c>
      <c r="D29" s="129" t="s">
        <v>647</v>
      </c>
      <c r="E29" s="129">
        <v>282022</v>
      </c>
      <c r="F29" s="129">
        <v>7711</v>
      </c>
      <c r="G29" s="137">
        <v>16678</v>
      </c>
      <c r="H29" s="129">
        <v>2890</v>
      </c>
      <c r="I29" s="129" t="s">
        <v>466</v>
      </c>
      <c r="J29" s="129" t="s">
        <v>467</v>
      </c>
      <c r="K29" s="129" t="s">
        <v>468</v>
      </c>
      <c r="L29" s="129" t="s">
        <v>469</v>
      </c>
      <c r="M29" s="129" t="s">
        <v>470</v>
      </c>
      <c r="N29" s="129" t="s">
        <v>471</v>
      </c>
      <c r="O29" s="129" t="s">
        <v>472</v>
      </c>
      <c r="P29" s="129" t="s">
        <v>246</v>
      </c>
      <c r="Q29" s="129" t="s">
        <v>245</v>
      </c>
      <c r="R29" s="129" t="s">
        <v>473</v>
      </c>
      <c r="S29" s="129" t="s">
        <v>474</v>
      </c>
      <c r="T29" s="129" t="s">
        <v>475</v>
      </c>
      <c r="U29" s="129">
        <v>0</v>
      </c>
      <c r="V29" s="129" t="s">
        <v>618</v>
      </c>
      <c r="W29" s="129" t="s">
        <v>477</v>
      </c>
      <c r="X29" s="129" t="s">
        <v>478</v>
      </c>
      <c r="Y29" s="129">
        <v>0</v>
      </c>
      <c r="Z29" s="129" t="s">
        <v>479</v>
      </c>
      <c r="AA29" s="129" t="s">
        <v>480</v>
      </c>
      <c r="AB29" s="138">
        <v>1</v>
      </c>
      <c r="AC29" s="138">
        <v>1</v>
      </c>
      <c r="AD29" s="138">
        <v>9</v>
      </c>
      <c r="AE29" s="129">
        <v>1</v>
      </c>
      <c r="AF29" s="129">
        <v>10</v>
      </c>
      <c r="AG29" s="139">
        <v>35217000</v>
      </c>
      <c r="AH29" s="129">
        <v>0</v>
      </c>
      <c r="AI29" s="129">
        <v>0</v>
      </c>
      <c r="AJ29" s="129">
        <v>0</v>
      </c>
      <c r="AK29" s="129" t="s">
        <v>481</v>
      </c>
      <c r="AL29" s="129" t="s">
        <v>482</v>
      </c>
      <c r="AM29" s="129">
        <v>0</v>
      </c>
      <c r="AN29" s="129">
        <v>0</v>
      </c>
      <c r="AO29" s="129" t="s">
        <v>232</v>
      </c>
      <c r="AP29" s="129" t="s">
        <v>649</v>
      </c>
      <c r="AQ29" s="129">
        <v>20221353</v>
      </c>
      <c r="AR29" s="129">
        <v>1261</v>
      </c>
      <c r="AS29" s="129">
        <v>44584</v>
      </c>
      <c r="AT29" s="129">
        <v>35217000</v>
      </c>
      <c r="AU29" s="129">
        <v>1249</v>
      </c>
      <c r="AV29" s="129">
        <v>44588</v>
      </c>
      <c r="AW29" s="129">
        <v>35217000</v>
      </c>
      <c r="AX29" s="129">
        <v>0</v>
      </c>
      <c r="AY29" s="129">
        <v>3913000</v>
      </c>
      <c r="AZ29" s="129" t="s">
        <v>484</v>
      </c>
      <c r="BA29" s="129" t="s">
        <v>485</v>
      </c>
      <c r="BB29" s="129" t="s">
        <v>486</v>
      </c>
      <c r="BC29" s="129">
        <v>3778917</v>
      </c>
      <c r="BD29" s="129" t="s">
        <v>487</v>
      </c>
      <c r="BE29" s="129" t="s">
        <v>488</v>
      </c>
      <c r="BF29" s="129" t="s">
        <v>489</v>
      </c>
      <c r="BG29" s="129" t="s">
        <v>489</v>
      </c>
      <c r="BH29" s="129" t="s">
        <v>489</v>
      </c>
      <c r="BI29" s="129" t="s">
        <v>490</v>
      </c>
      <c r="BJ29" s="129" t="s">
        <v>491</v>
      </c>
      <c r="BK29" s="129">
        <v>1510512000</v>
      </c>
      <c r="BL29" s="129" t="s">
        <v>492</v>
      </c>
      <c r="BM29" s="138">
        <v>16678</v>
      </c>
      <c r="BN29" s="129">
        <v>0</v>
      </c>
      <c r="BO29" s="129" t="s">
        <v>493</v>
      </c>
      <c r="BP29" s="129" t="s">
        <v>493</v>
      </c>
      <c r="BQ29" s="129" t="s">
        <v>494</v>
      </c>
      <c r="BR29" s="138">
        <v>20221353</v>
      </c>
      <c r="BS29" s="138" t="s">
        <v>650</v>
      </c>
      <c r="BT29" s="129" t="s">
        <v>494</v>
      </c>
      <c r="BU29" s="129" t="s">
        <v>651</v>
      </c>
      <c r="BV29" s="129" t="s">
        <v>651</v>
      </c>
      <c r="BW29" s="129" t="s">
        <v>494</v>
      </c>
      <c r="BX29" s="129" t="s">
        <v>621</v>
      </c>
      <c r="BY29" s="129" t="s">
        <v>621</v>
      </c>
      <c r="BZ29" s="129" t="s">
        <v>621</v>
      </c>
      <c r="CA29" s="129" t="s">
        <v>498</v>
      </c>
      <c r="CB29" s="129" t="s">
        <v>473</v>
      </c>
      <c r="CC29" s="129" t="s">
        <v>473</v>
      </c>
      <c r="CD29" s="129" t="s">
        <v>473</v>
      </c>
      <c r="CE29" s="129" t="s">
        <v>498</v>
      </c>
      <c r="CF29" s="129" t="s">
        <v>499</v>
      </c>
      <c r="CG29" s="129" t="s">
        <v>499</v>
      </c>
      <c r="CH29" s="129" t="s">
        <v>499</v>
      </c>
      <c r="CI29" s="129" t="s">
        <v>498</v>
      </c>
      <c r="CJ29" s="129">
        <v>1261</v>
      </c>
      <c r="CK29" s="129">
        <v>1261</v>
      </c>
      <c r="CL29" s="129" t="s">
        <v>494</v>
      </c>
      <c r="CM29" s="129">
        <v>35217000</v>
      </c>
      <c r="CN29" s="139">
        <v>35217000</v>
      </c>
      <c r="CO29" s="129" t="s">
        <v>494</v>
      </c>
      <c r="CP29" s="129">
        <v>1249</v>
      </c>
      <c r="CQ29" s="129">
        <v>1249</v>
      </c>
      <c r="CR29" s="129" t="s">
        <v>494</v>
      </c>
      <c r="CS29" s="129">
        <v>35217000</v>
      </c>
      <c r="CT29" s="139">
        <v>35217000</v>
      </c>
      <c r="CU29" s="129" t="s">
        <v>500</v>
      </c>
      <c r="CV29" s="129" t="s">
        <v>494</v>
      </c>
      <c r="CW29" s="139">
        <v>3913000</v>
      </c>
      <c r="CX29" s="129" t="s">
        <v>501</v>
      </c>
      <c r="CY29" s="129">
        <v>2890</v>
      </c>
      <c r="CZ29" s="129">
        <v>2890</v>
      </c>
      <c r="DA29" s="140" t="s">
        <v>502</v>
      </c>
      <c r="DB29" s="141">
        <f>+Tabla3[[#This Row],[VALOR TOTAL ESTIMADO VIGENCIA ACTUAL]]-Tabla3[[#This Row],[Valor CDP BD]]</f>
        <v>0</v>
      </c>
      <c r="DC29" s="141">
        <f>+Tabla3[[#This Row],[Valor CDP BD]]-Tabla3[[#This Row],[Valor RP BD]]</f>
        <v>0</v>
      </c>
      <c r="DD29" s="140"/>
    </row>
    <row r="30" spans="1:108" ht="13.9" customHeight="1" x14ac:dyDescent="0.2">
      <c r="A30" s="129" t="s">
        <v>652</v>
      </c>
      <c r="B30" s="129" t="s">
        <v>653</v>
      </c>
      <c r="C30" s="129">
        <v>7711</v>
      </c>
      <c r="D30" s="129" t="s">
        <v>652</v>
      </c>
      <c r="E30" s="129">
        <v>292022</v>
      </c>
      <c r="F30" s="129">
        <v>7711</v>
      </c>
      <c r="G30" s="137">
        <v>16690</v>
      </c>
      <c r="H30" s="129">
        <v>2890</v>
      </c>
      <c r="I30" s="129" t="s">
        <v>466</v>
      </c>
      <c r="J30" s="129" t="s">
        <v>467</v>
      </c>
      <c r="K30" s="129" t="s">
        <v>468</v>
      </c>
      <c r="L30" s="129" t="s">
        <v>469</v>
      </c>
      <c r="M30" s="129" t="s">
        <v>470</v>
      </c>
      <c r="N30" s="129" t="s">
        <v>471</v>
      </c>
      <c r="O30" s="129" t="s">
        <v>472</v>
      </c>
      <c r="P30" s="129" t="s">
        <v>246</v>
      </c>
      <c r="Q30" s="129" t="s">
        <v>245</v>
      </c>
      <c r="R30" s="129" t="s">
        <v>473</v>
      </c>
      <c r="S30" s="129" t="s">
        <v>474</v>
      </c>
      <c r="T30" s="129" t="s">
        <v>475</v>
      </c>
      <c r="U30" s="129">
        <v>0</v>
      </c>
      <c r="V30" s="129" t="s">
        <v>618</v>
      </c>
      <c r="W30" s="129" t="s">
        <v>477</v>
      </c>
      <c r="X30" s="129" t="s">
        <v>478</v>
      </c>
      <c r="Y30" s="129">
        <v>0</v>
      </c>
      <c r="Z30" s="129" t="s">
        <v>479</v>
      </c>
      <c r="AA30" s="129" t="s">
        <v>480</v>
      </c>
      <c r="AB30" s="138">
        <v>1</v>
      </c>
      <c r="AC30" s="138">
        <v>1</v>
      </c>
      <c r="AD30" s="138">
        <v>9</v>
      </c>
      <c r="AE30" s="129">
        <v>1</v>
      </c>
      <c r="AF30" s="129">
        <v>10</v>
      </c>
      <c r="AG30" s="139">
        <v>35217000</v>
      </c>
      <c r="AH30" s="129">
        <v>0</v>
      </c>
      <c r="AI30" s="129">
        <v>0</v>
      </c>
      <c r="AJ30" s="129">
        <v>0</v>
      </c>
      <c r="AK30" s="129" t="s">
        <v>481</v>
      </c>
      <c r="AL30" s="129" t="s">
        <v>482</v>
      </c>
      <c r="AM30" s="129">
        <v>0</v>
      </c>
      <c r="AN30" s="129">
        <v>0</v>
      </c>
      <c r="AO30" s="129" t="s">
        <v>232</v>
      </c>
      <c r="AP30" s="129" t="s">
        <v>654</v>
      </c>
      <c r="AQ30" s="129">
        <v>20220391</v>
      </c>
      <c r="AR30" s="129">
        <v>286</v>
      </c>
      <c r="AS30" s="129">
        <v>44572</v>
      </c>
      <c r="AT30" s="129">
        <v>35217000</v>
      </c>
      <c r="AU30" s="129">
        <v>269</v>
      </c>
      <c r="AV30" s="129">
        <v>44578</v>
      </c>
      <c r="AW30" s="129">
        <v>35217000</v>
      </c>
      <c r="AX30" s="129">
        <v>0</v>
      </c>
      <c r="AY30" s="129">
        <v>3913000</v>
      </c>
      <c r="AZ30" s="129" t="s">
        <v>484</v>
      </c>
      <c r="BA30" s="129" t="s">
        <v>485</v>
      </c>
      <c r="BB30" s="129" t="s">
        <v>486</v>
      </c>
      <c r="BC30" s="129">
        <v>3778917</v>
      </c>
      <c r="BD30" s="129" t="s">
        <v>487</v>
      </c>
      <c r="BE30" s="129" t="s">
        <v>488</v>
      </c>
      <c r="BF30" s="129" t="s">
        <v>489</v>
      </c>
      <c r="BG30" s="129" t="s">
        <v>489</v>
      </c>
      <c r="BH30" s="129" t="s">
        <v>489</v>
      </c>
      <c r="BI30" s="129" t="s">
        <v>490</v>
      </c>
      <c r="BJ30" s="129" t="s">
        <v>491</v>
      </c>
      <c r="BK30" s="129">
        <v>1510512000</v>
      </c>
      <c r="BL30" s="129" t="s">
        <v>492</v>
      </c>
      <c r="BM30" s="138">
        <v>16690</v>
      </c>
      <c r="BN30" s="129">
        <v>0</v>
      </c>
      <c r="BO30" s="129" t="s">
        <v>493</v>
      </c>
      <c r="BP30" s="129" t="s">
        <v>493</v>
      </c>
      <c r="BQ30" s="129" t="s">
        <v>494</v>
      </c>
      <c r="BR30" s="138">
        <v>20220391</v>
      </c>
      <c r="BS30" s="138" t="s">
        <v>655</v>
      </c>
      <c r="BT30" s="129" t="s">
        <v>494</v>
      </c>
      <c r="BU30" s="129" t="s">
        <v>654</v>
      </c>
      <c r="BV30" s="129" t="s">
        <v>654</v>
      </c>
      <c r="BW30" s="129" t="s">
        <v>494</v>
      </c>
      <c r="BX30" s="129" t="s">
        <v>621</v>
      </c>
      <c r="BY30" s="129" t="s">
        <v>621</v>
      </c>
      <c r="BZ30" s="129" t="s">
        <v>631</v>
      </c>
      <c r="CA30" s="129" t="s">
        <v>511</v>
      </c>
      <c r="CB30" s="129" t="s">
        <v>473</v>
      </c>
      <c r="CC30" s="129" t="s">
        <v>473</v>
      </c>
      <c r="CD30" s="129" t="s">
        <v>473</v>
      </c>
      <c r="CE30" s="129" t="s">
        <v>498</v>
      </c>
      <c r="CF30" s="129" t="s">
        <v>499</v>
      </c>
      <c r="CG30" s="129" t="s">
        <v>499</v>
      </c>
      <c r="CH30" s="129" t="s">
        <v>499</v>
      </c>
      <c r="CI30" s="129" t="s">
        <v>498</v>
      </c>
      <c r="CJ30" s="129">
        <v>286</v>
      </c>
      <c r="CK30" s="129">
        <v>286</v>
      </c>
      <c r="CL30" s="129" t="s">
        <v>494</v>
      </c>
      <c r="CM30" s="129">
        <v>35217000</v>
      </c>
      <c r="CN30" s="139">
        <v>35217000</v>
      </c>
      <c r="CO30" s="129" t="s">
        <v>494</v>
      </c>
      <c r="CP30" s="129">
        <v>269</v>
      </c>
      <c r="CQ30" s="129">
        <v>269</v>
      </c>
      <c r="CR30" s="129" t="s">
        <v>494</v>
      </c>
      <c r="CS30" s="129">
        <v>35217000</v>
      </c>
      <c r="CT30" s="139">
        <v>35217000</v>
      </c>
      <c r="CU30" s="129" t="s">
        <v>500</v>
      </c>
      <c r="CV30" s="129" t="s">
        <v>494</v>
      </c>
      <c r="CW30" s="139">
        <v>5347767</v>
      </c>
      <c r="CX30" s="129" t="s">
        <v>501</v>
      </c>
      <c r="CY30" s="129">
        <v>2890</v>
      </c>
      <c r="CZ30" s="129">
        <v>2890</v>
      </c>
      <c r="DA30" s="140" t="s">
        <v>502</v>
      </c>
      <c r="DB30" s="141">
        <f>+Tabla3[[#This Row],[VALOR TOTAL ESTIMADO VIGENCIA ACTUAL]]-Tabla3[[#This Row],[Valor CDP BD]]</f>
        <v>0</v>
      </c>
      <c r="DC30" s="141">
        <f>+Tabla3[[#This Row],[Valor CDP BD]]-Tabla3[[#This Row],[Valor RP BD]]</f>
        <v>0</v>
      </c>
      <c r="DD30" s="140"/>
    </row>
    <row r="31" spans="1:108" ht="13.9" customHeight="1" x14ac:dyDescent="0.2">
      <c r="A31" s="129" t="s">
        <v>656</v>
      </c>
      <c r="B31" s="129" t="s">
        <v>657</v>
      </c>
      <c r="C31" s="129">
        <v>7711</v>
      </c>
      <c r="D31" s="129" t="s">
        <v>656</v>
      </c>
      <c r="E31" s="129">
        <v>302022</v>
      </c>
      <c r="F31" s="129">
        <v>7711</v>
      </c>
      <c r="G31" s="137">
        <v>16702</v>
      </c>
      <c r="H31" s="129">
        <v>2890</v>
      </c>
      <c r="I31" s="129" t="s">
        <v>466</v>
      </c>
      <c r="J31" s="129" t="s">
        <v>467</v>
      </c>
      <c r="K31" s="129" t="s">
        <v>468</v>
      </c>
      <c r="L31" s="129" t="s">
        <v>469</v>
      </c>
      <c r="M31" s="129" t="s">
        <v>470</v>
      </c>
      <c r="N31" s="129" t="s">
        <v>471</v>
      </c>
      <c r="O31" s="129" t="s">
        <v>472</v>
      </c>
      <c r="P31" s="129" t="s">
        <v>246</v>
      </c>
      <c r="Q31" s="129" t="s">
        <v>245</v>
      </c>
      <c r="R31" s="129" t="s">
        <v>473</v>
      </c>
      <c r="S31" s="129" t="s">
        <v>474</v>
      </c>
      <c r="T31" s="129" t="s">
        <v>475</v>
      </c>
      <c r="U31" s="129">
        <v>0</v>
      </c>
      <c r="V31" s="129" t="s">
        <v>618</v>
      </c>
      <c r="W31" s="129" t="s">
        <v>477</v>
      </c>
      <c r="X31" s="129" t="s">
        <v>478</v>
      </c>
      <c r="Y31" s="129">
        <v>0</v>
      </c>
      <c r="Z31" s="129" t="s">
        <v>479</v>
      </c>
      <c r="AA31" s="129" t="s">
        <v>480</v>
      </c>
      <c r="AB31" s="138">
        <v>1</v>
      </c>
      <c r="AC31" s="138">
        <v>1</v>
      </c>
      <c r="AD31" s="138">
        <v>9</v>
      </c>
      <c r="AE31" s="129">
        <v>1</v>
      </c>
      <c r="AF31" s="129">
        <v>10</v>
      </c>
      <c r="AG31" s="139">
        <v>35217000</v>
      </c>
      <c r="AH31" s="129">
        <v>0</v>
      </c>
      <c r="AI31" s="129">
        <v>0</v>
      </c>
      <c r="AJ31" s="129">
        <v>0</v>
      </c>
      <c r="AK31" s="129" t="s">
        <v>481</v>
      </c>
      <c r="AL31" s="129" t="s">
        <v>482</v>
      </c>
      <c r="AM31" s="129">
        <v>0</v>
      </c>
      <c r="AN31" s="129">
        <v>0</v>
      </c>
      <c r="AO31" s="129" t="s">
        <v>232</v>
      </c>
      <c r="AP31" s="129" t="s">
        <v>658</v>
      </c>
      <c r="AQ31" s="129">
        <v>20220891</v>
      </c>
      <c r="AR31" s="129">
        <v>1289</v>
      </c>
      <c r="AS31" s="129">
        <v>44584</v>
      </c>
      <c r="AT31" s="129">
        <v>35217000</v>
      </c>
      <c r="AU31" s="129">
        <v>1038</v>
      </c>
      <c r="AV31" s="129">
        <v>44587</v>
      </c>
      <c r="AW31" s="129">
        <v>35217000</v>
      </c>
      <c r="AX31" s="129">
        <v>0</v>
      </c>
      <c r="AY31" s="129">
        <v>3913000</v>
      </c>
      <c r="AZ31" s="129" t="s">
        <v>484</v>
      </c>
      <c r="BA31" s="129" t="s">
        <v>485</v>
      </c>
      <c r="BB31" s="129" t="s">
        <v>486</v>
      </c>
      <c r="BC31" s="129">
        <v>3778917</v>
      </c>
      <c r="BD31" s="129" t="s">
        <v>487</v>
      </c>
      <c r="BE31" s="129" t="s">
        <v>488</v>
      </c>
      <c r="BF31" s="129" t="s">
        <v>489</v>
      </c>
      <c r="BG31" s="129" t="s">
        <v>489</v>
      </c>
      <c r="BH31" s="129" t="s">
        <v>489</v>
      </c>
      <c r="BI31" s="129" t="s">
        <v>490</v>
      </c>
      <c r="BJ31" s="129" t="s">
        <v>491</v>
      </c>
      <c r="BK31" s="129">
        <v>1510512000</v>
      </c>
      <c r="BL31" s="129" t="s">
        <v>492</v>
      </c>
      <c r="BM31" s="138">
        <v>16702</v>
      </c>
      <c r="BN31" s="129">
        <v>0</v>
      </c>
      <c r="BO31" s="129" t="s">
        <v>493</v>
      </c>
      <c r="BP31" s="129" t="s">
        <v>493</v>
      </c>
      <c r="BQ31" s="129" t="s">
        <v>494</v>
      </c>
      <c r="BR31" s="138">
        <v>20220891</v>
      </c>
      <c r="BS31" s="138" t="s">
        <v>659</v>
      </c>
      <c r="BT31" s="129" t="s">
        <v>494</v>
      </c>
      <c r="BU31" s="129" t="s">
        <v>660</v>
      </c>
      <c r="BV31" s="129" t="s">
        <v>660</v>
      </c>
      <c r="BW31" s="129" t="s">
        <v>494</v>
      </c>
      <c r="BX31" s="129" t="s">
        <v>621</v>
      </c>
      <c r="BY31" s="129" t="s">
        <v>621</v>
      </c>
      <c r="BZ31" s="129" t="s">
        <v>621</v>
      </c>
      <c r="CA31" s="129" t="s">
        <v>498</v>
      </c>
      <c r="CB31" s="129" t="s">
        <v>473</v>
      </c>
      <c r="CC31" s="129" t="s">
        <v>473</v>
      </c>
      <c r="CD31" s="129" t="s">
        <v>473</v>
      </c>
      <c r="CE31" s="129" t="s">
        <v>498</v>
      </c>
      <c r="CF31" s="129" t="s">
        <v>499</v>
      </c>
      <c r="CG31" s="129" t="s">
        <v>499</v>
      </c>
      <c r="CH31" s="129" t="s">
        <v>499</v>
      </c>
      <c r="CI31" s="129" t="s">
        <v>498</v>
      </c>
      <c r="CJ31" s="129">
        <v>1289</v>
      </c>
      <c r="CK31" s="129">
        <v>1289</v>
      </c>
      <c r="CL31" s="129" t="s">
        <v>494</v>
      </c>
      <c r="CM31" s="129">
        <v>35217000</v>
      </c>
      <c r="CN31" s="139">
        <v>35217000</v>
      </c>
      <c r="CO31" s="129" t="s">
        <v>494</v>
      </c>
      <c r="CP31" s="129">
        <v>1038</v>
      </c>
      <c r="CQ31" s="129">
        <v>1038</v>
      </c>
      <c r="CR31" s="129" t="s">
        <v>494</v>
      </c>
      <c r="CS31" s="129">
        <v>35217000</v>
      </c>
      <c r="CT31" s="139">
        <v>35217000</v>
      </c>
      <c r="CU31" s="129" t="s">
        <v>500</v>
      </c>
      <c r="CV31" s="129" t="s">
        <v>494</v>
      </c>
      <c r="CW31" s="139">
        <v>3130400</v>
      </c>
      <c r="CX31" s="129" t="s">
        <v>501</v>
      </c>
      <c r="CY31" s="129">
        <v>2890</v>
      </c>
      <c r="CZ31" s="129">
        <v>2890</v>
      </c>
      <c r="DA31" s="140" t="s">
        <v>502</v>
      </c>
      <c r="DB31" s="141">
        <f>+Tabla3[[#This Row],[VALOR TOTAL ESTIMADO VIGENCIA ACTUAL]]-Tabla3[[#This Row],[Valor CDP BD]]</f>
        <v>0</v>
      </c>
      <c r="DC31" s="141">
        <f>+Tabla3[[#This Row],[Valor CDP BD]]-Tabla3[[#This Row],[Valor RP BD]]</f>
        <v>0</v>
      </c>
      <c r="DD31" s="140"/>
    </row>
    <row r="32" spans="1:108" ht="13.9" customHeight="1" x14ac:dyDescent="0.2">
      <c r="A32" s="129" t="s">
        <v>661</v>
      </c>
      <c r="B32" s="129" t="s">
        <v>662</v>
      </c>
      <c r="C32" s="129">
        <v>7711</v>
      </c>
      <c r="D32" s="129" t="s">
        <v>661</v>
      </c>
      <c r="E32" s="129">
        <v>312022</v>
      </c>
      <c r="F32" s="129">
        <v>7711</v>
      </c>
      <c r="G32" s="137">
        <v>16306</v>
      </c>
      <c r="H32" s="129">
        <v>2895</v>
      </c>
      <c r="I32" s="129" t="s">
        <v>663</v>
      </c>
      <c r="J32" s="129" t="s">
        <v>467</v>
      </c>
      <c r="K32" s="129" t="s">
        <v>468</v>
      </c>
      <c r="L32" s="129" t="s">
        <v>469</v>
      </c>
      <c r="M32" s="129" t="s">
        <v>470</v>
      </c>
      <c r="N32" s="129" t="s">
        <v>471</v>
      </c>
      <c r="O32" s="129" t="s">
        <v>472</v>
      </c>
      <c r="P32" s="129" t="s">
        <v>246</v>
      </c>
      <c r="Q32" s="129" t="s">
        <v>245</v>
      </c>
      <c r="R32" s="129" t="s">
        <v>664</v>
      </c>
      <c r="S32" s="129" t="s">
        <v>665</v>
      </c>
      <c r="T32" s="129" t="s">
        <v>475</v>
      </c>
      <c r="U32" s="129">
        <v>0</v>
      </c>
      <c r="V32" s="129" t="s">
        <v>666</v>
      </c>
      <c r="W32" s="129" t="s">
        <v>477</v>
      </c>
      <c r="X32" s="129" t="s">
        <v>478</v>
      </c>
      <c r="Y32" s="129">
        <v>0</v>
      </c>
      <c r="Z32" s="129" t="s">
        <v>479</v>
      </c>
      <c r="AA32" s="129" t="s">
        <v>480</v>
      </c>
      <c r="AB32" s="138">
        <v>1</v>
      </c>
      <c r="AC32" s="138">
        <v>1</v>
      </c>
      <c r="AD32" s="138">
        <v>10</v>
      </c>
      <c r="AE32" s="129">
        <v>1</v>
      </c>
      <c r="AF32" s="129">
        <v>11</v>
      </c>
      <c r="AG32" s="139">
        <v>21830000</v>
      </c>
      <c r="AH32" s="129">
        <v>0</v>
      </c>
      <c r="AI32" s="129">
        <v>0</v>
      </c>
      <c r="AJ32" s="129">
        <v>0</v>
      </c>
      <c r="AK32" s="129" t="s">
        <v>481</v>
      </c>
      <c r="AL32" s="129" t="s">
        <v>482</v>
      </c>
      <c r="AM32" s="129">
        <v>0</v>
      </c>
      <c r="AN32" s="129">
        <v>0</v>
      </c>
      <c r="AO32" s="129" t="s">
        <v>232</v>
      </c>
      <c r="AP32" s="129" t="s">
        <v>667</v>
      </c>
      <c r="AQ32" s="129">
        <v>20220973</v>
      </c>
      <c r="AR32" s="129">
        <v>1125</v>
      </c>
      <c r="AS32" s="129">
        <v>44582</v>
      </c>
      <c r="AT32" s="129">
        <v>21830000</v>
      </c>
      <c r="AU32" s="129">
        <v>1208</v>
      </c>
      <c r="AV32" s="129">
        <v>44588</v>
      </c>
      <c r="AW32" s="129">
        <v>21830000</v>
      </c>
      <c r="AX32" s="129">
        <v>0</v>
      </c>
      <c r="AY32" s="129">
        <v>2183000</v>
      </c>
      <c r="AZ32" s="129" t="s">
        <v>484</v>
      </c>
      <c r="BA32" s="129" t="s">
        <v>485</v>
      </c>
      <c r="BB32" s="129" t="s">
        <v>486</v>
      </c>
      <c r="BC32" s="129">
        <v>3778917</v>
      </c>
      <c r="BD32" s="129" t="s">
        <v>487</v>
      </c>
      <c r="BE32" s="129" t="s">
        <v>488</v>
      </c>
      <c r="BF32" s="129" t="s">
        <v>489</v>
      </c>
      <c r="BG32" s="129" t="s">
        <v>489</v>
      </c>
      <c r="BH32" s="129" t="s">
        <v>489</v>
      </c>
      <c r="BI32" s="129" t="s">
        <v>490</v>
      </c>
      <c r="BJ32" s="129" t="s">
        <v>491</v>
      </c>
      <c r="BK32" s="129">
        <v>1510512000</v>
      </c>
      <c r="BL32" s="129" t="s">
        <v>492</v>
      </c>
      <c r="BM32" s="138">
        <v>16306</v>
      </c>
      <c r="BN32" s="129">
        <v>0</v>
      </c>
      <c r="BO32" s="129" t="s">
        <v>493</v>
      </c>
      <c r="BP32" s="129" t="s">
        <v>493</v>
      </c>
      <c r="BQ32" s="129" t="s">
        <v>494</v>
      </c>
      <c r="BR32" s="138">
        <v>20220973</v>
      </c>
      <c r="BS32" s="138" t="s">
        <v>668</v>
      </c>
      <c r="BT32" s="129" t="s">
        <v>494</v>
      </c>
      <c r="BU32" s="129" t="s">
        <v>667</v>
      </c>
      <c r="BV32" s="129" t="s">
        <v>667</v>
      </c>
      <c r="BW32" s="129" t="s">
        <v>494</v>
      </c>
      <c r="BX32" s="129" t="s">
        <v>669</v>
      </c>
      <c r="BY32" s="129" t="s">
        <v>669</v>
      </c>
      <c r="BZ32" s="129" t="s">
        <v>669</v>
      </c>
      <c r="CA32" s="129" t="s">
        <v>498</v>
      </c>
      <c r="CB32" s="129" t="s">
        <v>664</v>
      </c>
      <c r="CC32" s="129" t="s">
        <v>664</v>
      </c>
      <c r="CD32" s="129" t="s">
        <v>664</v>
      </c>
      <c r="CE32" s="129" t="s">
        <v>498</v>
      </c>
      <c r="CF32" s="129" t="s">
        <v>499</v>
      </c>
      <c r="CG32" s="129" t="s">
        <v>499</v>
      </c>
      <c r="CH32" s="129" t="s">
        <v>499</v>
      </c>
      <c r="CI32" s="129" t="s">
        <v>498</v>
      </c>
      <c r="CJ32" s="129">
        <v>1125</v>
      </c>
      <c r="CK32" s="129">
        <v>1125</v>
      </c>
      <c r="CL32" s="129" t="s">
        <v>494</v>
      </c>
      <c r="CM32" s="129">
        <v>21830000</v>
      </c>
      <c r="CN32" s="139">
        <v>21830000</v>
      </c>
      <c r="CO32" s="129" t="s">
        <v>494</v>
      </c>
      <c r="CP32" s="129">
        <v>1208</v>
      </c>
      <c r="CQ32" s="129">
        <v>1208</v>
      </c>
      <c r="CR32" s="129" t="s">
        <v>494</v>
      </c>
      <c r="CS32" s="129">
        <v>21830000</v>
      </c>
      <c r="CT32" s="139">
        <v>21830000</v>
      </c>
      <c r="CU32" s="129" t="s">
        <v>500</v>
      </c>
      <c r="CV32" s="129" t="s">
        <v>494</v>
      </c>
      <c r="CW32" s="139">
        <v>2183000</v>
      </c>
      <c r="CX32" s="129" t="s">
        <v>501</v>
      </c>
      <c r="CY32" s="129">
        <v>2895</v>
      </c>
      <c r="CZ32" s="129">
        <v>2895</v>
      </c>
      <c r="DA32" s="140" t="s">
        <v>502</v>
      </c>
      <c r="DB32" s="141">
        <f>+Tabla3[[#This Row],[VALOR TOTAL ESTIMADO VIGENCIA ACTUAL]]-Tabla3[[#This Row],[Valor CDP BD]]</f>
        <v>0</v>
      </c>
      <c r="DC32" s="141">
        <f>+Tabla3[[#This Row],[Valor CDP BD]]-Tabla3[[#This Row],[Valor RP BD]]</f>
        <v>0</v>
      </c>
      <c r="DD32" s="140"/>
    </row>
    <row r="33" spans="1:108" ht="13.9" customHeight="1" x14ac:dyDescent="0.2">
      <c r="A33" s="129" t="s">
        <v>670</v>
      </c>
      <c r="B33" s="129" t="s">
        <v>671</v>
      </c>
      <c r="C33" s="129">
        <v>7711</v>
      </c>
      <c r="D33" s="129" t="s">
        <v>670</v>
      </c>
      <c r="E33" s="129">
        <v>322022</v>
      </c>
      <c r="F33" s="129">
        <v>7711</v>
      </c>
      <c r="G33" s="137">
        <v>16314</v>
      </c>
      <c r="H33" s="129">
        <v>2895</v>
      </c>
      <c r="I33" s="129" t="s">
        <v>663</v>
      </c>
      <c r="J33" s="129" t="s">
        <v>467</v>
      </c>
      <c r="K33" s="129" t="s">
        <v>468</v>
      </c>
      <c r="L33" s="129" t="s">
        <v>469</v>
      </c>
      <c r="M33" s="129" t="s">
        <v>470</v>
      </c>
      <c r="N33" s="129" t="s">
        <v>471</v>
      </c>
      <c r="O33" s="129" t="s">
        <v>472</v>
      </c>
      <c r="P33" s="129" t="s">
        <v>246</v>
      </c>
      <c r="Q33" s="129" t="s">
        <v>245</v>
      </c>
      <c r="R33" s="129" t="s">
        <v>664</v>
      </c>
      <c r="S33" s="129" t="s">
        <v>665</v>
      </c>
      <c r="T33" s="129" t="s">
        <v>475</v>
      </c>
      <c r="U33" s="129">
        <v>0</v>
      </c>
      <c r="V33" s="129" t="s">
        <v>666</v>
      </c>
      <c r="W33" s="129" t="s">
        <v>477</v>
      </c>
      <c r="X33" s="129" t="s">
        <v>478</v>
      </c>
      <c r="Y33" s="129">
        <v>0</v>
      </c>
      <c r="Z33" s="129" t="s">
        <v>479</v>
      </c>
      <c r="AA33" s="129" t="s">
        <v>480</v>
      </c>
      <c r="AB33" s="138">
        <v>1</v>
      </c>
      <c r="AC33" s="138">
        <v>1</v>
      </c>
      <c r="AD33" s="138">
        <v>10</v>
      </c>
      <c r="AE33" s="129">
        <v>1</v>
      </c>
      <c r="AF33" s="129">
        <v>11</v>
      </c>
      <c r="AG33" s="139">
        <v>21830000</v>
      </c>
      <c r="AH33" s="129">
        <v>0</v>
      </c>
      <c r="AI33" s="129">
        <v>0</v>
      </c>
      <c r="AJ33" s="129">
        <v>0</v>
      </c>
      <c r="AK33" s="129" t="s">
        <v>481</v>
      </c>
      <c r="AL33" s="129" t="s">
        <v>482</v>
      </c>
      <c r="AM33" s="129">
        <v>0</v>
      </c>
      <c r="AN33" s="129">
        <v>0</v>
      </c>
      <c r="AO33" s="129" t="s">
        <v>232</v>
      </c>
      <c r="AP33" s="129" t="s">
        <v>672</v>
      </c>
      <c r="AQ33" s="129">
        <v>20221280</v>
      </c>
      <c r="AR33" s="129">
        <v>1520</v>
      </c>
      <c r="AS33" s="129">
        <v>44585</v>
      </c>
      <c r="AT33" s="129">
        <v>21830000</v>
      </c>
      <c r="AU33" s="129">
        <v>1606</v>
      </c>
      <c r="AV33" s="129">
        <v>44590</v>
      </c>
      <c r="AW33" s="129">
        <v>21830000</v>
      </c>
      <c r="AX33" s="129">
        <v>0</v>
      </c>
      <c r="AY33" s="129">
        <v>2183000</v>
      </c>
      <c r="AZ33" s="129" t="s">
        <v>484</v>
      </c>
      <c r="BA33" s="129" t="s">
        <v>485</v>
      </c>
      <c r="BB33" s="129" t="s">
        <v>486</v>
      </c>
      <c r="BC33" s="129">
        <v>3778917</v>
      </c>
      <c r="BD33" s="129" t="s">
        <v>487</v>
      </c>
      <c r="BE33" s="129" t="s">
        <v>488</v>
      </c>
      <c r="BF33" s="129" t="s">
        <v>489</v>
      </c>
      <c r="BG33" s="129" t="s">
        <v>489</v>
      </c>
      <c r="BH33" s="129" t="s">
        <v>489</v>
      </c>
      <c r="BI33" s="129" t="s">
        <v>490</v>
      </c>
      <c r="BJ33" s="129" t="s">
        <v>491</v>
      </c>
      <c r="BK33" s="129">
        <v>1510512000</v>
      </c>
      <c r="BL33" s="129" t="s">
        <v>492</v>
      </c>
      <c r="BM33" s="138">
        <v>16314</v>
      </c>
      <c r="BN33" s="129">
        <v>0</v>
      </c>
      <c r="BO33" s="129" t="s">
        <v>493</v>
      </c>
      <c r="BP33" s="129" t="s">
        <v>493</v>
      </c>
      <c r="BQ33" s="129" t="s">
        <v>494</v>
      </c>
      <c r="BR33" s="138">
        <v>20221280</v>
      </c>
      <c r="BS33" s="138" t="s">
        <v>673</v>
      </c>
      <c r="BT33" s="129" t="s">
        <v>494</v>
      </c>
      <c r="BU33" s="129" t="s">
        <v>672</v>
      </c>
      <c r="BV33" s="129" t="s">
        <v>672</v>
      </c>
      <c r="BW33" s="129" t="s">
        <v>494</v>
      </c>
      <c r="BX33" s="129" t="s">
        <v>669</v>
      </c>
      <c r="BY33" s="129" t="s">
        <v>669</v>
      </c>
      <c r="BZ33" s="129" t="s">
        <v>674</v>
      </c>
      <c r="CA33" s="129" t="s">
        <v>511</v>
      </c>
      <c r="CB33" s="129" t="s">
        <v>664</v>
      </c>
      <c r="CC33" s="129" t="s">
        <v>664</v>
      </c>
      <c r="CD33" s="129" t="s">
        <v>664</v>
      </c>
      <c r="CE33" s="129" t="s">
        <v>498</v>
      </c>
      <c r="CF33" s="129" t="s">
        <v>499</v>
      </c>
      <c r="CG33" s="129" t="s">
        <v>499</v>
      </c>
      <c r="CH33" s="129" t="s">
        <v>499</v>
      </c>
      <c r="CI33" s="129" t="s">
        <v>498</v>
      </c>
      <c r="CJ33" s="129">
        <v>1520</v>
      </c>
      <c r="CK33" s="129">
        <v>1520</v>
      </c>
      <c r="CL33" s="129" t="s">
        <v>494</v>
      </c>
      <c r="CM33" s="129">
        <v>21830000</v>
      </c>
      <c r="CN33" s="139">
        <v>21830000</v>
      </c>
      <c r="CO33" s="129" t="s">
        <v>494</v>
      </c>
      <c r="CP33" s="129">
        <v>1606</v>
      </c>
      <c r="CQ33" s="129">
        <v>1606</v>
      </c>
      <c r="CR33" s="129" t="s">
        <v>494</v>
      </c>
      <c r="CS33" s="129">
        <v>21830000</v>
      </c>
      <c r="CT33" s="139">
        <v>21830000</v>
      </c>
      <c r="CU33" s="129" t="s">
        <v>500</v>
      </c>
      <c r="CV33" s="129" t="s">
        <v>494</v>
      </c>
      <c r="CW33" s="139">
        <v>2183000</v>
      </c>
      <c r="CX33" s="129" t="s">
        <v>501</v>
      </c>
      <c r="CY33" s="129">
        <v>2895</v>
      </c>
      <c r="CZ33" s="129">
        <v>2895</v>
      </c>
      <c r="DA33" s="140" t="s">
        <v>502</v>
      </c>
      <c r="DB33" s="141">
        <f>+Tabla3[[#This Row],[VALOR TOTAL ESTIMADO VIGENCIA ACTUAL]]-Tabla3[[#This Row],[Valor CDP BD]]</f>
        <v>0</v>
      </c>
      <c r="DC33" s="141">
        <f>+Tabla3[[#This Row],[Valor CDP BD]]-Tabla3[[#This Row],[Valor RP BD]]</f>
        <v>0</v>
      </c>
      <c r="DD33" s="140"/>
    </row>
    <row r="34" spans="1:108" ht="13.9" customHeight="1" x14ac:dyDescent="0.2">
      <c r="A34" s="129" t="s">
        <v>675</v>
      </c>
      <c r="B34" s="129" t="s">
        <v>676</v>
      </c>
      <c r="C34" s="129">
        <v>7711</v>
      </c>
      <c r="D34" s="129" t="s">
        <v>675</v>
      </c>
      <c r="E34" s="129">
        <v>332022</v>
      </c>
      <c r="F34" s="129">
        <v>7711</v>
      </c>
      <c r="G34" s="137">
        <v>16327</v>
      </c>
      <c r="H34" s="129">
        <v>2895</v>
      </c>
      <c r="I34" s="129" t="s">
        <v>663</v>
      </c>
      <c r="J34" s="129" t="s">
        <v>467</v>
      </c>
      <c r="K34" s="129" t="s">
        <v>468</v>
      </c>
      <c r="L34" s="129" t="s">
        <v>469</v>
      </c>
      <c r="M34" s="129" t="s">
        <v>470</v>
      </c>
      <c r="N34" s="129" t="s">
        <v>471</v>
      </c>
      <c r="O34" s="129" t="s">
        <v>472</v>
      </c>
      <c r="P34" s="129" t="s">
        <v>246</v>
      </c>
      <c r="Q34" s="129" t="s">
        <v>245</v>
      </c>
      <c r="R34" s="129" t="s">
        <v>664</v>
      </c>
      <c r="S34" s="129" t="s">
        <v>665</v>
      </c>
      <c r="T34" s="129" t="s">
        <v>475</v>
      </c>
      <c r="U34" s="129">
        <v>0</v>
      </c>
      <c r="V34" s="129" t="s">
        <v>666</v>
      </c>
      <c r="W34" s="129" t="s">
        <v>477</v>
      </c>
      <c r="X34" s="129" t="s">
        <v>478</v>
      </c>
      <c r="Y34" s="129">
        <v>0</v>
      </c>
      <c r="Z34" s="129" t="s">
        <v>479</v>
      </c>
      <c r="AA34" s="129" t="s">
        <v>480</v>
      </c>
      <c r="AB34" s="138">
        <v>1</v>
      </c>
      <c r="AC34" s="138">
        <v>1</v>
      </c>
      <c r="AD34" s="138">
        <v>9</v>
      </c>
      <c r="AE34" s="129">
        <v>1</v>
      </c>
      <c r="AF34" s="129">
        <v>10</v>
      </c>
      <c r="AG34" s="139">
        <v>19647000</v>
      </c>
      <c r="AH34" s="129">
        <v>0</v>
      </c>
      <c r="AI34" s="129">
        <v>0</v>
      </c>
      <c r="AJ34" s="129">
        <v>0</v>
      </c>
      <c r="AK34" s="129" t="s">
        <v>481</v>
      </c>
      <c r="AL34" s="129" t="s">
        <v>482</v>
      </c>
      <c r="AM34" s="129">
        <v>0</v>
      </c>
      <c r="AN34" s="129">
        <v>0</v>
      </c>
      <c r="AO34" s="129" t="s">
        <v>232</v>
      </c>
      <c r="AP34" s="129" t="s">
        <v>677</v>
      </c>
      <c r="AQ34" s="129">
        <v>20220642</v>
      </c>
      <c r="AR34" s="129">
        <v>559</v>
      </c>
      <c r="AS34" s="129">
        <v>44578</v>
      </c>
      <c r="AT34" s="129">
        <v>19647000</v>
      </c>
      <c r="AU34" s="129">
        <v>569</v>
      </c>
      <c r="AV34" s="129">
        <v>44582</v>
      </c>
      <c r="AW34" s="129">
        <v>19647000</v>
      </c>
      <c r="AX34" s="129">
        <v>0</v>
      </c>
      <c r="AY34" s="129">
        <v>2183000</v>
      </c>
      <c r="AZ34" s="129" t="s">
        <v>484</v>
      </c>
      <c r="BA34" s="129" t="s">
        <v>485</v>
      </c>
      <c r="BB34" s="129" t="s">
        <v>486</v>
      </c>
      <c r="BC34" s="129">
        <v>3778917</v>
      </c>
      <c r="BD34" s="129" t="s">
        <v>487</v>
      </c>
      <c r="BE34" s="129" t="s">
        <v>488</v>
      </c>
      <c r="BF34" s="129" t="s">
        <v>489</v>
      </c>
      <c r="BG34" s="129" t="s">
        <v>489</v>
      </c>
      <c r="BH34" s="129" t="s">
        <v>489</v>
      </c>
      <c r="BI34" s="129" t="s">
        <v>490</v>
      </c>
      <c r="BJ34" s="129" t="s">
        <v>491</v>
      </c>
      <c r="BK34" s="129">
        <v>1510512000</v>
      </c>
      <c r="BL34" s="129" t="s">
        <v>492</v>
      </c>
      <c r="BM34" s="138">
        <v>16327</v>
      </c>
      <c r="BN34" s="129">
        <v>0</v>
      </c>
      <c r="BO34" s="129" t="s">
        <v>493</v>
      </c>
      <c r="BP34" s="129" t="s">
        <v>493</v>
      </c>
      <c r="BQ34" s="129" t="s">
        <v>494</v>
      </c>
      <c r="BR34" s="138">
        <v>20220642</v>
      </c>
      <c r="BS34" s="138" t="s">
        <v>678</v>
      </c>
      <c r="BT34" s="129" t="s">
        <v>494</v>
      </c>
      <c r="BU34" s="129" t="s">
        <v>677</v>
      </c>
      <c r="BV34" s="129" t="s">
        <v>677</v>
      </c>
      <c r="BW34" s="129" t="s">
        <v>494</v>
      </c>
      <c r="BX34" s="129" t="s">
        <v>669</v>
      </c>
      <c r="BY34" s="129" t="s">
        <v>669</v>
      </c>
      <c r="BZ34" s="129" t="s">
        <v>669</v>
      </c>
      <c r="CA34" s="129" t="s">
        <v>498</v>
      </c>
      <c r="CB34" s="129" t="s">
        <v>664</v>
      </c>
      <c r="CC34" s="129" t="s">
        <v>664</v>
      </c>
      <c r="CD34" s="129" t="s">
        <v>664</v>
      </c>
      <c r="CE34" s="129" t="s">
        <v>498</v>
      </c>
      <c r="CF34" s="129" t="s">
        <v>499</v>
      </c>
      <c r="CG34" s="129" t="s">
        <v>499</v>
      </c>
      <c r="CH34" s="129" t="s">
        <v>499</v>
      </c>
      <c r="CI34" s="129" t="s">
        <v>498</v>
      </c>
      <c r="CJ34" s="129">
        <v>559</v>
      </c>
      <c r="CK34" s="129">
        <v>559</v>
      </c>
      <c r="CL34" s="129" t="s">
        <v>494</v>
      </c>
      <c r="CM34" s="129">
        <v>19647000</v>
      </c>
      <c r="CN34" s="139">
        <v>19647000</v>
      </c>
      <c r="CO34" s="129" t="s">
        <v>494</v>
      </c>
      <c r="CP34" s="129">
        <v>569</v>
      </c>
      <c r="CQ34" s="129">
        <v>569</v>
      </c>
      <c r="CR34" s="129" t="s">
        <v>494</v>
      </c>
      <c r="CS34" s="129">
        <v>19647000</v>
      </c>
      <c r="CT34" s="139">
        <v>19647000</v>
      </c>
      <c r="CU34" s="129" t="s">
        <v>500</v>
      </c>
      <c r="CV34" s="129" t="s">
        <v>494</v>
      </c>
      <c r="CW34" s="139">
        <v>2692367</v>
      </c>
      <c r="CX34" s="129" t="s">
        <v>501</v>
      </c>
      <c r="CY34" s="129">
        <v>2895</v>
      </c>
      <c r="CZ34" s="129">
        <v>2895</v>
      </c>
      <c r="DA34" s="140" t="s">
        <v>502</v>
      </c>
      <c r="DB34" s="141">
        <f>+Tabla3[[#This Row],[VALOR TOTAL ESTIMADO VIGENCIA ACTUAL]]-Tabla3[[#This Row],[Valor CDP BD]]</f>
        <v>0</v>
      </c>
      <c r="DC34" s="141">
        <f>+Tabla3[[#This Row],[Valor CDP BD]]-Tabla3[[#This Row],[Valor RP BD]]</f>
        <v>0</v>
      </c>
      <c r="DD34" s="140"/>
    </row>
    <row r="35" spans="1:108" ht="13.9" customHeight="1" x14ac:dyDescent="0.2">
      <c r="A35" s="129" t="s">
        <v>679</v>
      </c>
      <c r="B35" s="129" t="s">
        <v>680</v>
      </c>
      <c r="C35" s="129">
        <v>7711</v>
      </c>
      <c r="D35" s="129" t="s">
        <v>679</v>
      </c>
      <c r="E35" s="129">
        <v>342022</v>
      </c>
      <c r="F35" s="129">
        <v>7711</v>
      </c>
      <c r="G35" s="137" t="s">
        <v>500</v>
      </c>
      <c r="H35" s="129">
        <v>2890</v>
      </c>
      <c r="I35" s="129" t="s">
        <v>466</v>
      </c>
      <c r="J35" s="129" t="s">
        <v>467</v>
      </c>
      <c r="K35" s="129" t="s">
        <v>468</v>
      </c>
      <c r="L35" s="129" t="s">
        <v>469</v>
      </c>
      <c r="M35" s="129" t="s">
        <v>470</v>
      </c>
      <c r="N35" s="129" t="s">
        <v>471</v>
      </c>
      <c r="O35" s="129" t="s">
        <v>472</v>
      </c>
      <c r="P35" s="129" t="s">
        <v>246</v>
      </c>
      <c r="Q35" s="129" t="s">
        <v>245</v>
      </c>
      <c r="R35" s="129" t="s">
        <v>473</v>
      </c>
      <c r="S35" s="129" t="s">
        <v>474</v>
      </c>
      <c r="T35" s="129" t="s">
        <v>475</v>
      </c>
      <c r="U35" s="129">
        <v>0</v>
      </c>
      <c r="V35" s="129" t="s">
        <v>681</v>
      </c>
      <c r="W35" s="129" t="s">
        <v>59</v>
      </c>
      <c r="X35" s="129" t="s">
        <v>59</v>
      </c>
      <c r="Y35" s="129">
        <v>0</v>
      </c>
      <c r="Z35" s="129" t="s">
        <v>489</v>
      </c>
      <c r="AA35" s="129" t="s">
        <v>59</v>
      </c>
      <c r="AB35" s="138" t="s">
        <v>59</v>
      </c>
      <c r="AC35" s="138" t="s">
        <v>59</v>
      </c>
      <c r="AD35" s="138" t="s">
        <v>59</v>
      </c>
      <c r="AE35" s="129" t="s">
        <v>59</v>
      </c>
      <c r="AF35" s="129" t="s">
        <v>59</v>
      </c>
      <c r="AG35" s="139">
        <v>319000</v>
      </c>
      <c r="AH35" s="129">
        <v>0</v>
      </c>
      <c r="AI35" s="129">
        <v>0</v>
      </c>
      <c r="AJ35" s="129">
        <v>0</v>
      </c>
      <c r="AK35" s="129" t="s">
        <v>481</v>
      </c>
      <c r="AL35" s="129" t="s">
        <v>482</v>
      </c>
      <c r="AM35" s="129">
        <v>0</v>
      </c>
      <c r="AN35" s="129">
        <v>0</v>
      </c>
      <c r="AO35" s="129" t="s">
        <v>232</v>
      </c>
      <c r="AP35" s="129" t="s">
        <v>500</v>
      </c>
      <c r="AQ35" s="129" t="s">
        <v>500</v>
      </c>
      <c r="AR35" s="129" t="s">
        <v>500</v>
      </c>
      <c r="AS35" s="129" t="s">
        <v>500</v>
      </c>
      <c r="AT35" s="129">
        <v>0</v>
      </c>
      <c r="AU35" s="129" t="s">
        <v>500</v>
      </c>
      <c r="AV35" s="129" t="s">
        <v>500</v>
      </c>
      <c r="AW35" s="129">
        <v>0</v>
      </c>
      <c r="AX35" s="129">
        <v>0</v>
      </c>
      <c r="AY35" s="129">
        <v>0</v>
      </c>
      <c r="AZ35" s="129" t="s">
        <v>484</v>
      </c>
      <c r="BA35" s="129" t="s">
        <v>485</v>
      </c>
      <c r="BB35" s="129" t="s">
        <v>486</v>
      </c>
      <c r="BC35" s="129">
        <v>3778917</v>
      </c>
      <c r="BD35" s="129" t="s">
        <v>487</v>
      </c>
      <c r="BE35" s="129" t="s">
        <v>488</v>
      </c>
      <c r="BF35" s="129" t="s">
        <v>489</v>
      </c>
      <c r="BG35" s="129" t="s">
        <v>489</v>
      </c>
      <c r="BH35" s="129" t="s">
        <v>489</v>
      </c>
      <c r="BI35" s="129" t="s">
        <v>490</v>
      </c>
      <c r="BJ35" s="129" t="s">
        <v>500</v>
      </c>
      <c r="BK35" s="129">
        <v>1510512000</v>
      </c>
      <c r="BL35" s="129" t="s">
        <v>500</v>
      </c>
      <c r="BM35" s="138" t="s">
        <v>500</v>
      </c>
      <c r="BN35" s="129">
        <v>0</v>
      </c>
      <c r="BO35" s="129" t="s">
        <v>493</v>
      </c>
      <c r="BP35" s="129" t="s">
        <v>500</v>
      </c>
      <c r="BQ35" s="129" t="s">
        <v>500</v>
      </c>
      <c r="BR35" s="138" t="s">
        <v>500</v>
      </c>
      <c r="BS35" s="138" t="s">
        <v>500</v>
      </c>
      <c r="BT35" s="129" t="s">
        <v>500</v>
      </c>
      <c r="BU35" s="129" t="s">
        <v>500</v>
      </c>
      <c r="BV35" s="129" t="s">
        <v>500</v>
      </c>
      <c r="BW35" s="129" t="s">
        <v>500</v>
      </c>
      <c r="BX35" s="129" t="s">
        <v>682</v>
      </c>
      <c r="BY35" s="129" t="s">
        <v>500</v>
      </c>
      <c r="BZ35" s="129" t="s">
        <v>500</v>
      </c>
      <c r="CA35" s="129" t="s">
        <v>500</v>
      </c>
      <c r="CB35" s="129" t="s">
        <v>473</v>
      </c>
      <c r="CC35" s="129" t="s">
        <v>500</v>
      </c>
      <c r="CD35" s="129" t="s">
        <v>500</v>
      </c>
      <c r="CE35" s="129" t="s">
        <v>500</v>
      </c>
      <c r="CF35" s="129" t="s">
        <v>499</v>
      </c>
      <c r="CG35" s="129" t="s">
        <v>500</v>
      </c>
      <c r="CH35" s="129" t="s">
        <v>500</v>
      </c>
      <c r="CI35" s="129" t="s">
        <v>500</v>
      </c>
      <c r="CJ35" s="129" t="s">
        <v>500</v>
      </c>
      <c r="CK35" s="129" t="s">
        <v>500</v>
      </c>
      <c r="CL35" s="129" t="s">
        <v>494</v>
      </c>
      <c r="CM35" s="129">
        <v>0</v>
      </c>
      <c r="CN35" s="139">
        <v>0</v>
      </c>
      <c r="CO35" s="129" t="s">
        <v>494</v>
      </c>
      <c r="CP35" s="129">
        <v>0</v>
      </c>
      <c r="CQ35" s="129">
        <v>0</v>
      </c>
      <c r="CR35" s="129" t="s">
        <v>500</v>
      </c>
      <c r="CS35" s="129">
        <v>0</v>
      </c>
      <c r="CT35" s="139">
        <v>0</v>
      </c>
      <c r="CU35" s="129" t="s">
        <v>500</v>
      </c>
      <c r="CV35" s="129" t="s">
        <v>500</v>
      </c>
      <c r="CW35" s="139">
        <v>0</v>
      </c>
      <c r="CX35" s="129" t="s">
        <v>500</v>
      </c>
      <c r="CY35" s="129">
        <v>2890</v>
      </c>
      <c r="CZ35" s="129">
        <v>0</v>
      </c>
      <c r="DB35" s="139">
        <f>+Tabla3[[#This Row],[VALOR TOTAL ESTIMADO VIGENCIA ACTUAL]]-Tabla3[[#This Row],[Valor CDP BD]]</f>
        <v>319000</v>
      </c>
      <c r="DC35" s="139">
        <f>+Tabla3[[#This Row],[Valor CDP BD]]-Tabla3[[#This Row],[Valor RP BD]]</f>
        <v>0</v>
      </c>
    </row>
    <row r="36" spans="1:108" ht="13.9" customHeight="1" x14ac:dyDescent="0.2">
      <c r="A36" s="129" t="s">
        <v>683</v>
      </c>
      <c r="B36" s="129" t="s">
        <v>684</v>
      </c>
      <c r="C36" s="129">
        <v>7711</v>
      </c>
      <c r="D36" s="129" t="s">
        <v>683</v>
      </c>
      <c r="E36" s="129">
        <v>352022</v>
      </c>
      <c r="F36" s="129">
        <v>7711</v>
      </c>
      <c r="G36" s="137" t="s">
        <v>500</v>
      </c>
      <c r="H36" s="129">
        <v>2895</v>
      </c>
      <c r="I36" s="129" t="s">
        <v>663</v>
      </c>
      <c r="J36" s="129" t="s">
        <v>467</v>
      </c>
      <c r="K36" s="129" t="s">
        <v>468</v>
      </c>
      <c r="L36" s="129" t="s">
        <v>469</v>
      </c>
      <c r="M36" s="129" t="s">
        <v>470</v>
      </c>
      <c r="N36" s="129" t="s">
        <v>471</v>
      </c>
      <c r="O36" s="129" t="s">
        <v>472</v>
      </c>
      <c r="P36" s="129" t="s">
        <v>246</v>
      </c>
      <c r="Q36" s="129" t="s">
        <v>245</v>
      </c>
      <c r="R36" s="129" t="s">
        <v>664</v>
      </c>
      <c r="S36" s="129" t="s">
        <v>665</v>
      </c>
      <c r="T36" s="129" t="s">
        <v>475</v>
      </c>
      <c r="U36" s="129">
        <v>0</v>
      </c>
      <c r="V36" s="129" t="s">
        <v>681</v>
      </c>
      <c r="W36" s="129" t="s">
        <v>59</v>
      </c>
      <c r="X36" s="129" t="s">
        <v>59</v>
      </c>
      <c r="Y36" s="129">
        <v>0</v>
      </c>
      <c r="Z36" s="129" t="s">
        <v>489</v>
      </c>
      <c r="AA36" s="129" t="s">
        <v>59</v>
      </c>
      <c r="AB36" s="138" t="s">
        <v>59</v>
      </c>
      <c r="AC36" s="138" t="s">
        <v>59</v>
      </c>
      <c r="AD36" s="138" t="s">
        <v>59</v>
      </c>
      <c r="AE36" s="129" t="s">
        <v>59</v>
      </c>
      <c r="AF36" s="129" t="s">
        <v>59</v>
      </c>
      <c r="AG36" s="139">
        <v>893000</v>
      </c>
      <c r="AH36" s="129">
        <v>0</v>
      </c>
      <c r="AI36" s="129">
        <v>0</v>
      </c>
      <c r="AJ36" s="129">
        <v>0</v>
      </c>
      <c r="AK36" s="129" t="s">
        <v>481</v>
      </c>
      <c r="AL36" s="129" t="s">
        <v>482</v>
      </c>
      <c r="AM36" s="129">
        <v>0</v>
      </c>
      <c r="AN36" s="129">
        <v>0</v>
      </c>
      <c r="AO36" s="129" t="s">
        <v>232</v>
      </c>
      <c r="AP36" s="129" t="s">
        <v>500</v>
      </c>
      <c r="AQ36" s="129" t="s">
        <v>500</v>
      </c>
      <c r="AR36" s="129" t="s">
        <v>500</v>
      </c>
      <c r="AS36" s="129" t="s">
        <v>500</v>
      </c>
      <c r="AT36" s="129">
        <v>0</v>
      </c>
      <c r="AU36" s="129" t="s">
        <v>500</v>
      </c>
      <c r="AV36" s="129" t="s">
        <v>500</v>
      </c>
      <c r="AW36" s="129">
        <v>0</v>
      </c>
      <c r="AX36" s="129">
        <v>0</v>
      </c>
      <c r="AY36" s="129">
        <v>0</v>
      </c>
      <c r="AZ36" s="129" t="s">
        <v>484</v>
      </c>
      <c r="BA36" s="129" t="s">
        <v>485</v>
      </c>
      <c r="BB36" s="129" t="s">
        <v>486</v>
      </c>
      <c r="BC36" s="129">
        <v>3778917</v>
      </c>
      <c r="BD36" s="129" t="s">
        <v>487</v>
      </c>
      <c r="BE36" s="129" t="s">
        <v>488</v>
      </c>
      <c r="BF36" s="129" t="s">
        <v>489</v>
      </c>
      <c r="BG36" s="129" t="s">
        <v>489</v>
      </c>
      <c r="BH36" s="129" t="s">
        <v>489</v>
      </c>
      <c r="BI36" s="129" t="s">
        <v>490</v>
      </c>
      <c r="BJ36" s="129" t="s">
        <v>500</v>
      </c>
      <c r="BK36" s="129">
        <v>1510512000</v>
      </c>
      <c r="BL36" s="129" t="s">
        <v>500</v>
      </c>
      <c r="BM36" s="138" t="s">
        <v>500</v>
      </c>
      <c r="BN36" s="129">
        <v>0</v>
      </c>
      <c r="BO36" s="129" t="s">
        <v>493</v>
      </c>
      <c r="BP36" s="129" t="s">
        <v>500</v>
      </c>
      <c r="BQ36" s="129" t="s">
        <v>500</v>
      </c>
      <c r="BR36" s="138" t="s">
        <v>500</v>
      </c>
      <c r="BS36" s="138" t="s">
        <v>500</v>
      </c>
      <c r="BT36" s="129" t="s">
        <v>500</v>
      </c>
      <c r="BU36" s="129" t="s">
        <v>500</v>
      </c>
      <c r="BV36" s="129" t="s">
        <v>500</v>
      </c>
      <c r="BW36" s="129" t="s">
        <v>500</v>
      </c>
      <c r="BX36" s="129" t="s">
        <v>682</v>
      </c>
      <c r="BY36" s="129" t="s">
        <v>500</v>
      </c>
      <c r="BZ36" s="129" t="s">
        <v>500</v>
      </c>
      <c r="CA36" s="129" t="s">
        <v>500</v>
      </c>
      <c r="CB36" s="129" t="s">
        <v>664</v>
      </c>
      <c r="CC36" s="129" t="s">
        <v>500</v>
      </c>
      <c r="CD36" s="129" t="s">
        <v>500</v>
      </c>
      <c r="CE36" s="129" t="s">
        <v>500</v>
      </c>
      <c r="CF36" s="129" t="s">
        <v>499</v>
      </c>
      <c r="CG36" s="129" t="s">
        <v>500</v>
      </c>
      <c r="CH36" s="129" t="s">
        <v>500</v>
      </c>
      <c r="CI36" s="129" t="s">
        <v>500</v>
      </c>
      <c r="CJ36" s="129" t="s">
        <v>500</v>
      </c>
      <c r="CK36" s="129" t="s">
        <v>500</v>
      </c>
      <c r="CL36" s="129" t="s">
        <v>494</v>
      </c>
      <c r="CM36" s="129">
        <v>0</v>
      </c>
      <c r="CN36" s="139">
        <v>0</v>
      </c>
      <c r="CO36" s="129" t="s">
        <v>494</v>
      </c>
      <c r="CP36" s="129">
        <v>0</v>
      </c>
      <c r="CQ36" s="129">
        <v>0</v>
      </c>
      <c r="CR36" s="129" t="s">
        <v>500</v>
      </c>
      <c r="CS36" s="129">
        <v>0</v>
      </c>
      <c r="CT36" s="139">
        <v>0</v>
      </c>
      <c r="CU36" s="129" t="s">
        <v>500</v>
      </c>
      <c r="CV36" s="129" t="s">
        <v>500</v>
      </c>
      <c r="CW36" s="139">
        <v>0</v>
      </c>
      <c r="CX36" s="129" t="s">
        <v>500</v>
      </c>
      <c r="CY36" s="129">
        <v>2895</v>
      </c>
      <c r="CZ36" s="129">
        <v>0</v>
      </c>
      <c r="DB36" s="139">
        <f>+Tabla3[[#This Row],[VALOR TOTAL ESTIMADO VIGENCIA ACTUAL]]-Tabla3[[#This Row],[Valor CDP BD]]</f>
        <v>893000</v>
      </c>
      <c r="DC36" s="139">
        <f>+Tabla3[[#This Row],[Valor CDP BD]]-Tabla3[[#This Row],[Valor RP BD]]</f>
        <v>0</v>
      </c>
    </row>
    <row r="37" spans="1:108" ht="13.9" customHeight="1" x14ac:dyDescent="0.2">
      <c r="A37" s="129" t="s">
        <v>685</v>
      </c>
      <c r="B37" s="129" t="s">
        <v>686</v>
      </c>
      <c r="C37" s="129">
        <v>7711</v>
      </c>
      <c r="D37" s="129" t="s">
        <v>685</v>
      </c>
      <c r="E37" s="129">
        <v>362022</v>
      </c>
      <c r="F37" s="129">
        <v>7711</v>
      </c>
      <c r="G37" s="137" t="s">
        <v>500</v>
      </c>
      <c r="H37" s="129">
        <v>2892</v>
      </c>
      <c r="I37" s="129" t="s">
        <v>528</v>
      </c>
      <c r="J37" s="129" t="s">
        <v>467</v>
      </c>
      <c r="K37" s="129" t="s">
        <v>468</v>
      </c>
      <c r="L37" s="129" t="s">
        <v>469</v>
      </c>
      <c r="M37" s="129" t="s">
        <v>470</v>
      </c>
      <c r="N37" s="129" t="s">
        <v>471</v>
      </c>
      <c r="O37" s="129" t="s">
        <v>472</v>
      </c>
      <c r="P37" s="129" t="s">
        <v>246</v>
      </c>
      <c r="Q37" s="129" t="s">
        <v>245</v>
      </c>
      <c r="R37" s="129" t="s">
        <v>473</v>
      </c>
      <c r="S37" s="129" t="s">
        <v>474</v>
      </c>
      <c r="T37" s="129" t="s">
        <v>529</v>
      </c>
      <c r="U37" s="129">
        <v>0</v>
      </c>
      <c r="V37" s="129" t="s">
        <v>681</v>
      </c>
      <c r="W37" s="129" t="s">
        <v>59</v>
      </c>
      <c r="X37" s="129" t="s">
        <v>59</v>
      </c>
      <c r="Y37" s="129">
        <v>0</v>
      </c>
      <c r="Z37" s="129" t="s">
        <v>489</v>
      </c>
      <c r="AA37" s="129" t="s">
        <v>59</v>
      </c>
      <c r="AB37" s="138" t="s">
        <v>59</v>
      </c>
      <c r="AC37" s="138" t="s">
        <v>59</v>
      </c>
      <c r="AD37" s="138" t="s">
        <v>59</v>
      </c>
      <c r="AE37" s="129" t="s">
        <v>59</v>
      </c>
      <c r="AF37" s="129" t="s">
        <v>59</v>
      </c>
      <c r="AG37" s="139">
        <v>2610000</v>
      </c>
      <c r="AH37" s="129">
        <v>0</v>
      </c>
      <c r="AI37" s="129">
        <v>0</v>
      </c>
      <c r="AJ37" s="129">
        <v>0</v>
      </c>
      <c r="AK37" s="129" t="s">
        <v>481</v>
      </c>
      <c r="AL37" s="129" t="s">
        <v>482</v>
      </c>
      <c r="AM37" s="129">
        <v>0</v>
      </c>
      <c r="AN37" s="129">
        <v>0</v>
      </c>
      <c r="AO37" s="129" t="s">
        <v>232</v>
      </c>
      <c r="AP37" s="129" t="s">
        <v>500</v>
      </c>
      <c r="AQ37" s="129" t="s">
        <v>500</v>
      </c>
      <c r="AR37" s="129" t="s">
        <v>500</v>
      </c>
      <c r="AS37" s="129" t="s">
        <v>500</v>
      </c>
      <c r="AT37" s="129">
        <v>0</v>
      </c>
      <c r="AU37" s="129" t="s">
        <v>500</v>
      </c>
      <c r="AV37" s="129" t="s">
        <v>500</v>
      </c>
      <c r="AW37" s="129">
        <v>0</v>
      </c>
      <c r="AX37" s="129">
        <v>0</v>
      </c>
      <c r="AY37" s="129">
        <v>0</v>
      </c>
      <c r="AZ37" s="129" t="s">
        <v>484</v>
      </c>
      <c r="BA37" s="129" t="s">
        <v>485</v>
      </c>
      <c r="BB37" s="129" t="s">
        <v>486</v>
      </c>
      <c r="BC37" s="129">
        <v>3778917</v>
      </c>
      <c r="BD37" s="129" t="s">
        <v>487</v>
      </c>
      <c r="BE37" s="129" t="s">
        <v>488</v>
      </c>
      <c r="BF37" s="129" t="s">
        <v>489</v>
      </c>
      <c r="BG37" s="129" t="s">
        <v>489</v>
      </c>
      <c r="BH37" s="129" t="s">
        <v>489</v>
      </c>
      <c r="BI37" s="129" t="s">
        <v>490</v>
      </c>
      <c r="BJ37" s="129" t="s">
        <v>500</v>
      </c>
      <c r="BK37" s="129">
        <v>1510512000</v>
      </c>
      <c r="BL37" s="129" t="s">
        <v>500</v>
      </c>
      <c r="BM37" s="138" t="s">
        <v>500</v>
      </c>
      <c r="BN37" s="129">
        <v>0</v>
      </c>
      <c r="BO37" s="129" t="s">
        <v>493</v>
      </c>
      <c r="BP37" s="129" t="s">
        <v>500</v>
      </c>
      <c r="BQ37" s="129" t="s">
        <v>500</v>
      </c>
      <c r="BR37" s="138" t="s">
        <v>500</v>
      </c>
      <c r="BS37" s="138" t="s">
        <v>500</v>
      </c>
      <c r="BT37" s="129" t="s">
        <v>500</v>
      </c>
      <c r="BU37" s="129" t="s">
        <v>500</v>
      </c>
      <c r="BV37" s="129" t="s">
        <v>500</v>
      </c>
      <c r="BW37" s="129" t="s">
        <v>500</v>
      </c>
      <c r="BX37" s="129" t="s">
        <v>682</v>
      </c>
      <c r="BY37" s="129" t="s">
        <v>500</v>
      </c>
      <c r="BZ37" s="129" t="s">
        <v>500</v>
      </c>
      <c r="CA37" s="129" t="s">
        <v>500</v>
      </c>
      <c r="CB37" s="129" t="s">
        <v>473</v>
      </c>
      <c r="CC37" s="129" t="s">
        <v>500</v>
      </c>
      <c r="CD37" s="129" t="s">
        <v>500</v>
      </c>
      <c r="CE37" s="129" t="s">
        <v>500</v>
      </c>
      <c r="CF37" s="129" t="s">
        <v>535</v>
      </c>
      <c r="CG37" s="129" t="s">
        <v>500</v>
      </c>
      <c r="CH37" s="129" t="s">
        <v>500</v>
      </c>
      <c r="CI37" s="129" t="s">
        <v>500</v>
      </c>
      <c r="CJ37" s="129" t="s">
        <v>500</v>
      </c>
      <c r="CK37" s="129" t="s">
        <v>500</v>
      </c>
      <c r="CL37" s="129" t="s">
        <v>494</v>
      </c>
      <c r="CM37" s="129">
        <v>0</v>
      </c>
      <c r="CN37" s="139">
        <v>0</v>
      </c>
      <c r="CO37" s="129" t="s">
        <v>494</v>
      </c>
      <c r="CP37" s="129">
        <v>0</v>
      </c>
      <c r="CQ37" s="129">
        <v>0</v>
      </c>
      <c r="CR37" s="129" t="s">
        <v>500</v>
      </c>
      <c r="CS37" s="129">
        <v>0</v>
      </c>
      <c r="CT37" s="139">
        <v>0</v>
      </c>
      <c r="CU37" s="129" t="s">
        <v>500</v>
      </c>
      <c r="CV37" s="129" t="s">
        <v>500</v>
      </c>
      <c r="CW37" s="139">
        <v>0</v>
      </c>
      <c r="CX37" s="129" t="s">
        <v>500</v>
      </c>
      <c r="CY37" s="129">
        <v>2892</v>
      </c>
      <c r="CZ37" s="129">
        <v>0</v>
      </c>
      <c r="DB37" s="139">
        <f>+Tabla3[[#This Row],[VALOR TOTAL ESTIMADO VIGENCIA ACTUAL]]-Tabla3[[#This Row],[Valor CDP BD]]</f>
        <v>2610000</v>
      </c>
      <c r="DC37" s="139">
        <f>+Tabla3[[#This Row],[Valor CDP BD]]-Tabla3[[#This Row],[Valor RP BD]]</f>
        <v>0</v>
      </c>
    </row>
    <row r="38" spans="1:108" ht="13.9" customHeight="1" x14ac:dyDescent="0.2">
      <c r="A38" s="129" t="s">
        <v>687</v>
      </c>
      <c r="B38" s="129" t="s">
        <v>688</v>
      </c>
      <c r="C38" s="129">
        <v>7711</v>
      </c>
      <c r="D38" s="129" t="s">
        <v>687</v>
      </c>
      <c r="E38" s="129">
        <v>372022</v>
      </c>
      <c r="F38" s="129">
        <v>7711</v>
      </c>
      <c r="G38" s="137" t="s">
        <v>500</v>
      </c>
      <c r="H38" s="129">
        <v>2893</v>
      </c>
      <c r="I38" s="129" t="s">
        <v>689</v>
      </c>
      <c r="J38" s="129" t="s">
        <v>467</v>
      </c>
      <c r="K38" s="129" t="s">
        <v>468</v>
      </c>
      <c r="L38" s="129" t="s">
        <v>469</v>
      </c>
      <c r="M38" s="129" t="s">
        <v>470</v>
      </c>
      <c r="N38" s="129" t="s">
        <v>471</v>
      </c>
      <c r="O38" s="129" t="s">
        <v>472</v>
      </c>
      <c r="P38" s="129" t="s">
        <v>246</v>
      </c>
      <c r="Q38" s="129" t="s">
        <v>245</v>
      </c>
      <c r="R38" s="129" t="s">
        <v>690</v>
      </c>
      <c r="S38" s="129" t="s">
        <v>691</v>
      </c>
      <c r="T38" s="129" t="s">
        <v>506</v>
      </c>
      <c r="U38" s="129">
        <v>0</v>
      </c>
      <c r="V38" s="129" t="s">
        <v>681</v>
      </c>
      <c r="W38" s="129" t="s">
        <v>59</v>
      </c>
      <c r="X38" s="129" t="s">
        <v>59</v>
      </c>
      <c r="Y38" s="129">
        <v>0</v>
      </c>
      <c r="Z38" s="129" t="s">
        <v>489</v>
      </c>
      <c r="AA38" s="129" t="s">
        <v>59</v>
      </c>
      <c r="AB38" s="138" t="s">
        <v>59</v>
      </c>
      <c r="AC38" s="138" t="s">
        <v>59</v>
      </c>
      <c r="AD38" s="138" t="s">
        <v>59</v>
      </c>
      <c r="AE38" s="129" t="s">
        <v>59</v>
      </c>
      <c r="AF38" s="129" t="s">
        <v>59</v>
      </c>
      <c r="AG38" s="139">
        <v>7607000</v>
      </c>
      <c r="AH38" s="129">
        <v>0</v>
      </c>
      <c r="AI38" s="129">
        <v>0</v>
      </c>
      <c r="AJ38" s="129">
        <v>0</v>
      </c>
      <c r="AK38" s="129" t="s">
        <v>481</v>
      </c>
      <c r="AL38" s="129" t="s">
        <v>482</v>
      </c>
      <c r="AM38" s="129">
        <v>0</v>
      </c>
      <c r="AN38" s="129">
        <v>0</v>
      </c>
      <c r="AO38" s="129" t="s">
        <v>232</v>
      </c>
      <c r="AP38" s="129" t="s">
        <v>500</v>
      </c>
      <c r="AQ38" s="129" t="s">
        <v>500</v>
      </c>
      <c r="AR38" s="129" t="s">
        <v>500</v>
      </c>
      <c r="AS38" s="129" t="s">
        <v>500</v>
      </c>
      <c r="AT38" s="129">
        <v>0</v>
      </c>
      <c r="AU38" s="129" t="s">
        <v>500</v>
      </c>
      <c r="AV38" s="129" t="s">
        <v>500</v>
      </c>
      <c r="AW38" s="129">
        <v>0</v>
      </c>
      <c r="AX38" s="129">
        <v>0</v>
      </c>
      <c r="AY38" s="129">
        <v>0</v>
      </c>
      <c r="AZ38" s="129" t="s">
        <v>484</v>
      </c>
      <c r="BA38" s="129" t="s">
        <v>485</v>
      </c>
      <c r="BB38" s="129" t="s">
        <v>486</v>
      </c>
      <c r="BC38" s="129">
        <v>3778917</v>
      </c>
      <c r="BD38" s="129" t="s">
        <v>487</v>
      </c>
      <c r="BE38" s="129" t="s">
        <v>488</v>
      </c>
      <c r="BF38" s="129" t="s">
        <v>489</v>
      </c>
      <c r="BG38" s="129" t="s">
        <v>489</v>
      </c>
      <c r="BH38" s="129" t="s">
        <v>489</v>
      </c>
      <c r="BI38" s="129" t="s">
        <v>490</v>
      </c>
      <c r="BJ38" s="129" t="s">
        <v>500</v>
      </c>
      <c r="BK38" s="129">
        <v>1510512000</v>
      </c>
      <c r="BL38" s="129" t="s">
        <v>500</v>
      </c>
      <c r="BM38" s="138" t="s">
        <v>500</v>
      </c>
      <c r="BN38" s="129">
        <v>0</v>
      </c>
      <c r="BO38" s="129" t="s">
        <v>493</v>
      </c>
      <c r="BP38" s="129" t="s">
        <v>500</v>
      </c>
      <c r="BQ38" s="129" t="s">
        <v>500</v>
      </c>
      <c r="BR38" s="138" t="s">
        <v>500</v>
      </c>
      <c r="BS38" s="138" t="s">
        <v>500</v>
      </c>
      <c r="BT38" s="129" t="s">
        <v>500</v>
      </c>
      <c r="BU38" s="129" t="s">
        <v>500</v>
      </c>
      <c r="BV38" s="129" t="s">
        <v>500</v>
      </c>
      <c r="BW38" s="129" t="s">
        <v>500</v>
      </c>
      <c r="BX38" s="129" t="s">
        <v>682</v>
      </c>
      <c r="BY38" s="129" t="s">
        <v>500</v>
      </c>
      <c r="BZ38" s="129" t="s">
        <v>500</v>
      </c>
      <c r="CA38" s="129" t="s">
        <v>500</v>
      </c>
      <c r="CB38" s="129" t="s">
        <v>690</v>
      </c>
      <c r="CC38" s="129" t="s">
        <v>500</v>
      </c>
      <c r="CD38" s="129" t="s">
        <v>500</v>
      </c>
      <c r="CE38" s="129" t="s">
        <v>500</v>
      </c>
      <c r="CF38" s="129" t="s">
        <v>512</v>
      </c>
      <c r="CG38" s="129" t="s">
        <v>500</v>
      </c>
      <c r="CH38" s="129" t="s">
        <v>500</v>
      </c>
      <c r="CI38" s="129" t="s">
        <v>500</v>
      </c>
      <c r="CJ38" s="129" t="s">
        <v>500</v>
      </c>
      <c r="CK38" s="129" t="s">
        <v>500</v>
      </c>
      <c r="CL38" s="129" t="s">
        <v>494</v>
      </c>
      <c r="CM38" s="129">
        <v>0</v>
      </c>
      <c r="CN38" s="139">
        <v>0</v>
      </c>
      <c r="CO38" s="129" t="s">
        <v>494</v>
      </c>
      <c r="CP38" s="129">
        <v>0</v>
      </c>
      <c r="CQ38" s="129">
        <v>0</v>
      </c>
      <c r="CR38" s="129" t="s">
        <v>500</v>
      </c>
      <c r="CS38" s="129">
        <v>0</v>
      </c>
      <c r="CT38" s="139">
        <v>0</v>
      </c>
      <c r="CU38" s="129" t="s">
        <v>500</v>
      </c>
      <c r="CV38" s="129" t="s">
        <v>500</v>
      </c>
      <c r="CW38" s="139">
        <v>0</v>
      </c>
      <c r="CX38" s="129" t="s">
        <v>500</v>
      </c>
      <c r="CY38" s="129">
        <v>2893</v>
      </c>
      <c r="CZ38" s="129">
        <v>0</v>
      </c>
      <c r="DB38" s="139">
        <f>+Tabla3[[#This Row],[VALOR TOTAL ESTIMADO VIGENCIA ACTUAL]]-Tabla3[[#This Row],[Valor CDP BD]]</f>
        <v>7607000</v>
      </c>
      <c r="DC38" s="139">
        <f>+Tabla3[[#This Row],[Valor CDP BD]]-Tabla3[[#This Row],[Valor RP BD]]</f>
        <v>0</v>
      </c>
    </row>
    <row r="39" spans="1:108" ht="13.9" customHeight="1" x14ac:dyDescent="0.2">
      <c r="A39" s="129" t="s">
        <v>692</v>
      </c>
      <c r="B39" s="129" t="s">
        <v>693</v>
      </c>
      <c r="C39" s="129">
        <v>7711</v>
      </c>
      <c r="D39" s="129" t="s">
        <v>692</v>
      </c>
      <c r="E39" s="129">
        <v>382022</v>
      </c>
      <c r="F39" s="129">
        <v>7711</v>
      </c>
      <c r="G39" s="137" t="s">
        <v>500</v>
      </c>
      <c r="H39" s="129">
        <v>2891</v>
      </c>
      <c r="I39" s="129" t="s">
        <v>505</v>
      </c>
      <c r="J39" s="129" t="s">
        <v>467</v>
      </c>
      <c r="K39" s="129" t="s">
        <v>468</v>
      </c>
      <c r="L39" s="129" t="s">
        <v>469</v>
      </c>
      <c r="M39" s="129" t="s">
        <v>470</v>
      </c>
      <c r="N39" s="129" t="s">
        <v>471</v>
      </c>
      <c r="O39" s="129" t="s">
        <v>472</v>
      </c>
      <c r="P39" s="129" t="s">
        <v>246</v>
      </c>
      <c r="Q39" s="129" t="s">
        <v>245</v>
      </c>
      <c r="R39" s="129" t="s">
        <v>473</v>
      </c>
      <c r="S39" s="129" t="s">
        <v>474</v>
      </c>
      <c r="T39" s="129" t="s">
        <v>506</v>
      </c>
      <c r="U39" s="129">
        <v>0</v>
      </c>
      <c r="V39" s="129" t="s">
        <v>681</v>
      </c>
      <c r="W39" s="129" t="s">
        <v>59</v>
      </c>
      <c r="X39" s="129" t="s">
        <v>59</v>
      </c>
      <c r="Y39" s="129">
        <v>0</v>
      </c>
      <c r="Z39" s="129" t="s">
        <v>489</v>
      </c>
      <c r="AA39" s="129" t="s">
        <v>59</v>
      </c>
      <c r="AB39" s="138" t="s">
        <v>59</v>
      </c>
      <c r="AC39" s="138" t="s">
        <v>59</v>
      </c>
      <c r="AD39" s="138" t="s">
        <v>59</v>
      </c>
      <c r="AE39" s="129" t="s">
        <v>59</v>
      </c>
      <c r="AF39" s="129" t="s">
        <v>59</v>
      </c>
      <c r="AG39" s="139">
        <v>1100000</v>
      </c>
      <c r="AH39" s="129">
        <v>0</v>
      </c>
      <c r="AI39" s="129">
        <v>0</v>
      </c>
      <c r="AJ39" s="129">
        <v>0</v>
      </c>
      <c r="AK39" s="129" t="s">
        <v>481</v>
      </c>
      <c r="AL39" s="129" t="s">
        <v>482</v>
      </c>
      <c r="AM39" s="129">
        <v>0</v>
      </c>
      <c r="AN39" s="129">
        <v>0</v>
      </c>
      <c r="AO39" s="129" t="s">
        <v>232</v>
      </c>
      <c r="AP39" s="129" t="s">
        <v>500</v>
      </c>
      <c r="AQ39" s="129" t="s">
        <v>500</v>
      </c>
      <c r="AR39" s="129" t="s">
        <v>500</v>
      </c>
      <c r="AS39" s="129" t="s">
        <v>500</v>
      </c>
      <c r="AT39" s="129">
        <v>0</v>
      </c>
      <c r="AU39" s="129" t="s">
        <v>500</v>
      </c>
      <c r="AV39" s="129" t="s">
        <v>500</v>
      </c>
      <c r="AW39" s="129">
        <v>0</v>
      </c>
      <c r="AX39" s="129">
        <v>0</v>
      </c>
      <c r="AY39" s="129">
        <v>0</v>
      </c>
      <c r="AZ39" s="129" t="s">
        <v>484</v>
      </c>
      <c r="BA39" s="129" t="s">
        <v>485</v>
      </c>
      <c r="BB39" s="129" t="s">
        <v>486</v>
      </c>
      <c r="BC39" s="129">
        <v>3778917</v>
      </c>
      <c r="BD39" s="129" t="s">
        <v>487</v>
      </c>
      <c r="BE39" s="129" t="s">
        <v>488</v>
      </c>
      <c r="BF39" s="129" t="s">
        <v>489</v>
      </c>
      <c r="BG39" s="129" t="s">
        <v>489</v>
      </c>
      <c r="BH39" s="129" t="s">
        <v>489</v>
      </c>
      <c r="BI39" s="129" t="s">
        <v>490</v>
      </c>
      <c r="BJ39" s="129" t="s">
        <v>500</v>
      </c>
      <c r="BK39" s="129">
        <v>1510512000</v>
      </c>
      <c r="BL39" s="129" t="s">
        <v>500</v>
      </c>
      <c r="BM39" s="138" t="s">
        <v>500</v>
      </c>
      <c r="BN39" s="129">
        <v>0</v>
      </c>
      <c r="BO39" s="129" t="s">
        <v>493</v>
      </c>
      <c r="BP39" s="129" t="s">
        <v>500</v>
      </c>
      <c r="BQ39" s="129" t="s">
        <v>500</v>
      </c>
      <c r="BR39" s="138" t="s">
        <v>500</v>
      </c>
      <c r="BS39" s="138" t="s">
        <v>500</v>
      </c>
      <c r="BT39" s="129" t="s">
        <v>500</v>
      </c>
      <c r="BU39" s="129" t="s">
        <v>500</v>
      </c>
      <c r="BV39" s="129" t="s">
        <v>500</v>
      </c>
      <c r="BW39" s="129" t="s">
        <v>500</v>
      </c>
      <c r="BX39" s="129" t="s">
        <v>682</v>
      </c>
      <c r="BY39" s="129" t="s">
        <v>500</v>
      </c>
      <c r="BZ39" s="129" t="s">
        <v>500</v>
      </c>
      <c r="CA39" s="129" t="s">
        <v>500</v>
      </c>
      <c r="CB39" s="129" t="s">
        <v>473</v>
      </c>
      <c r="CC39" s="129" t="s">
        <v>500</v>
      </c>
      <c r="CD39" s="129" t="s">
        <v>500</v>
      </c>
      <c r="CE39" s="129" t="s">
        <v>500</v>
      </c>
      <c r="CF39" s="129" t="s">
        <v>512</v>
      </c>
      <c r="CG39" s="129" t="s">
        <v>500</v>
      </c>
      <c r="CH39" s="129" t="s">
        <v>500</v>
      </c>
      <c r="CI39" s="129" t="s">
        <v>500</v>
      </c>
      <c r="CJ39" s="129" t="s">
        <v>500</v>
      </c>
      <c r="CK39" s="129" t="s">
        <v>500</v>
      </c>
      <c r="CL39" s="129" t="s">
        <v>494</v>
      </c>
      <c r="CM39" s="129">
        <v>0</v>
      </c>
      <c r="CN39" s="139">
        <v>0</v>
      </c>
      <c r="CO39" s="129" t="s">
        <v>494</v>
      </c>
      <c r="CP39" s="129">
        <v>0</v>
      </c>
      <c r="CQ39" s="129">
        <v>0</v>
      </c>
      <c r="CR39" s="129" t="s">
        <v>500</v>
      </c>
      <c r="CS39" s="129">
        <v>0</v>
      </c>
      <c r="CT39" s="139">
        <v>0</v>
      </c>
      <c r="CU39" s="129" t="s">
        <v>500</v>
      </c>
      <c r="CV39" s="129" t="s">
        <v>500</v>
      </c>
      <c r="CW39" s="139">
        <v>0</v>
      </c>
      <c r="CX39" s="129" t="s">
        <v>500</v>
      </c>
      <c r="CY39" s="129">
        <v>2891</v>
      </c>
      <c r="CZ39" s="129">
        <v>0</v>
      </c>
      <c r="DB39" s="139">
        <f>+Tabla3[[#This Row],[VALOR TOTAL ESTIMADO VIGENCIA ACTUAL]]-Tabla3[[#This Row],[Valor CDP BD]]</f>
        <v>1100000</v>
      </c>
      <c r="DC39" s="139">
        <f>+Tabla3[[#This Row],[Valor CDP BD]]-Tabla3[[#This Row],[Valor RP BD]]</f>
        <v>0</v>
      </c>
    </row>
    <row r="40" spans="1:108" ht="13.9" customHeight="1" x14ac:dyDescent="0.2">
      <c r="A40" s="129" t="s">
        <v>694</v>
      </c>
      <c r="B40" s="129" t="s">
        <v>695</v>
      </c>
      <c r="C40" s="129">
        <v>7711</v>
      </c>
      <c r="D40" s="129" t="s">
        <v>694</v>
      </c>
      <c r="E40" s="129">
        <v>392022</v>
      </c>
      <c r="F40" s="129">
        <v>7711</v>
      </c>
      <c r="G40" s="137">
        <v>17456</v>
      </c>
      <c r="H40" s="129">
        <v>2888</v>
      </c>
      <c r="I40" s="129" t="s">
        <v>696</v>
      </c>
      <c r="J40" s="129" t="s">
        <v>467</v>
      </c>
      <c r="K40" s="129" t="s">
        <v>468</v>
      </c>
      <c r="L40" s="129" t="s">
        <v>469</v>
      </c>
      <c r="M40" s="129" t="s">
        <v>470</v>
      </c>
      <c r="N40" s="129" t="s">
        <v>471</v>
      </c>
      <c r="O40" s="129" t="s">
        <v>472</v>
      </c>
      <c r="P40" s="129" t="s">
        <v>246</v>
      </c>
      <c r="Q40" s="129" t="s">
        <v>245</v>
      </c>
      <c r="R40" s="129" t="s">
        <v>697</v>
      </c>
      <c r="S40" s="129" t="s">
        <v>698</v>
      </c>
      <c r="T40" s="129" t="s">
        <v>475</v>
      </c>
      <c r="U40" s="129">
        <v>0</v>
      </c>
      <c r="V40" s="129" t="s">
        <v>699</v>
      </c>
      <c r="W40" s="129" t="s">
        <v>59</v>
      </c>
      <c r="X40" s="129" t="s">
        <v>59</v>
      </c>
      <c r="Y40" s="129">
        <v>0</v>
      </c>
      <c r="Z40" s="129" t="s">
        <v>489</v>
      </c>
      <c r="AA40" s="129" t="s">
        <v>59</v>
      </c>
      <c r="AB40" s="138" t="s">
        <v>59</v>
      </c>
      <c r="AC40" s="138" t="s">
        <v>59</v>
      </c>
      <c r="AD40" s="138" t="s">
        <v>59</v>
      </c>
      <c r="AE40" s="129" t="s">
        <v>59</v>
      </c>
      <c r="AF40" s="129" t="s">
        <v>59</v>
      </c>
      <c r="AG40" s="139">
        <v>7000000</v>
      </c>
      <c r="AH40" s="129">
        <v>0</v>
      </c>
      <c r="AI40" s="129">
        <v>0</v>
      </c>
      <c r="AJ40" s="129">
        <v>0</v>
      </c>
      <c r="AK40" s="129" t="s">
        <v>481</v>
      </c>
      <c r="AL40" s="129" t="s">
        <v>482</v>
      </c>
      <c r="AM40" s="129">
        <v>0</v>
      </c>
      <c r="AN40" s="129">
        <v>0</v>
      </c>
      <c r="AO40" s="129" t="s">
        <v>232</v>
      </c>
      <c r="AP40" s="129" t="s">
        <v>500</v>
      </c>
      <c r="AQ40" s="129" t="s">
        <v>500</v>
      </c>
      <c r="AR40" s="129">
        <v>1571</v>
      </c>
      <c r="AS40" s="129">
        <v>44586</v>
      </c>
      <c r="AT40" s="129">
        <v>7000000</v>
      </c>
      <c r="AU40" s="129" t="s">
        <v>500</v>
      </c>
      <c r="AV40" s="129" t="s">
        <v>700</v>
      </c>
      <c r="AW40" s="129">
        <v>0</v>
      </c>
      <c r="AX40" s="129">
        <v>0</v>
      </c>
      <c r="AY40" s="129">
        <v>0</v>
      </c>
      <c r="AZ40" s="129" t="s">
        <v>484</v>
      </c>
      <c r="BA40" s="129" t="s">
        <v>485</v>
      </c>
      <c r="BB40" s="129" t="s">
        <v>486</v>
      </c>
      <c r="BC40" s="129">
        <v>3778917</v>
      </c>
      <c r="BD40" s="129" t="s">
        <v>487</v>
      </c>
      <c r="BE40" s="129" t="s">
        <v>488</v>
      </c>
      <c r="BF40" s="129" t="s">
        <v>489</v>
      </c>
      <c r="BG40" s="129" t="s">
        <v>489</v>
      </c>
      <c r="BH40" s="129" t="s">
        <v>489</v>
      </c>
      <c r="BI40" s="129" t="s">
        <v>490</v>
      </c>
      <c r="BJ40" s="129" t="s">
        <v>500</v>
      </c>
      <c r="BK40" s="129">
        <v>1510512000</v>
      </c>
      <c r="BL40" s="129" t="s">
        <v>700</v>
      </c>
      <c r="BM40" s="138">
        <v>17456</v>
      </c>
      <c r="BN40" s="129">
        <v>0</v>
      </c>
      <c r="BO40" s="129" t="s">
        <v>493</v>
      </c>
      <c r="BP40" s="129" t="s">
        <v>493</v>
      </c>
      <c r="BQ40" s="129" t="s">
        <v>494</v>
      </c>
      <c r="BR40" s="138" t="s">
        <v>500</v>
      </c>
      <c r="BS40" s="138" t="s">
        <v>500</v>
      </c>
      <c r="BT40" s="129" t="s">
        <v>500</v>
      </c>
      <c r="BU40" s="129" t="s">
        <v>59</v>
      </c>
      <c r="BV40" s="129" t="s">
        <v>500</v>
      </c>
      <c r="BW40" s="129" t="s">
        <v>500</v>
      </c>
      <c r="BX40" s="129" t="s">
        <v>701</v>
      </c>
      <c r="BY40" s="129" t="s">
        <v>701</v>
      </c>
      <c r="BZ40" s="129" t="s">
        <v>701</v>
      </c>
      <c r="CA40" s="129" t="s">
        <v>498</v>
      </c>
      <c r="CB40" s="129" t="s">
        <v>697</v>
      </c>
      <c r="CC40" s="129" t="s">
        <v>697</v>
      </c>
      <c r="CD40" s="129" t="s">
        <v>697</v>
      </c>
      <c r="CE40" s="129" t="s">
        <v>498</v>
      </c>
      <c r="CF40" s="129" t="s">
        <v>499</v>
      </c>
      <c r="CG40" s="129" t="s">
        <v>499</v>
      </c>
      <c r="CH40" s="129" t="s">
        <v>499</v>
      </c>
      <c r="CI40" s="129" t="s">
        <v>498</v>
      </c>
      <c r="CJ40" s="129">
        <v>1571</v>
      </c>
      <c r="CK40" s="129">
        <v>1571</v>
      </c>
      <c r="CL40" s="129" t="s">
        <v>494</v>
      </c>
      <c r="CM40" s="129">
        <v>7000000</v>
      </c>
      <c r="CN40" s="139">
        <v>7000000</v>
      </c>
      <c r="CO40" s="129" t="s">
        <v>494</v>
      </c>
      <c r="CP40" s="129">
        <v>0</v>
      </c>
      <c r="CQ40" s="129">
        <v>0</v>
      </c>
      <c r="CR40" s="129" t="s">
        <v>500</v>
      </c>
      <c r="CS40" s="129">
        <v>0</v>
      </c>
      <c r="CT40" s="139">
        <v>0</v>
      </c>
      <c r="CU40" s="129" t="s">
        <v>500</v>
      </c>
      <c r="CV40" s="129" t="s">
        <v>500</v>
      </c>
      <c r="CW40" s="139">
        <v>0</v>
      </c>
      <c r="CX40" s="129" t="s">
        <v>702</v>
      </c>
      <c r="CY40" s="129">
        <v>2888</v>
      </c>
      <c r="CZ40" s="129">
        <v>2888</v>
      </c>
      <c r="DA40" s="129" t="s">
        <v>703</v>
      </c>
      <c r="DB40" s="139">
        <f>+Tabla3[[#This Row],[VALOR TOTAL ESTIMADO VIGENCIA ACTUAL]]-Tabla3[[#This Row],[Valor CDP BD]]</f>
        <v>0</v>
      </c>
      <c r="DC40" s="139">
        <f>+Tabla3[[#This Row],[Valor CDP BD]]-Tabla3[[#This Row],[Valor RP BD]]</f>
        <v>7000000</v>
      </c>
    </row>
    <row r="41" spans="1:108" ht="13.9" customHeight="1" x14ac:dyDescent="0.2">
      <c r="A41" s="129" t="s">
        <v>704</v>
      </c>
      <c r="B41" s="129" t="s">
        <v>705</v>
      </c>
      <c r="C41" s="129">
        <v>7711</v>
      </c>
      <c r="D41" s="129" t="s">
        <v>704</v>
      </c>
      <c r="E41" s="129">
        <v>402022</v>
      </c>
      <c r="F41" s="129">
        <v>7711</v>
      </c>
      <c r="G41" s="137" t="s">
        <v>500</v>
      </c>
      <c r="H41" s="129">
        <v>2977</v>
      </c>
      <c r="I41" s="129" t="s">
        <v>706</v>
      </c>
      <c r="J41" s="129" t="s">
        <v>467</v>
      </c>
      <c r="K41" s="129" t="s">
        <v>468</v>
      </c>
      <c r="L41" s="129" t="s">
        <v>469</v>
      </c>
      <c r="M41" s="129" t="s">
        <v>470</v>
      </c>
      <c r="N41" s="129" t="s">
        <v>471</v>
      </c>
      <c r="O41" s="129" t="s">
        <v>472</v>
      </c>
      <c r="P41" s="129" t="s">
        <v>246</v>
      </c>
      <c r="Q41" s="129" t="s">
        <v>245</v>
      </c>
      <c r="R41" s="129" t="s">
        <v>707</v>
      </c>
      <c r="S41" s="129" t="s">
        <v>708</v>
      </c>
      <c r="T41" s="129" t="s">
        <v>529</v>
      </c>
      <c r="U41" s="129">
        <v>0</v>
      </c>
      <c r="V41" s="129" t="s">
        <v>709</v>
      </c>
      <c r="W41" s="129" t="s">
        <v>710</v>
      </c>
      <c r="X41" s="129" t="s">
        <v>711</v>
      </c>
      <c r="Y41" s="129">
        <v>0</v>
      </c>
      <c r="Z41" s="129" t="s">
        <v>489</v>
      </c>
      <c r="AA41" s="129" t="s">
        <v>712</v>
      </c>
      <c r="AB41" s="138">
        <v>4</v>
      </c>
      <c r="AC41" s="138">
        <v>4</v>
      </c>
      <c r="AD41" s="138">
        <v>8</v>
      </c>
      <c r="AE41" s="129">
        <v>1</v>
      </c>
      <c r="AF41" s="129">
        <v>12</v>
      </c>
      <c r="AG41" s="139">
        <v>20165000</v>
      </c>
      <c r="AH41" s="129">
        <v>0</v>
      </c>
      <c r="AI41" s="129">
        <v>0</v>
      </c>
      <c r="AJ41" s="129">
        <v>0</v>
      </c>
      <c r="AK41" s="129" t="s">
        <v>481</v>
      </c>
      <c r="AL41" s="129" t="s">
        <v>482</v>
      </c>
      <c r="AM41" s="129">
        <v>0</v>
      </c>
      <c r="AN41" s="129">
        <v>0</v>
      </c>
      <c r="AO41" s="129" t="s">
        <v>232</v>
      </c>
      <c r="AP41" s="129" t="s">
        <v>500</v>
      </c>
      <c r="AQ41" s="129" t="s">
        <v>500</v>
      </c>
      <c r="AR41" s="129" t="s">
        <v>500</v>
      </c>
      <c r="AS41" s="129" t="s">
        <v>500</v>
      </c>
      <c r="AT41" s="129">
        <v>0</v>
      </c>
      <c r="AU41" s="129" t="s">
        <v>500</v>
      </c>
      <c r="AV41" s="129" t="s">
        <v>500</v>
      </c>
      <c r="AW41" s="129">
        <v>0</v>
      </c>
      <c r="AX41" s="129">
        <v>0</v>
      </c>
      <c r="AY41" s="129">
        <v>0</v>
      </c>
      <c r="AZ41" s="129" t="s">
        <v>484</v>
      </c>
      <c r="BA41" s="129" t="s">
        <v>485</v>
      </c>
      <c r="BB41" s="129" t="s">
        <v>486</v>
      </c>
      <c r="BC41" s="129">
        <v>3778917</v>
      </c>
      <c r="BD41" s="129" t="s">
        <v>487</v>
      </c>
      <c r="BE41" s="129" t="s">
        <v>488</v>
      </c>
      <c r="BF41" s="129" t="s">
        <v>489</v>
      </c>
      <c r="BG41" s="129" t="s">
        <v>479</v>
      </c>
      <c r="BH41" s="129" t="s">
        <v>489</v>
      </c>
      <c r="BI41" s="129" t="s">
        <v>490</v>
      </c>
      <c r="BJ41" s="129" t="s">
        <v>713</v>
      </c>
      <c r="BK41" s="129">
        <v>1510512000</v>
      </c>
      <c r="BL41" s="129" t="s">
        <v>500</v>
      </c>
      <c r="BM41" s="138" t="s">
        <v>500</v>
      </c>
      <c r="BN41" s="129">
        <v>0</v>
      </c>
      <c r="BO41" s="129" t="s">
        <v>493</v>
      </c>
      <c r="BP41" s="129" t="s">
        <v>500</v>
      </c>
      <c r="BQ41" s="129" t="s">
        <v>500</v>
      </c>
      <c r="BR41" s="138" t="s">
        <v>500</v>
      </c>
      <c r="BS41" s="138" t="s">
        <v>500</v>
      </c>
      <c r="BT41" s="129" t="s">
        <v>500</v>
      </c>
      <c r="BU41" s="129" t="s">
        <v>500</v>
      </c>
      <c r="BV41" s="129" t="s">
        <v>500</v>
      </c>
      <c r="BW41" s="129" t="s">
        <v>500</v>
      </c>
      <c r="BX41" s="129" t="s">
        <v>714</v>
      </c>
      <c r="BY41" s="129" t="s">
        <v>500</v>
      </c>
      <c r="BZ41" s="129" t="s">
        <v>500</v>
      </c>
      <c r="CA41" s="129" t="s">
        <v>500</v>
      </c>
      <c r="CB41" s="129" t="s">
        <v>707</v>
      </c>
      <c r="CC41" s="129" t="s">
        <v>500</v>
      </c>
      <c r="CD41" s="129" t="s">
        <v>500</v>
      </c>
      <c r="CE41" s="129" t="s">
        <v>500</v>
      </c>
      <c r="CF41" s="129" t="s">
        <v>535</v>
      </c>
      <c r="CG41" s="129" t="s">
        <v>500</v>
      </c>
      <c r="CH41" s="129" t="s">
        <v>500</v>
      </c>
      <c r="CI41" s="129" t="s">
        <v>500</v>
      </c>
      <c r="CJ41" s="129" t="s">
        <v>500</v>
      </c>
      <c r="CK41" s="129" t="s">
        <v>500</v>
      </c>
      <c r="CL41" s="129" t="s">
        <v>494</v>
      </c>
      <c r="CM41" s="129">
        <v>0</v>
      </c>
      <c r="CN41" s="139">
        <v>0</v>
      </c>
      <c r="CO41" s="129" t="s">
        <v>494</v>
      </c>
      <c r="CP41" s="129">
        <v>0</v>
      </c>
      <c r="CQ41" s="129">
        <v>0</v>
      </c>
      <c r="CR41" s="129" t="s">
        <v>500</v>
      </c>
      <c r="CS41" s="129">
        <v>0</v>
      </c>
      <c r="CT41" s="139">
        <v>0</v>
      </c>
      <c r="CU41" s="129" t="s">
        <v>500</v>
      </c>
      <c r="CV41" s="129" t="s">
        <v>500</v>
      </c>
      <c r="CW41" s="139">
        <v>0</v>
      </c>
      <c r="CX41" s="129" t="s">
        <v>500</v>
      </c>
      <c r="CY41" s="129">
        <v>2977</v>
      </c>
      <c r="CZ41" s="129">
        <v>0</v>
      </c>
      <c r="DB41" s="139">
        <f>+Tabla3[[#This Row],[VALOR TOTAL ESTIMADO VIGENCIA ACTUAL]]-Tabla3[[#This Row],[Valor CDP BD]]</f>
        <v>20165000</v>
      </c>
      <c r="DC41" s="139">
        <f>+Tabla3[[#This Row],[Valor CDP BD]]-Tabla3[[#This Row],[Valor RP BD]]</f>
        <v>0</v>
      </c>
    </row>
    <row r="42" spans="1:108" ht="13.9" customHeight="1" x14ac:dyDescent="0.2">
      <c r="A42" s="129" t="s">
        <v>715</v>
      </c>
      <c r="B42" s="129" t="s">
        <v>716</v>
      </c>
      <c r="C42" s="129">
        <v>7711</v>
      </c>
      <c r="D42" s="129" t="s">
        <v>715</v>
      </c>
      <c r="E42" s="129">
        <v>412022</v>
      </c>
      <c r="F42" s="129">
        <v>7711</v>
      </c>
      <c r="G42" s="137" t="s">
        <v>500</v>
      </c>
      <c r="H42" s="129">
        <v>2896</v>
      </c>
      <c r="I42" s="129" t="s">
        <v>717</v>
      </c>
      <c r="J42" s="129" t="s">
        <v>467</v>
      </c>
      <c r="K42" s="129" t="s">
        <v>468</v>
      </c>
      <c r="L42" s="129" t="s">
        <v>469</v>
      </c>
      <c r="M42" s="129" t="s">
        <v>470</v>
      </c>
      <c r="N42" s="129" t="s">
        <v>471</v>
      </c>
      <c r="O42" s="129" t="s">
        <v>472</v>
      </c>
      <c r="P42" s="129" t="s">
        <v>246</v>
      </c>
      <c r="Q42" s="129" t="s">
        <v>245</v>
      </c>
      <c r="R42" s="129" t="s">
        <v>718</v>
      </c>
      <c r="S42" s="129" t="s">
        <v>719</v>
      </c>
      <c r="T42" s="129" t="s">
        <v>475</v>
      </c>
      <c r="U42" s="129">
        <v>0</v>
      </c>
      <c r="V42" s="129" t="s">
        <v>720</v>
      </c>
      <c r="W42" s="129" t="s">
        <v>477</v>
      </c>
      <c r="X42" s="129" t="s">
        <v>478</v>
      </c>
      <c r="Y42" s="129">
        <v>0</v>
      </c>
      <c r="Z42" s="129" t="s">
        <v>489</v>
      </c>
      <c r="AA42" s="129" t="s">
        <v>721</v>
      </c>
      <c r="AB42" s="138">
        <v>6</v>
      </c>
      <c r="AC42" s="138">
        <v>6</v>
      </c>
      <c r="AD42" s="138">
        <v>6</v>
      </c>
      <c r="AE42" s="129">
        <v>1</v>
      </c>
      <c r="AF42" s="129">
        <v>12</v>
      </c>
      <c r="AG42" s="139">
        <v>23706592</v>
      </c>
      <c r="AH42" s="129">
        <v>0</v>
      </c>
      <c r="AI42" s="129">
        <v>0</v>
      </c>
      <c r="AJ42" s="129">
        <v>0</v>
      </c>
      <c r="AK42" s="129" t="s">
        <v>481</v>
      </c>
      <c r="AL42" s="129" t="s">
        <v>482</v>
      </c>
      <c r="AM42" s="129">
        <v>0</v>
      </c>
      <c r="AN42" s="129">
        <v>0</v>
      </c>
      <c r="AO42" s="129" t="s">
        <v>232</v>
      </c>
      <c r="AP42" s="129" t="s">
        <v>500</v>
      </c>
      <c r="AQ42" s="129" t="s">
        <v>500</v>
      </c>
      <c r="AR42" s="129" t="s">
        <v>500</v>
      </c>
      <c r="AS42" s="129" t="s">
        <v>500</v>
      </c>
      <c r="AT42" s="129">
        <v>0</v>
      </c>
      <c r="AU42" s="129" t="s">
        <v>500</v>
      </c>
      <c r="AV42" s="129" t="s">
        <v>500</v>
      </c>
      <c r="AW42" s="129">
        <v>0</v>
      </c>
      <c r="AX42" s="129">
        <v>0</v>
      </c>
      <c r="AY42" s="129">
        <v>0</v>
      </c>
      <c r="AZ42" s="129" t="s">
        <v>484</v>
      </c>
      <c r="BA42" s="129" t="s">
        <v>485</v>
      </c>
      <c r="BB42" s="129" t="s">
        <v>486</v>
      </c>
      <c r="BC42" s="129">
        <v>3778917</v>
      </c>
      <c r="BD42" s="129" t="s">
        <v>487</v>
      </c>
      <c r="BE42" s="129" t="s">
        <v>488</v>
      </c>
      <c r="BF42" s="129" t="s">
        <v>489</v>
      </c>
      <c r="BG42" s="129" t="s">
        <v>489</v>
      </c>
      <c r="BH42" s="129" t="s">
        <v>489</v>
      </c>
      <c r="BI42" s="129" t="s">
        <v>490</v>
      </c>
      <c r="BJ42" s="129" t="s">
        <v>491</v>
      </c>
      <c r="BK42" s="129">
        <v>1510512000</v>
      </c>
      <c r="BL42" s="129" t="s">
        <v>500</v>
      </c>
      <c r="BM42" s="138" t="s">
        <v>500</v>
      </c>
      <c r="BN42" s="129">
        <v>0</v>
      </c>
      <c r="BO42" s="129" t="s">
        <v>493</v>
      </c>
      <c r="BP42" s="129" t="s">
        <v>500</v>
      </c>
      <c r="BQ42" s="129" t="s">
        <v>500</v>
      </c>
      <c r="BR42" s="138" t="s">
        <v>500</v>
      </c>
      <c r="BS42" s="138" t="s">
        <v>500</v>
      </c>
      <c r="BT42" s="129" t="s">
        <v>500</v>
      </c>
      <c r="BU42" s="129" t="s">
        <v>500</v>
      </c>
      <c r="BV42" s="129" t="s">
        <v>500</v>
      </c>
      <c r="BW42" s="129" t="s">
        <v>500</v>
      </c>
      <c r="BX42" s="129" t="s">
        <v>720</v>
      </c>
      <c r="BY42" s="129" t="s">
        <v>500</v>
      </c>
      <c r="BZ42" s="129" t="s">
        <v>500</v>
      </c>
      <c r="CA42" s="129" t="s">
        <v>500</v>
      </c>
      <c r="CB42" s="129" t="s">
        <v>718</v>
      </c>
      <c r="CC42" s="129" t="s">
        <v>500</v>
      </c>
      <c r="CD42" s="129" t="s">
        <v>500</v>
      </c>
      <c r="CE42" s="129" t="s">
        <v>500</v>
      </c>
      <c r="CF42" s="129" t="s">
        <v>499</v>
      </c>
      <c r="CG42" s="129" t="s">
        <v>500</v>
      </c>
      <c r="CH42" s="129" t="s">
        <v>500</v>
      </c>
      <c r="CI42" s="129" t="s">
        <v>500</v>
      </c>
      <c r="CJ42" s="129" t="s">
        <v>500</v>
      </c>
      <c r="CK42" s="129" t="s">
        <v>500</v>
      </c>
      <c r="CL42" s="129" t="s">
        <v>494</v>
      </c>
      <c r="CM42" s="129">
        <v>0</v>
      </c>
      <c r="CN42" s="139">
        <v>0</v>
      </c>
      <c r="CO42" s="129" t="s">
        <v>494</v>
      </c>
      <c r="CP42" s="129">
        <v>0</v>
      </c>
      <c r="CQ42" s="129">
        <v>0</v>
      </c>
      <c r="CR42" s="129" t="s">
        <v>500</v>
      </c>
      <c r="CS42" s="129">
        <v>0</v>
      </c>
      <c r="CT42" s="139">
        <v>0</v>
      </c>
      <c r="CU42" s="129" t="s">
        <v>500</v>
      </c>
      <c r="CV42" s="129" t="s">
        <v>500</v>
      </c>
      <c r="CW42" s="139">
        <v>0</v>
      </c>
      <c r="CX42" s="129" t="s">
        <v>500</v>
      </c>
      <c r="CY42" s="129">
        <v>2896</v>
      </c>
      <c r="CZ42" s="129">
        <v>0</v>
      </c>
      <c r="DB42" s="139">
        <f>+Tabla3[[#This Row],[VALOR TOTAL ESTIMADO VIGENCIA ACTUAL]]-Tabla3[[#This Row],[Valor CDP BD]]</f>
        <v>23706592</v>
      </c>
      <c r="DC42" s="139">
        <f>+Tabla3[[#This Row],[Valor CDP BD]]-Tabla3[[#This Row],[Valor RP BD]]</f>
        <v>0</v>
      </c>
    </row>
    <row r="43" spans="1:108" ht="13.9" customHeight="1" x14ac:dyDescent="0.2">
      <c r="A43" s="129" t="s">
        <v>722</v>
      </c>
      <c r="B43" s="129" t="s">
        <v>723</v>
      </c>
      <c r="C43" s="129">
        <v>7711</v>
      </c>
      <c r="D43" s="129" t="s">
        <v>722</v>
      </c>
      <c r="E43" s="129">
        <v>422022</v>
      </c>
      <c r="F43" s="129">
        <v>7711</v>
      </c>
      <c r="G43" s="137">
        <v>17448</v>
      </c>
      <c r="H43" s="129">
        <v>2896</v>
      </c>
      <c r="I43" s="129" t="s">
        <v>717</v>
      </c>
      <c r="J43" s="129" t="s">
        <v>467</v>
      </c>
      <c r="K43" s="129" t="s">
        <v>468</v>
      </c>
      <c r="L43" s="129" t="s">
        <v>469</v>
      </c>
      <c r="M43" s="129" t="s">
        <v>470</v>
      </c>
      <c r="N43" s="129" t="s">
        <v>471</v>
      </c>
      <c r="O43" s="129" t="s">
        <v>472</v>
      </c>
      <c r="P43" s="129" t="s">
        <v>246</v>
      </c>
      <c r="Q43" s="129" t="s">
        <v>245</v>
      </c>
      <c r="R43" s="129" t="s">
        <v>718</v>
      </c>
      <c r="S43" s="129" t="s">
        <v>719</v>
      </c>
      <c r="T43" s="129" t="s">
        <v>475</v>
      </c>
      <c r="U43" s="129">
        <v>0</v>
      </c>
      <c r="V43" s="129" t="s">
        <v>724</v>
      </c>
      <c r="W43" s="129" t="s">
        <v>59</v>
      </c>
      <c r="X43" s="129" t="s">
        <v>59</v>
      </c>
      <c r="Y43" s="129">
        <v>0</v>
      </c>
      <c r="Z43" s="129" t="s">
        <v>489</v>
      </c>
      <c r="AA43" s="129" t="s">
        <v>59</v>
      </c>
      <c r="AB43" s="138" t="s">
        <v>59</v>
      </c>
      <c r="AC43" s="138" t="s">
        <v>59</v>
      </c>
      <c r="AD43" s="138" t="s">
        <v>59</v>
      </c>
      <c r="AE43" s="129" t="s">
        <v>59</v>
      </c>
      <c r="AF43" s="129" t="s">
        <v>59</v>
      </c>
      <c r="AG43" s="139">
        <v>10000000</v>
      </c>
      <c r="AH43" s="129">
        <v>0</v>
      </c>
      <c r="AI43" s="129">
        <v>0</v>
      </c>
      <c r="AJ43" s="129">
        <v>0</v>
      </c>
      <c r="AK43" s="129" t="s">
        <v>481</v>
      </c>
      <c r="AL43" s="129" t="s">
        <v>482</v>
      </c>
      <c r="AM43" s="129">
        <v>0</v>
      </c>
      <c r="AN43" s="129">
        <v>0</v>
      </c>
      <c r="AO43" s="129" t="s">
        <v>232</v>
      </c>
      <c r="AP43" s="129" t="s">
        <v>500</v>
      </c>
      <c r="AQ43" s="129" t="s">
        <v>500</v>
      </c>
      <c r="AR43" s="129">
        <v>1566</v>
      </c>
      <c r="AS43" s="129">
        <v>44586</v>
      </c>
      <c r="AT43" s="129">
        <v>10000000</v>
      </c>
      <c r="AU43" s="129" t="s">
        <v>725</v>
      </c>
      <c r="AV43" s="129" t="s">
        <v>726</v>
      </c>
      <c r="AW43" s="129">
        <v>607757</v>
      </c>
      <c r="AX43" s="129">
        <v>0</v>
      </c>
      <c r="AY43" s="129">
        <v>0</v>
      </c>
      <c r="AZ43" s="129" t="s">
        <v>484</v>
      </c>
      <c r="BA43" s="129" t="s">
        <v>485</v>
      </c>
      <c r="BB43" s="129" t="s">
        <v>486</v>
      </c>
      <c r="BC43" s="129">
        <v>3778917</v>
      </c>
      <c r="BD43" s="129" t="s">
        <v>487</v>
      </c>
      <c r="BE43" s="129" t="s">
        <v>488</v>
      </c>
      <c r="BF43" s="129" t="s">
        <v>489</v>
      </c>
      <c r="BG43" s="129" t="s">
        <v>489</v>
      </c>
      <c r="BH43" s="129" t="s">
        <v>489</v>
      </c>
      <c r="BI43" s="129" t="s">
        <v>490</v>
      </c>
      <c r="BJ43" s="129" t="s">
        <v>500</v>
      </c>
      <c r="BK43" s="129">
        <v>1510512000</v>
      </c>
      <c r="BL43" s="129" t="s">
        <v>700</v>
      </c>
      <c r="BM43" s="138">
        <v>17448</v>
      </c>
      <c r="BN43" s="129">
        <v>0</v>
      </c>
      <c r="BO43" s="129" t="s">
        <v>493</v>
      </c>
      <c r="BP43" s="129" t="s">
        <v>493</v>
      </c>
      <c r="BQ43" s="129" t="s">
        <v>494</v>
      </c>
      <c r="BR43" s="138" t="s">
        <v>500</v>
      </c>
      <c r="BS43" s="138" t="s">
        <v>727</v>
      </c>
      <c r="BT43" s="129" t="s">
        <v>728</v>
      </c>
      <c r="BU43" s="129" t="s">
        <v>59</v>
      </c>
      <c r="BV43" s="129" t="s">
        <v>729</v>
      </c>
      <c r="BW43" s="129" t="s">
        <v>730</v>
      </c>
      <c r="BX43" s="129" t="s">
        <v>724</v>
      </c>
      <c r="BY43" s="129" t="s">
        <v>731</v>
      </c>
      <c r="BZ43" s="129" t="s">
        <v>732</v>
      </c>
      <c r="CA43" s="129" t="s">
        <v>730</v>
      </c>
      <c r="CB43" s="129" t="s">
        <v>718</v>
      </c>
      <c r="CC43" s="129" t="s">
        <v>718</v>
      </c>
      <c r="CD43" s="129" t="s">
        <v>718</v>
      </c>
      <c r="CE43" s="129" t="s">
        <v>498</v>
      </c>
      <c r="CF43" s="129" t="s">
        <v>499</v>
      </c>
      <c r="CG43" s="129" t="s">
        <v>499</v>
      </c>
      <c r="CH43" s="129" t="s">
        <v>499</v>
      </c>
      <c r="CI43" s="129" t="s">
        <v>498</v>
      </c>
      <c r="CJ43" s="129">
        <v>1566</v>
      </c>
      <c r="CK43" s="129">
        <v>1566</v>
      </c>
      <c r="CL43" s="129" t="s">
        <v>494</v>
      </c>
      <c r="CM43" s="129">
        <v>10000000</v>
      </c>
      <c r="CN43" s="139">
        <v>10000000</v>
      </c>
      <c r="CO43" s="129" t="s">
        <v>494</v>
      </c>
      <c r="CP43" s="129" t="s">
        <v>725</v>
      </c>
      <c r="CQ43" s="129">
        <v>1639</v>
      </c>
      <c r="CR43" s="129" t="s">
        <v>730</v>
      </c>
      <c r="CS43" s="129">
        <v>607757</v>
      </c>
      <c r="CT43" s="139">
        <v>1823271</v>
      </c>
      <c r="CU43" s="129" t="s">
        <v>500</v>
      </c>
      <c r="CV43" s="129" t="s">
        <v>730</v>
      </c>
      <c r="CW43" s="139">
        <v>1823271</v>
      </c>
      <c r="CX43" s="129" t="s">
        <v>733</v>
      </c>
      <c r="CY43" s="129">
        <v>2896</v>
      </c>
      <c r="CZ43" s="129">
        <v>2896</v>
      </c>
      <c r="DA43" s="129" t="s">
        <v>502</v>
      </c>
      <c r="DB43" s="139">
        <f>+Tabla3[[#This Row],[VALOR TOTAL ESTIMADO VIGENCIA ACTUAL]]-Tabla3[[#This Row],[Valor CDP BD]]</f>
        <v>0</v>
      </c>
      <c r="DC43" s="139">
        <f>+Tabla3[[#This Row],[Valor CDP BD]]-Tabla3[[#This Row],[Valor RP BD]]</f>
        <v>8176729</v>
      </c>
      <c r="DD43" s="129" t="s">
        <v>734</v>
      </c>
    </row>
    <row r="44" spans="1:108" ht="13.9" customHeight="1" x14ac:dyDescent="0.2">
      <c r="A44" s="129" t="s">
        <v>735</v>
      </c>
      <c r="B44" s="129" t="s">
        <v>736</v>
      </c>
      <c r="C44" s="129">
        <v>7711</v>
      </c>
      <c r="D44" s="129" t="s">
        <v>735</v>
      </c>
      <c r="E44" s="129">
        <v>432022</v>
      </c>
      <c r="F44" s="129">
        <v>7711</v>
      </c>
      <c r="G44" s="137">
        <v>17661</v>
      </c>
      <c r="H44" s="129">
        <v>2894</v>
      </c>
      <c r="I44" s="129" t="s">
        <v>737</v>
      </c>
      <c r="J44" s="129" t="s">
        <v>467</v>
      </c>
      <c r="K44" s="129" t="s">
        <v>468</v>
      </c>
      <c r="L44" s="129" t="s">
        <v>469</v>
      </c>
      <c r="M44" s="129" t="s">
        <v>470</v>
      </c>
      <c r="N44" s="129" t="s">
        <v>471</v>
      </c>
      <c r="O44" s="129" t="s">
        <v>472</v>
      </c>
      <c r="P44" s="129" t="s">
        <v>246</v>
      </c>
      <c r="Q44" s="129" t="s">
        <v>245</v>
      </c>
      <c r="R44" s="129" t="s">
        <v>738</v>
      </c>
      <c r="S44" s="129" t="s">
        <v>739</v>
      </c>
      <c r="T44" s="129" t="s">
        <v>475</v>
      </c>
      <c r="U44" s="129">
        <v>0</v>
      </c>
      <c r="V44" s="129" t="s">
        <v>740</v>
      </c>
      <c r="W44" s="129" t="s">
        <v>741</v>
      </c>
      <c r="X44" s="129" t="s">
        <v>742</v>
      </c>
      <c r="Y44" s="129">
        <v>0</v>
      </c>
      <c r="Z44" s="129" t="s">
        <v>489</v>
      </c>
      <c r="AA44" s="129" t="s">
        <v>743</v>
      </c>
      <c r="AB44" s="138">
        <v>1</v>
      </c>
      <c r="AC44" s="138">
        <v>1</v>
      </c>
      <c r="AD44" s="138">
        <v>11</v>
      </c>
      <c r="AE44" s="129">
        <v>1</v>
      </c>
      <c r="AF44" s="129">
        <v>12</v>
      </c>
      <c r="AG44" s="139">
        <v>200000000</v>
      </c>
      <c r="AH44" s="129">
        <v>1</v>
      </c>
      <c r="AI44" s="129">
        <v>200000000</v>
      </c>
      <c r="AJ44" s="129">
        <v>3</v>
      </c>
      <c r="AK44" s="129" t="s">
        <v>481</v>
      </c>
      <c r="AL44" s="129" t="s">
        <v>482</v>
      </c>
      <c r="AM44" s="129">
        <v>0</v>
      </c>
      <c r="AN44" s="129">
        <v>0</v>
      </c>
      <c r="AO44" s="129" t="s">
        <v>232</v>
      </c>
      <c r="AP44" s="129" t="s">
        <v>500</v>
      </c>
      <c r="AQ44" s="129" t="s">
        <v>500</v>
      </c>
      <c r="AR44" s="129">
        <v>0</v>
      </c>
      <c r="AS44" s="129" t="s">
        <v>500</v>
      </c>
      <c r="AT44" s="129">
        <v>0</v>
      </c>
      <c r="AU44" s="129" t="s">
        <v>500</v>
      </c>
      <c r="AV44" s="129" t="s">
        <v>700</v>
      </c>
      <c r="AW44" s="129">
        <v>0</v>
      </c>
      <c r="AX44" s="129">
        <v>0</v>
      </c>
      <c r="AY44" s="129">
        <v>0</v>
      </c>
      <c r="AZ44" s="129" t="s">
        <v>484</v>
      </c>
      <c r="BA44" s="129" t="s">
        <v>485</v>
      </c>
      <c r="BB44" s="129" t="s">
        <v>486</v>
      </c>
      <c r="BC44" s="129">
        <v>3778917</v>
      </c>
      <c r="BD44" s="129" t="s">
        <v>487</v>
      </c>
      <c r="BE44" s="129" t="s">
        <v>488</v>
      </c>
      <c r="BF44" s="129" t="s">
        <v>489</v>
      </c>
      <c r="BG44" s="129" t="s">
        <v>479</v>
      </c>
      <c r="BH44" s="129" t="s">
        <v>489</v>
      </c>
      <c r="BI44" s="129" t="s">
        <v>490</v>
      </c>
      <c r="BJ44" s="129" t="s">
        <v>744</v>
      </c>
      <c r="BK44" s="129">
        <v>1510512000</v>
      </c>
      <c r="BL44" s="129" t="s">
        <v>700</v>
      </c>
      <c r="BM44" s="138">
        <v>17661</v>
      </c>
      <c r="BN44" s="129">
        <v>0</v>
      </c>
      <c r="BO44" s="129" t="s">
        <v>493</v>
      </c>
      <c r="BP44" s="129" t="s">
        <v>493</v>
      </c>
      <c r="BQ44" s="129" t="s">
        <v>494</v>
      </c>
      <c r="BR44" s="138" t="s">
        <v>500</v>
      </c>
      <c r="BS44" s="138" t="s">
        <v>745</v>
      </c>
      <c r="BT44" s="129" t="s">
        <v>728</v>
      </c>
      <c r="BU44" s="129" t="s">
        <v>59</v>
      </c>
      <c r="BV44" s="129" t="s">
        <v>746</v>
      </c>
      <c r="BW44" s="129" t="s">
        <v>730</v>
      </c>
      <c r="BX44" s="129" t="s">
        <v>747</v>
      </c>
      <c r="BY44" s="142" t="s">
        <v>748</v>
      </c>
      <c r="BZ44" s="129" t="s">
        <v>749</v>
      </c>
      <c r="CA44" s="129" t="s">
        <v>730</v>
      </c>
      <c r="CB44" s="129" t="s">
        <v>738</v>
      </c>
      <c r="CC44" s="129" t="s">
        <v>738</v>
      </c>
      <c r="CD44" s="129" t="s">
        <v>738</v>
      </c>
      <c r="CE44" s="129" t="s">
        <v>498</v>
      </c>
      <c r="CF44" s="129" t="s">
        <v>499</v>
      </c>
      <c r="CG44" s="129" t="s">
        <v>499</v>
      </c>
      <c r="CH44" s="129" t="s">
        <v>499</v>
      </c>
      <c r="CI44" s="129" t="s">
        <v>498</v>
      </c>
      <c r="CJ44" s="129">
        <v>9</v>
      </c>
      <c r="CK44" s="129">
        <v>9</v>
      </c>
      <c r="CL44" s="129" t="s">
        <v>494</v>
      </c>
      <c r="CM44" s="129">
        <v>200000000</v>
      </c>
      <c r="CN44" s="139">
        <v>200000000</v>
      </c>
      <c r="CO44" s="129" t="s">
        <v>494</v>
      </c>
      <c r="CP44" s="129">
        <v>0</v>
      </c>
      <c r="CQ44" s="129">
        <v>10</v>
      </c>
      <c r="CR44" s="129" t="s">
        <v>750</v>
      </c>
      <c r="CS44" s="129">
        <v>0</v>
      </c>
      <c r="CT44" s="139">
        <v>200000000</v>
      </c>
      <c r="CU44" s="129" t="s">
        <v>500</v>
      </c>
      <c r="CV44" s="129" t="s">
        <v>750</v>
      </c>
      <c r="CW44" s="139">
        <v>0</v>
      </c>
      <c r="CX44" s="129" t="s">
        <v>702</v>
      </c>
      <c r="CY44" s="129">
        <v>2894</v>
      </c>
      <c r="CZ44" s="129">
        <v>2894</v>
      </c>
      <c r="DA44" s="129" t="s">
        <v>502</v>
      </c>
      <c r="DB44" s="139">
        <f>+Tabla3[[#This Row],[VALOR TOTAL ESTIMADO VIGENCIA ACTUAL]]-Tabla3[[#This Row],[Valor CDP BD]]</f>
        <v>0</v>
      </c>
      <c r="DC44" s="139">
        <f>+Tabla3[[#This Row],[Valor CDP BD]]-Tabla3[[#This Row],[Valor RP BD]]</f>
        <v>0</v>
      </c>
    </row>
    <row r="45" spans="1:108" ht="13.9" customHeight="1" x14ac:dyDescent="0.2">
      <c r="A45" s="129" t="s">
        <v>751</v>
      </c>
      <c r="B45" s="129" t="s">
        <v>752</v>
      </c>
      <c r="C45" s="129">
        <v>7711</v>
      </c>
      <c r="D45" s="129" t="s">
        <v>751</v>
      </c>
      <c r="E45" s="129">
        <v>442022</v>
      </c>
      <c r="F45" s="129">
        <v>7711</v>
      </c>
      <c r="G45" s="137">
        <v>16781</v>
      </c>
      <c r="H45" s="129">
        <v>2886</v>
      </c>
      <c r="I45" s="129" t="s">
        <v>753</v>
      </c>
      <c r="J45" s="129" t="s">
        <v>467</v>
      </c>
      <c r="K45" s="129" t="s">
        <v>468</v>
      </c>
      <c r="L45" s="129" t="s">
        <v>469</v>
      </c>
      <c r="M45" s="129" t="s">
        <v>470</v>
      </c>
      <c r="N45" s="129" t="s">
        <v>471</v>
      </c>
      <c r="O45" s="129" t="s">
        <v>472</v>
      </c>
      <c r="P45" s="129" t="s">
        <v>246</v>
      </c>
      <c r="Q45" s="129" t="s">
        <v>244</v>
      </c>
      <c r="R45" s="129" t="s">
        <v>664</v>
      </c>
      <c r="S45" s="129" t="s">
        <v>665</v>
      </c>
      <c r="T45" s="129" t="s">
        <v>506</v>
      </c>
      <c r="U45" s="129">
        <v>0</v>
      </c>
      <c r="V45" s="129" t="s">
        <v>754</v>
      </c>
      <c r="W45" s="129" t="s">
        <v>477</v>
      </c>
      <c r="X45" s="129" t="s">
        <v>478</v>
      </c>
      <c r="Y45" s="129">
        <v>0</v>
      </c>
      <c r="Z45" s="129" t="s">
        <v>479</v>
      </c>
      <c r="AA45" s="129" t="s">
        <v>480</v>
      </c>
      <c r="AB45" s="138">
        <v>1</v>
      </c>
      <c r="AC45" s="138">
        <v>1</v>
      </c>
      <c r="AD45" s="138">
        <v>9</v>
      </c>
      <c r="AE45" s="129">
        <v>1</v>
      </c>
      <c r="AF45" s="129">
        <v>10</v>
      </c>
      <c r="AG45" s="139">
        <v>24966000</v>
      </c>
      <c r="AH45" s="129">
        <v>0</v>
      </c>
      <c r="AI45" s="129">
        <v>0</v>
      </c>
      <c r="AJ45" s="129">
        <v>0</v>
      </c>
      <c r="AK45" s="129" t="s">
        <v>481</v>
      </c>
      <c r="AL45" s="129" t="s">
        <v>482</v>
      </c>
      <c r="AM45" s="129">
        <v>0</v>
      </c>
      <c r="AN45" s="129">
        <v>0</v>
      </c>
      <c r="AO45" s="129" t="s">
        <v>232</v>
      </c>
      <c r="AP45" s="129" t="s">
        <v>755</v>
      </c>
      <c r="AQ45" s="129">
        <v>20220443</v>
      </c>
      <c r="AR45" s="129">
        <v>491</v>
      </c>
      <c r="AS45" s="129">
        <v>44575</v>
      </c>
      <c r="AT45" s="129">
        <v>24966000</v>
      </c>
      <c r="AU45" s="129">
        <v>550</v>
      </c>
      <c r="AV45" s="129">
        <v>44582</v>
      </c>
      <c r="AW45" s="129">
        <v>24966000</v>
      </c>
      <c r="AX45" s="129">
        <v>0</v>
      </c>
      <c r="AY45" s="129">
        <v>2774000</v>
      </c>
      <c r="AZ45" s="129" t="s">
        <v>484</v>
      </c>
      <c r="BA45" s="129" t="s">
        <v>485</v>
      </c>
      <c r="BB45" s="129" t="s">
        <v>486</v>
      </c>
      <c r="BC45" s="129">
        <v>3778917</v>
      </c>
      <c r="BD45" s="129" t="s">
        <v>487</v>
      </c>
      <c r="BE45" s="129" t="s">
        <v>488</v>
      </c>
      <c r="BF45" s="129" t="s">
        <v>489</v>
      </c>
      <c r="BG45" s="129" t="s">
        <v>489</v>
      </c>
      <c r="BH45" s="129" t="s">
        <v>489</v>
      </c>
      <c r="BI45" s="129" t="s">
        <v>490</v>
      </c>
      <c r="BJ45" s="129" t="s">
        <v>491</v>
      </c>
      <c r="BK45" s="129">
        <v>523690000</v>
      </c>
      <c r="BL45" s="129" t="s">
        <v>492</v>
      </c>
      <c r="BM45" s="138">
        <v>16781</v>
      </c>
      <c r="BN45" s="129">
        <v>0</v>
      </c>
      <c r="BO45" s="129" t="s">
        <v>756</v>
      </c>
      <c r="BP45" s="129" t="s">
        <v>756</v>
      </c>
      <c r="BQ45" s="129" t="s">
        <v>494</v>
      </c>
      <c r="BR45" s="138">
        <v>20220443</v>
      </c>
      <c r="BS45" s="138" t="s">
        <v>757</v>
      </c>
      <c r="BT45" s="129" t="s">
        <v>494</v>
      </c>
      <c r="BU45" s="129" t="s">
        <v>755</v>
      </c>
      <c r="BV45" s="129" t="s">
        <v>755</v>
      </c>
      <c r="BW45" s="129" t="s">
        <v>494</v>
      </c>
      <c r="BX45" s="129" t="s">
        <v>758</v>
      </c>
      <c r="BY45" s="129" t="s">
        <v>758</v>
      </c>
      <c r="BZ45" s="129" t="s">
        <v>758</v>
      </c>
      <c r="CA45" s="129" t="s">
        <v>498</v>
      </c>
      <c r="CB45" s="129" t="s">
        <v>664</v>
      </c>
      <c r="CC45" s="129" t="s">
        <v>664</v>
      </c>
      <c r="CD45" s="129" t="s">
        <v>664</v>
      </c>
      <c r="CE45" s="129" t="s">
        <v>498</v>
      </c>
      <c r="CF45" s="129" t="s">
        <v>512</v>
      </c>
      <c r="CG45" s="129" t="s">
        <v>512</v>
      </c>
      <c r="CH45" s="129" t="s">
        <v>512</v>
      </c>
      <c r="CI45" s="129" t="s">
        <v>498</v>
      </c>
      <c r="CJ45" s="129">
        <v>491</v>
      </c>
      <c r="CK45" s="129">
        <v>491</v>
      </c>
      <c r="CL45" s="129" t="s">
        <v>494</v>
      </c>
      <c r="CM45" s="129">
        <v>24966000</v>
      </c>
      <c r="CN45" s="139">
        <v>24966000</v>
      </c>
      <c r="CO45" s="129" t="s">
        <v>494</v>
      </c>
      <c r="CP45" s="129">
        <v>550</v>
      </c>
      <c r="CQ45" s="129">
        <v>550</v>
      </c>
      <c r="CR45" s="129" t="s">
        <v>494</v>
      </c>
      <c r="CS45" s="129">
        <v>24966000</v>
      </c>
      <c r="CT45" s="139">
        <v>24966000</v>
      </c>
      <c r="CU45" s="129" t="s">
        <v>500</v>
      </c>
      <c r="CV45" s="129" t="s">
        <v>494</v>
      </c>
      <c r="CW45" s="139">
        <v>3698667</v>
      </c>
      <c r="CX45" s="129" t="s">
        <v>501</v>
      </c>
      <c r="CY45" s="129">
        <v>2886</v>
      </c>
      <c r="CZ45" s="129">
        <v>2886</v>
      </c>
      <c r="DA45" s="129" t="s">
        <v>502</v>
      </c>
      <c r="DB45" s="139">
        <f>+Tabla3[[#This Row],[VALOR TOTAL ESTIMADO VIGENCIA ACTUAL]]-Tabla3[[#This Row],[Valor CDP BD]]</f>
        <v>0</v>
      </c>
      <c r="DC45" s="139">
        <f>+Tabla3[[#This Row],[Valor CDP BD]]-Tabla3[[#This Row],[Valor RP BD]]</f>
        <v>0</v>
      </c>
    </row>
    <row r="46" spans="1:108" ht="13.9" customHeight="1" x14ac:dyDescent="0.2">
      <c r="A46" s="129" t="s">
        <v>759</v>
      </c>
      <c r="B46" s="129" t="s">
        <v>760</v>
      </c>
      <c r="C46" s="129">
        <v>7711</v>
      </c>
      <c r="D46" s="129" t="s">
        <v>759</v>
      </c>
      <c r="E46" s="129">
        <v>452022</v>
      </c>
      <c r="F46" s="129">
        <v>7711</v>
      </c>
      <c r="G46" s="137">
        <v>16787</v>
      </c>
      <c r="H46" s="129">
        <v>2885</v>
      </c>
      <c r="I46" s="129" t="s">
        <v>761</v>
      </c>
      <c r="J46" s="129" t="s">
        <v>467</v>
      </c>
      <c r="K46" s="129" t="s">
        <v>468</v>
      </c>
      <c r="L46" s="129" t="s">
        <v>469</v>
      </c>
      <c r="M46" s="129" t="s">
        <v>470</v>
      </c>
      <c r="N46" s="129" t="s">
        <v>471</v>
      </c>
      <c r="O46" s="129" t="s">
        <v>472</v>
      </c>
      <c r="P46" s="129" t="s">
        <v>246</v>
      </c>
      <c r="Q46" s="129" t="s">
        <v>244</v>
      </c>
      <c r="R46" s="129" t="s">
        <v>473</v>
      </c>
      <c r="S46" s="129" t="s">
        <v>474</v>
      </c>
      <c r="T46" s="129" t="s">
        <v>506</v>
      </c>
      <c r="U46" s="129">
        <v>0</v>
      </c>
      <c r="V46" s="129" t="s">
        <v>762</v>
      </c>
      <c r="W46" s="129" t="s">
        <v>477</v>
      </c>
      <c r="X46" s="129" t="s">
        <v>478</v>
      </c>
      <c r="Y46" s="129">
        <v>0</v>
      </c>
      <c r="Z46" s="129" t="s">
        <v>479</v>
      </c>
      <c r="AA46" s="129" t="s">
        <v>480</v>
      </c>
      <c r="AB46" s="138">
        <v>1</v>
      </c>
      <c r="AC46" s="138">
        <v>1</v>
      </c>
      <c r="AD46" s="138">
        <v>8</v>
      </c>
      <c r="AE46" s="129">
        <v>1</v>
      </c>
      <c r="AF46" s="129">
        <v>9</v>
      </c>
      <c r="AG46" s="139">
        <v>45960000</v>
      </c>
      <c r="AH46" s="129">
        <v>0</v>
      </c>
      <c r="AI46" s="129">
        <v>0</v>
      </c>
      <c r="AJ46" s="129">
        <v>0</v>
      </c>
      <c r="AK46" s="129" t="s">
        <v>481</v>
      </c>
      <c r="AL46" s="129" t="s">
        <v>482</v>
      </c>
      <c r="AM46" s="129">
        <v>0</v>
      </c>
      <c r="AN46" s="129">
        <v>0</v>
      </c>
      <c r="AO46" s="129" t="s">
        <v>232</v>
      </c>
      <c r="AP46" s="129" t="s">
        <v>763</v>
      </c>
      <c r="AQ46" s="129">
        <v>20221412</v>
      </c>
      <c r="AR46" s="129">
        <v>1341</v>
      </c>
      <c r="AS46" s="129">
        <v>44584</v>
      </c>
      <c r="AT46" s="129">
        <v>45960000</v>
      </c>
      <c r="AU46" s="129">
        <v>1384</v>
      </c>
      <c r="AV46" s="129">
        <v>44589</v>
      </c>
      <c r="AW46" s="129">
        <v>45960000</v>
      </c>
      <c r="AX46" s="129">
        <v>0</v>
      </c>
      <c r="AY46" s="129">
        <v>5745000</v>
      </c>
      <c r="AZ46" s="129" t="s">
        <v>484</v>
      </c>
      <c r="BA46" s="129" t="s">
        <v>485</v>
      </c>
      <c r="BB46" s="129" t="s">
        <v>486</v>
      </c>
      <c r="BC46" s="129">
        <v>3778917</v>
      </c>
      <c r="BD46" s="129" t="s">
        <v>487</v>
      </c>
      <c r="BE46" s="129" t="s">
        <v>488</v>
      </c>
      <c r="BF46" s="129" t="s">
        <v>489</v>
      </c>
      <c r="BG46" s="129" t="s">
        <v>489</v>
      </c>
      <c r="BH46" s="129" t="s">
        <v>489</v>
      </c>
      <c r="BI46" s="129" t="s">
        <v>490</v>
      </c>
      <c r="BJ46" s="129" t="s">
        <v>491</v>
      </c>
      <c r="BK46" s="129">
        <v>523690000</v>
      </c>
      <c r="BL46" s="129" t="s">
        <v>492</v>
      </c>
      <c r="BM46" s="138">
        <v>16787</v>
      </c>
      <c r="BN46" s="129">
        <v>0</v>
      </c>
      <c r="BO46" s="129" t="s">
        <v>756</v>
      </c>
      <c r="BP46" s="129" t="s">
        <v>756</v>
      </c>
      <c r="BQ46" s="129" t="s">
        <v>494</v>
      </c>
      <c r="BR46" s="138">
        <v>20221412</v>
      </c>
      <c r="BS46" s="138" t="s">
        <v>764</v>
      </c>
      <c r="BT46" s="129" t="s">
        <v>494</v>
      </c>
      <c r="BU46" s="129" t="s">
        <v>763</v>
      </c>
      <c r="BV46" s="129" t="s">
        <v>763</v>
      </c>
      <c r="BW46" s="129" t="s">
        <v>494</v>
      </c>
      <c r="BX46" s="129" t="s">
        <v>765</v>
      </c>
      <c r="BY46" s="129" t="s">
        <v>765</v>
      </c>
      <c r="BZ46" s="129" t="s">
        <v>765</v>
      </c>
      <c r="CA46" s="129" t="s">
        <v>498</v>
      </c>
      <c r="CB46" s="129" t="s">
        <v>473</v>
      </c>
      <c r="CC46" s="129" t="s">
        <v>473</v>
      </c>
      <c r="CD46" s="129" t="s">
        <v>473</v>
      </c>
      <c r="CE46" s="129" t="s">
        <v>498</v>
      </c>
      <c r="CF46" s="129" t="s">
        <v>512</v>
      </c>
      <c r="CG46" s="129" t="s">
        <v>512</v>
      </c>
      <c r="CH46" s="129" t="s">
        <v>512</v>
      </c>
      <c r="CI46" s="129" t="s">
        <v>498</v>
      </c>
      <c r="CJ46" s="129">
        <v>1341</v>
      </c>
      <c r="CK46" s="129">
        <v>1341</v>
      </c>
      <c r="CL46" s="129" t="s">
        <v>494</v>
      </c>
      <c r="CM46" s="129">
        <v>45960000</v>
      </c>
      <c r="CN46" s="139">
        <v>45960000</v>
      </c>
      <c r="CO46" s="129" t="s">
        <v>494</v>
      </c>
      <c r="CP46" s="129">
        <v>1384</v>
      </c>
      <c r="CQ46" s="129">
        <v>1384</v>
      </c>
      <c r="CR46" s="129" t="s">
        <v>494</v>
      </c>
      <c r="CS46" s="129">
        <v>45960000</v>
      </c>
      <c r="CT46" s="139">
        <v>45960000</v>
      </c>
      <c r="CU46" s="129" t="s">
        <v>500</v>
      </c>
      <c r="CV46" s="129" t="s">
        <v>494</v>
      </c>
      <c r="CW46" s="139">
        <v>5745000</v>
      </c>
      <c r="CX46" s="129" t="s">
        <v>501</v>
      </c>
      <c r="CY46" s="129">
        <v>2885</v>
      </c>
      <c r="CZ46" s="129">
        <v>2885</v>
      </c>
      <c r="DA46" s="129" t="s">
        <v>502</v>
      </c>
      <c r="DB46" s="139">
        <f>+Tabla3[[#This Row],[VALOR TOTAL ESTIMADO VIGENCIA ACTUAL]]-Tabla3[[#This Row],[Valor CDP BD]]</f>
        <v>0</v>
      </c>
      <c r="DC46" s="139">
        <f>+Tabla3[[#This Row],[Valor CDP BD]]-Tabla3[[#This Row],[Valor RP BD]]</f>
        <v>0</v>
      </c>
    </row>
    <row r="47" spans="1:108" ht="13.9" customHeight="1" x14ac:dyDescent="0.2">
      <c r="A47" s="129" t="s">
        <v>766</v>
      </c>
      <c r="B47" s="129" t="s">
        <v>767</v>
      </c>
      <c r="C47" s="129">
        <v>7711</v>
      </c>
      <c r="D47" s="129" t="s">
        <v>766</v>
      </c>
      <c r="E47" s="129">
        <v>462022</v>
      </c>
      <c r="F47" s="129">
        <v>7711</v>
      </c>
      <c r="G47" s="137">
        <v>16792</v>
      </c>
      <c r="H47" s="129">
        <v>2887</v>
      </c>
      <c r="I47" s="129" t="s">
        <v>768</v>
      </c>
      <c r="J47" s="129" t="s">
        <v>467</v>
      </c>
      <c r="K47" s="129" t="s">
        <v>468</v>
      </c>
      <c r="L47" s="129" t="s">
        <v>469</v>
      </c>
      <c r="M47" s="129" t="s">
        <v>470</v>
      </c>
      <c r="N47" s="129" t="s">
        <v>471</v>
      </c>
      <c r="O47" s="129" t="s">
        <v>472</v>
      </c>
      <c r="P47" s="129" t="s">
        <v>246</v>
      </c>
      <c r="Q47" s="129" t="s">
        <v>244</v>
      </c>
      <c r="R47" s="129" t="s">
        <v>769</v>
      </c>
      <c r="S47" s="129" t="s">
        <v>770</v>
      </c>
      <c r="T47" s="129" t="s">
        <v>506</v>
      </c>
      <c r="U47" s="129">
        <v>0</v>
      </c>
      <c r="V47" s="129" t="s">
        <v>771</v>
      </c>
      <c r="W47" s="129" t="s">
        <v>477</v>
      </c>
      <c r="X47" s="129" t="s">
        <v>478</v>
      </c>
      <c r="Y47" s="129">
        <v>0</v>
      </c>
      <c r="Z47" s="129" t="s">
        <v>479</v>
      </c>
      <c r="AA47" s="129" t="s">
        <v>480</v>
      </c>
      <c r="AB47" s="138">
        <v>1</v>
      </c>
      <c r="AC47" s="138">
        <v>1</v>
      </c>
      <c r="AD47" s="138">
        <v>9</v>
      </c>
      <c r="AE47" s="129">
        <v>1</v>
      </c>
      <c r="AF47" s="129">
        <v>10</v>
      </c>
      <c r="AG47" s="139">
        <v>45702000</v>
      </c>
      <c r="AH47" s="129">
        <v>0</v>
      </c>
      <c r="AI47" s="129">
        <v>0</v>
      </c>
      <c r="AJ47" s="129">
        <v>0</v>
      </c>
      <c r="AK47" s="129" t="s">
        <v>481</v>
      </c>
      <c r="AL47" s="129" t="s">
        <v>482</v>
      </c>
      <c r="AM47" s="129">
        <v>0</v>
      </c>
      <c r="AN47" s="129">
        <v>0</v>
      </c>
      <c r="AO47" s="129" t="s">
        <v>232</v>
      </c>
      <c r="AP47" s="129" t="s">
        <v>772</v>
      </c>
      <c r="AQ47" s="129">
        <v>20220819</v>
      </c>
      <c r="AR47" s="129">
        <v>799</v>
      </c>
      <c r="AS47" s="129">
        <v>44580</v>
      </c>
      <c r="AT47" s="129">
        <v>45702000</v>
      </c>
      <c r="AU47" s="129">
        <v>1183</v>
      </c>
      <c r="AV47" s="129">
        <v>44587</v>
      </c>
      <c r="AW47" s="129">
        <v>45702000</v>
      </c>
      <c r="AX47" s="129">
        <v>0</v>
      </c>
      <c r="AY47" s="129">
        <v>5078000</v>
      </c>
      <c r="AZ47" s="129" t="s">
        <v>484</v>
      </c>
      <c r="BA47" s="129" t="s">
        <v>485</v>
      </c>
      <c r="BB47" s="129" t="s">
        <v>486</v>
      </c>
      <c r="BC47" s="129">
        <v>3778917</v>
      </c>
      <c r="BD47" s="129" t="s">
        <v>487</v>
      </c>
      <c r="BE47" s="129" t="s">
        <v>488</v>
      </c>
      <c r="BF47" s="129" t="s">
        <v>489</v>
      </c>
      <c r="BG47" s="129" t="s">
        <v>489</v>
      </c>
      <c r="BH47" s="129" t="s">
        <v>489</v>
      </c>
      <c r="BI47" s="129" t="s">
        <v>490</v>
      </c>
      <c r="BJ47" s="129" t="s">
        <v>491</v>
      </c>
      <c r="BK47" s="129">
        <v>523690000</v>
      </c>
      <c r="BL47" s="129" t="s">
        <v>492</v>
      </c>
      <c r="BM47" s="138">
        <v>16792</v>
      </c>
      <c r="BN47" s="129">
        <v>0</v>
      </c>
      <c r="BO47" s="129" t="s">
        <v>756</v>
      </c>
      <c r="BP47" s="129" t="s">
        <v>756</v>
      </c>
      <c r="BQ47" s="129" t="s">
        <v>494</v>
      </c>
      <c r="BR47" s="138">
        <v>20220819</v>
      </c>
      <c r="BS47" s="138" t="s">
        <v>773</v>
      </c>
      <c r="BT47" s="129" t="s">
        <v>494</v>
      </c>
      <c r="BU47" s="129" t="s">
        <v>774</v>
      </c>
      <c r="BV47" s="129" t="s">
        <v>774</v>
      </c>
      <c r="BW47" s="129" t="s">
        <v>494</v>
      </c>
      <c r="BX47" s="129" t="s">
        <v>775</v>
      </c>
      <c r="BY47" s="129" t="s">
        <v>775</v>
      </c>
      <c r="BZ47" s="129" t="s">
        <v>776</v>
      </c>
      <c r="CA47" s="129" t="s">
        <v>511</v>
      </c>
      <c r="CB47" s="129" t="s">
        <v>769</v>
      </c>
      <c r="CC47" s="129" t="s">
        <v>769</v>
      </c>
      <c r="CD47" s="129" t="s">
        <v>769</v>
      </c>
      <c r="CE47" s="129" t="s">
        <v>498</v>
      </c>
      <c r="CF47" s="129" t="s">
        <v>512</v>
      </c>
      <c r="CG47" s="129" t="s">
        <v>512</v>
      </c>
      <c r="CH47" s="129" t="s">
        <v>512</v>
      </c>
      <c r="CI47" s="129" t="s">
        <v>498</v>
      </c>
      <c r="CJ47" s="129">
        <v>799</v>
      </c>
      <c r="CK47" s="129">
        <v>799</v>
      </c>
      <c r="CL47" s="129" t="s">
        <v>494</v>
      </c>
      <c r="CM47" s="129">
        <v>45702000</v>
      </c>
      <c r="CN47" s="139">
        <v>45702000</v>
      </c>
      <c r="CO47" s="129" t="s">
        <v>494</v>
      </c>
      <c r="CP47" s="129">
        <v>1183</v>
      </c>
      <c r="CQ47" s="129">
        <v>1183</v>
      </c>
      <c r="CR47" s="129" t="s">
        <v>494</v>
      </c>
      <c r="CS47" s="129">
        <v>45702000</v>
      </c>
      <c r="CT47" s="139">
        <v>45702000</v>
      </c>
      <c r="CU47" s="129" t="s">
        <v>500</v>
      </c>
      <c r="CV47" s="129" t="s">
        <v>494</v>
      </c>
      <c r="CW47" s="139">
        <v>4570200</v>
      </c>
      <c r="CX47" s="129" t="s">
        <v>501</v>
      </c>
      <c r="CY47" s="129">
        <v>2887</v>
      </c>
      <c r="CZ47" s="129">
        <v>2887</v>
      </c>
      <c r="DA47" s="129" t="s">
        <v>502</v>
      </c>
      <c r="DB47" s="139">
        <f>+Tabla3[[#This Row],[VALOR TOTAL ESTIMADO VIGENCIA ACTUAL]]-Tabla3[[#This Row],[Valor CDP BD]]</f>
        <v>0</v>
      </c>
      <c r="DC47" s="139">
        <f>+Tabla3[[#This Row],[Valor CDP BD]]-Tabla3[[#This Row],[Valor RP BD]]</f>
        <v>0</v>
      </c>
    </row>
    <row r="48" spans="1:108" ht="13.9" customHeight="1" x14ac:dyDescent="0.2">
      <c r="A48" s="129" t="s">
        <v>777</v>
      </c>
      <c r="B48" s="129" t="s">
        <v>778</v>
      </c>
      <c r="C48" s="129">
        <v>7711</v>
      </c>
      <c r="D48" s="129" t="s">
        <v>777</v>
      </c>
      <c r="E48" s="129">
        <v>472022</v>
      </c>
      <c r="F48" s="129">
        <v>7711</v>
      </c>
      <c r="G48" s="137">
        <v>16800</v>
      </c>
      <c r="H48" s="129">
        <v>2884</v>
      </c>
      <c r="I48" s="129" t="s">
        <v>779</v>
      </c>
      <c r="J48" s="129" t="s">
        <v>467</v>
      </c>
      <c r="K48" s="129" t="s">
        <v>468</v>
      </c>
      <c r="L48" s="129" t="s">
        <v>469</v>
      </c>
      <c r="M48" s="129" t="s">
        <v>470</v>
      </c>
      <c r="N48" s="129" t="s">
        <v>471</v>
      </c>
      <c r="O48" s="129" t="s">
        <v>472</v>
      </c>
      <c r="P48" s="129" t="s">
        <v>246</v>
      </c>
      <c r="Q48" s="129" t="s">
        <v>244</v>
      </c>
      <c r="R48" s="129" t="s">
        <v>780</v>
      </c>
      <c r="S48" s="129" t="s">
        <v>781</v>
      </c>
      <c r="T48" s="129" t="s">
        <v>506</v>
      </c>
      <c r="U48" s="129">
        <v>0</v>
      </c>
      <c r="V48" s="129" t="s">
        <v>782</v>
      </c>
      <c r="W48" s="129" t="s">
        <v>477</v>
      </c>
      <c r="X48" s="129" t="s">
        <v>478</v>
      </c>
      <c r="Y48" s="129">
        <v>0</v>
      </c>
      <c r="Z48" s="129" t="s">
        <v>479</v>
      </c>
      <c r="AA48" s="129" t="s">
        <v>480</v>
      </c>
      <c r="AB48" s="138">
        <v>1</v>
      </c>
      <c r="AC48" s="138">
        <v>1</v>
      </c>
      <c r="AD48" s="138">
        <v>10</v>
      </c>
      <c r="AE48" s="129">
        <v>1</v>
      </c>
      <c r="AF48" s="129">
        <v>11</v>
      </c>
      <c r="AG48" s="139">
        <v>44090000</v>
      </c>
      <c r="AH48" s="129">
        <v>0</v>
      </c>
      <c r="AI48" s="129">
        <v>0</v>
      </c>
      <c r="AJ48" s="129">
        <v>0</v>
      </c>
      <c r="AK48" s="129" t="s">
        <v>481</v>
      </c>
      <c r="AL48" s="129" t="s">
        <v>482</v>
      </c>
      <c r="AM48" s="129">
        <v>0</v>
      </c>
      <c r="AN48" s="129">
        <v>0</v>
      </c>
      <c r="AO48" s="129" t="s">
        <v>232</v>
      </c>
      <c r="AP48" s="129" t="s">
        <v>783</v>
      </c>
      <c r="AQ48" s="129">
        <v>20220863</v>
      </c>
      <c r="AR48" s="129">
        <v>853</v>
      </c>
      <c r="AS48" s="129">
        <v>44580</v>
      </c>
      <c r="AT48" s="129">
        <v>44090000</v>
      </c>
      <c r="AU48" s="129">
        <v>889</v>
      </c>
      <c r="AV48" s="129">
        <v>44586</v>
      </c>
      <c r="AW48" s="129">
        <v>44090000</v>
      </c>
      <c r="AX48" s="129">
        <v>0</v>
      </c>
      <c r="AY48" s="129">
        <v>4409000</v>
      </c>
      <c r="AZ48" s="129" t="s">
        <v>484</v>
      </c>
      <c r="BA48" s="129" t="s">
        <v>485</v>
      </c>
      <c r="BB48" s="129" t="s">
        <v>486</v>
      </c>
      <c r="BC48" s="129">
        <v>3778917</v>
      </c>
      <c r="BD48" s="129" t="s">
        <v>487</v>
      </c>
      <c r="BE48" s="129" t="s">
        <v>488</v>
      </c>
      <c r="BF48" s="129" t="s">
        <v>489</v>
      </c>
      <c r="BG48" s="129" t="s">
        <v>489</v>
      </c>
      <c r="BH48" s="129" t="s">
        <v>489</v>
      </c>
      <c r="BI48" s="129" t="s">
        <v>490</v>
      </c>
      <c r="BJ48" s="129" t="s">
        <v>491</v>
      </c>
      <c r="BK48" s="129">
        <v>523690000</v>
      </c>
      <c r="BL48" s="129" t="s">
        <v>492</v>
      </c>
      <c r="BM48" s="138">
        <v>16800</v>
      </c>
      <c r="BN48" s="129">
        <v>0</v>
      </c>
      <c r="BO48" s="129" t="s">
        <v>756</v>
      </c>
      <c r="BP48" s="129" t="s">
        <v>756</v>
      </c>
      <c r="BQ48" s="129" t="s">
        <v>494</v>
      </c>
      <c r="BR48" s="138">
        <v>20220863</v>
      </c>
      <c r="BS48" s="138" t="s">
        <v>784</v>
      </c>
      <c r="BT48" s="129" t="s">
        <v>494</v>
      </c>
      <c r="BU48" s="129" t="s">
        <v>785</v>
      </c>
      <c r="BV48" s="129" t="s">
        <v>785</v>
      </c>
      <c r="BW48" s="129" t="s">
        <v>494</v>
      </c>
      <c r="BX48" s="129" t="s">
        <v>786</v>
      </c>
      <c r="BY48" s="129" t="s">
        <v>786</v>
      </c>
      <c r="BZ48" s="129" t="s">
        <v>787</v>
      </c>
      <c r="CA48" s="129" t="s">
        <v>511</v>
      </c>
      <c r="CB48" s="129" t="s">
        <v>780</v>
      </c>
      <c r="CC48" s="129" t="s">
        <v>780</v>
      </c>
      <c r="CD48" s="129" t="s">
        <v>780</v>
      </c>
      <c r="CE48" s="129" t="s">
        <v>498</v>
      </c>
      <c r="CF48" s="129" t="s">
        <v>512</v>
      </c>
      <c r="CG48" s="129" t="s">
        <v>512</v>
      </c>
      <c r="CH48" s="129" t="s">
        <v>512</v>
      </c>
      <c r="CI48" s="129" t="s">
        <v>498</v>
      </c>
      <c r="CJ48" s="129">
        <v>853</v>
      </c>
      <c r="CK48" s="129">
        <v>853</v>
      </c>
      <c r="CL48" s="129" t="s">
        <v>494</v>
      </c>
      <c r="CM48" s="129">
        <v>44090000</v>
      </c>
      <c r="CN48" s="139">
        <v>44090000</v>
      </c>
      <c r="CO48" s="129" t="s">
        <v>494</v>
      </c>
      <c r="CP48" s="129">
        <v>889</v>
      </c>
      <c r="CQ48" s="129">
        <v>889</v>
      </c>
      <c r="CR48" s="129" t="s">
        <v>494</v>
      </c>
      <c r="CS48" s="129">
        <v>44090000</v>
      </c>
      <c r="CT48" s="139">
        <v>44090000</v>
      </c>
      <c r="CU48" s="129" t="s">
        <v>500</v>
      </c>
      <c r="CV48" s="129" t="s">
        <v>494</v>
      </c>
      <c r="CW48" s="139">
        <v>4409000</v>
      </c>
      <c r="CX48" s="129" t="s">
        <v>501</v>
      </c>
      <c r="CY48" s="129">
        <v>2884</v>
      </c>
      <c r="CZ48" s="129">
        <v>2884</v>
      </c>
      <c r="DA48" s="129" t="s">
        <v>502</v>
      </c>
      <c r="DB48" s="139">
        <f>+Tabla3[[#This Row],[VALOR TOTAL ESTIMADO VIGENCIA ACTUAL]]-Tabla3[[#This Row],[Valor CDP BD]]</f>
        <v>0</v>
      </c>
      <c r="DC48" s="139">
        <f>+Tabla3[[#This Row],[Valor CDP BD]]-Tabla3[[#This Row],[Valor RP BD]]</f>
        <v>0</v>
      </c>
    </row>
    <row r="49" spans="1:107" ht="13.9" customHeight="1" x14ac:dyDescent="0.2">
      <c r="A49" s="129" t="s">
        <v>788</v>
      </c>
      <c r="B49" s="129" t="s">
        <v>789</v>
      </c>
      <c r="C49" s="129">
        <v>7711</v>
      </c>
      <c r="D49" s="129" t="s">
        <v>788</v>
      </c>
      <c r="E49" s="129">
        <v>482022</v>
      </c>
      <c r="F49" s="129">
        <v>7711</v>
      </c>
      <c r="G49" s="137">
        <v>16803</v>
      </c>
      <c r="H49" s="129">
        <v>2884</v>
      </c>
      <c r="I49" s="129" t="s">
        <v>779</v>
      </c>
      <c r="J49" s="129" t="s">
        <v>467</v>
      </c>
      <c r="K49" s="129" t="s">
        <v>468</v>
      </c>
      <c r="L49" s="129" t="s">
        <v>469</v>
      </c>
      <c r="M49" s="129" t="s">
        <v>470</v>
      </c>
      <c r="N49" s="129" t="s">
        <v>471</v>
      </c>
      <c r="O49" s="129" t="s">
        <v>472</v>
      </c>
      <c r="P49" s="129" t="s">
        <v>246</v>
      </c>
      <c r="Q49" s="129" t="s">
        <v>244</v>
      </c>
      <c r="R49" s="129" t="s">
        <v>780</v>
      </c>
      <c r="S49" s="129" t="s">
        <v>781</v>
      </c>
      <c r="T49" s="129" t="s">
        <v>506</v>
      </c>
      <c r="U49" s="129">
        <v>0</v>
      </c>
      <c r="V49" s="129" t="s">
        <v>790</v>
      </c>
      <c r="W49" s="129" t="s">
        <v>477</v>
      </c>
      <c r="X49" s="129" t="s">
        <v>478</v>
      </c>
      <c r="Y49" s="129">
        <v>0</v>
      </c>
      <c r="Z49" s="129" t="s">
        <v>479</v>
      </c>
      <c r="AA49" s="129" t="s">
        <v>480</v>
      </c>
      <c r="AB49" s="138">
        <v>1</v>
      </c>
      <c r="AC49" s="138">
        <v>1</v>
      </c>
      <c r="AD49" s="138">
        <v>10</v>
      </c>
      <c r="AE49" s="129">
        <v>1</v>
      </c>
      <c r="AF49" s="129">
        <v>11</v>
      </c>
      <c r="AG49" s="139">
        <v>75900000</v>
      </c>
      <c r="AH49" s="129">
        <v>0</v>
      </c>
      <c r="AI49" s="129">
        <v>0</v>
      </c>
      <c r="AJ49" s="129">
        <v>0</v>
      </c>
      <c r="AK49" s="129" t="s">
        <v>481</v>
      </c>
      <c r="AL49" s="129" t="s">
        <v>482</v>
      </c>
      <c r="AM49" s="129">
        <v>0</v>
      </c>
      <c r="AN49" s="129">
        <v>0</v>
      </c>
      <c r="AO49" s="129" t="s">
        <v>232</v>
      </c>
      <c r="AP49" s="129" t="s">
        <v>791</v>
      </c>
      <c r="AQ49" s="129">
        <v>20220781</v>
      </c>
      <c r="AR49" s="129">
        <v>957</v>
      </c>
      <c r="AS49" s="129">
        <v>44581</v>
      </c>
      <c r="AT49" s="129">
        <v>75900000</v>
      </c>
      <c r="AU49" s="129">
        <v>563</v>
      </c>
      <c r="AV49" s="129">
        <v>44582</v>
      </c>
      <c r="AW49" s="129">
        <v>75900000</v>
      </c>
      <c r="AX49" s="129">
        <v>0</v>
      </c>
      <c r="AY49" s="129">
        <v>7590000</v>
      </c>
      <c r="AZ49" s="129" t="s">
        <v>484</v>
      </c>
      <c r="BA49" s="129" t="s">
        <v>485</v>
      </c>
      <c r="BB49" s="129" t="s">
        <v>486</v>
      </c>
      <c r="BC49" s="129">
        <v>3778917</v>
      </c>
      <c r="BD49" s="129" t="s">
        <v>487</v>
      </c>
      <c r="BE49" s="129" t="s">
        <v>488</v>
      </c>
      <c r="BF49" s="129" t="s">
        <v>489</v>
      </c>
      <c r="BG49" s="129" t="s">
        <v>489</v>
      </c>
      <c r="BH49" s="129" t="s">
        <v>489</v>
      </c>
      <c r="BI49" s="129" t="s">
        <v>490</v>
      </c>
      <c r="BJ49" s="129" t="s">
        <v>491</v>
      </c>
      <c r="BK49" s="129">
        <v>523690000</v>
      </c>
      <c r="BL49" s="129" t="s">
        <v>492</v>
      </c>
      <c r="BM49" s="138">
        <v>16803</v>
      </c>
      <c r="BN49" s="129">
        <v>0</v>
      </c>
      <c r="BO49" s="129" t="s">
        <v>756</v>
      </c>
      <c r="BP49" s="129" t="s">
        <v>756</v>
      </c>
      <c r="BQ49" s="129" t="s">
        <v>494</v>
      </c>
      <c r="BR49" s="138">
        <v>20220781</v>
      </c>
      <c r="BS49" s="138" t="s">
        <v>792</v>
      </c>
      <c r="BT49" s="129" t="s">
        <v>494</v>
      </c>
      <c r="BU49" s="129" t="s">
        <v>791</v>
      </c>
      <c r="BV49" s="129" t="s">
        <v>791</v>
      </c>
      <c r="BW49" s="129" t="s">
        <v>494</v>
      </c>
      <c r="BX49" s="129" t="s">
        <v>793</v>
      </c>
      <c r="BY49" s="129" t="s">
        <v>793</v>
      </c>
      <c r="BZ49" s="129" t="s">
        <v>793</v>
      </c>
      <c r="CA49" s="129" t="s">
        <v>498</v>
      </c>
      <c r="CB49" s="129" t="s">
        <v>780</v>
      </c>
      <c r="CC49" s="129" t="s">
        <v>780</v>
      </c>
      <c r="CD49" s="129" t="s">
        <v>780</v>
      </c>
      <c r="CE49" s="129" t="s">
        <v>498</v>
      </c>
      <c r="CF49" s="129" t="s">
        <v>512</v>
      </c>
      <c r="CG49" s="129" t="s">
        <v>512</v>
      </c>
      <c r="CH49" s="129" t="s">
        <v>512</v>
      </c>
      <c r="CI49" s="129" t="s">
        <v>498</v>
      </c>
      <c r="CJ49" s="129">
        <v>957</v>
      </c>
      <c r="CK49" s="129">
        <v>957</v>
      </c>
      <c r="CL49" s="129" t="s">
        <v>494</v>
      </c>
      <c r="CM49" s="129">
        <v>75900000</v>
      </c>
      <c r="CN49" s="139">
        <v>75900000</v>
      </c>
      <c r="CO49" s="129" t="s">
        <v>494</v>
      </c>
      <c r="CP49" s="129">
        <v>563</v>
      </c>
      <c r="CQ49" s="129">
        <v>563</v>
      </c>
      <c r="CR49" s="129" t="s">
        <v>494</v>
      </c>
      <c r="CS49" s="129">
        <v>75900000</v>
      </c>
      <c r="CT49" s="139">
        <v>75900000</v>
      </c>
      <c r="CU49" s="129" t="s">
        <v>500</v>
      </c>
      <c r="CV49" s="129" t="s">
        <v>494</v>
      </c>
      <c r="CW49" s="139">
        <v>9361000</v>
      </c>
      <c r="CX49" s="129" t="s">
        <v>501</v>
      </c>
      <c r="CY49" s="129">
        <v>2884</v>
      </c>
      <c r="CZ49" s="129">
        <v>2884</v>
      </c>
      <c r="DA49" s="129" t="s">
        <v>502</v>
      </c>
      <c r="DB49" s="139">
        <f>+Tabla3[[#This Row],[VALOR TOTAL ESTIMADO VIGENCIA ACTUAL]]-Tabla3[[#This Row],[Valor CDP BD]]</f>
        <v>0</v>
      </c>
      <c r="DC49" s="139">
        <f>+Tabla3[[#This Row],[Valor CDP BD]]-Tabla3[[#This Row],[Valor RP BD]]</f>
        <v>0</v>
      </c>
    </row>
    <row r="50" spans="1:107" ht="13.9" customHeight="1" x14ac:dyDescent="0.2">
      <c r="A50" s="129" t="s">
        <v>794</v>
      </c>
      <c r="B50" s="129" t="s">
        <v>795</v>
      </c>
      <c r="C50" s="129">
        <v>7711</v>
      </c>
      <c r="D50" s="129" t="s">
        <v>794</v>
      </c>
      <c r="E50" s="129">
        <v>492022</v>
      </c>
      <c r="F50" s="129">
        <v>7711</v>
      </c>
      <c r="G50" s="137">
        <v>16802</v>
      </c>
      <c r="H50" s="129">
        <v>2884</v>
      </c>
      <c r="I50" s="129" t="s">
        <v>779</v>
      </c>
      <c r="J50" s="129" t="s">
        <v>467</v>
      </c>
      <c r="K50" s="129" t="s">
        <v>468</v>
      </c>
      <c r="L50" s="129" t="s">
        <v>469</v>
      </c>
      <c r="M50" s="129" t="s">
        <v>470</v>
      </c>
      <c r="N50" s="129" t="s">
        <v>471</v>
      </c>
      <c r="O50" s="129" t="s">
        <v>472</v>
      </c>
      <c r="P50" s="129" t="s">
        <v>246</v>
      </c>
      <c r="Q50" s="129" t="s">
        <v>244</v>
      </c>
      <c r="R50" s="129" t="s">
        <v>780</v>
      </c>
      <c r="S50" s="129" t="s">
        <v>781</v>
      </c>
      <c r="T50" s="129" t="s">
        <v>506</v>
      </c>
      <c r="U50" s="129">
        <v>0</v>
      </c>
      <c r="V50" s="129" t="s">
        <v>796</v>
      </c>
      <c r="W50" s="129" t="s">
        <v>477</v>
      </c>
      <c r="X50" s="129" t="s">
        <v>478</v>
      </c>
      <c r="Y50" s="129">
        <v>0</v>
      </c>
      <c r="Z50" s="129" t="s">
        <v>479</v>
      </c>
      <c r="AA50" s="129" t="s">
        <v>480</v>
      </c>
      <c r="AB50" s="138">
        <v>1</v>
      </c>
      <c r="AC50" s="138">
        <v>1</v>
      </c>
      <c r="AD50" s="138">
        <v>10</v>
      </c>
      <c r="AE50" s="129">
        <v>1</v>
      </c>
      <c r="AF50" s="129">
        <v>11</v>
      </c>
      <c r="AG50" s="139">
        <v>30100000</v>
      </c>
      <c r="AH50" s="129">
        <v>0</v>
      </c>
      <c r="AI50" s="129">
        <v>0</v>
      </c>
      <c r="AJ50" s="129">
        <v>0</v>
      </c>
      <c r="AK50" s="129" t="s">
        <v>481</v>
      </c>
      <c r="AL50" s="129" t="s">
        <v>482</v>
      </c>
      <c r="AM50" s="129">
        <v>0</v>
      </c>
      <c r="AN50" s="129">
        <v>0</v>
      </c>
      <c r="AO50" s="129" t="s">
        <v>232</v>
      </c>
      <c r="AP50" s="129" t="s">
        <v>797</v>
      </c>
      <c r="AQ50" s="129">
        <v>20220708</v>
      </c>
      <c r="AR50" s="129">
        <v>806</v>
      </c>
      <c r="AS50" s="129">
        <v>44580</v>
      </c>
      <c r="AT50" s="129">
        <v>30100000</v>
      </c>
      <c r="AU50" s="129">
        <v>727</v>
      </c>
      <c r="AV50" s="129">
        <v>44584</v>
      </c>
      <c r="AW50" s="129">
        <v>30100000</v>
      </c>
      <c r="AX50" s="129">
        <v>0</v>
      </c>
      <c r="AY50" s="129">
        <v>3010000</v>
      </c>
      <c r="AZ50" s="129" t="s">
        <v>484</v>
      </c>
      <c r="BA50" s="129" t="s">
        <v>485</v>
      </c>
      <c r="BB50" s="129" t="s">
        <v>486</v>
      </c>
      <c r="BC50" s="129">
        <v>3778917</v>
      </c>
      <c r="BD50" s="129" t="s">
        <v>487</v>
      </c>
      <c r="BE50" s="129" t="s">
        <v>488</v>
      </c>
      <c r="BF50" s="129" t="s">
        <v>489</v>
      </c>
      <c r="BG50" s="129" t="s">
        <v>489</v>
      </c>
      <c r="BH50" s="129" t="s">
        <v>489</v>
      </c>
      <c r="BI50" s="129" t="s">
        <v>490</v>
      </c>
      <c r="BJ50" s="129" t="s">
        <v>491</v>
      </c>
      <c r="BK50" s="129">
        <v>523690000</v>
      </c>
      <c r="BL50" s="129" t="s">
        <v>492</v>
      </c>
      <c r="BM50" s="138">
        <v>16802</v>
      </c>
      <c r="BN50" s="129">
        <v>0</v>
      </c>
      <c r="BO50" s="129" t="s">
        <v>756</v>
      </c>
      <c r="BP50" s="129" t="s">
        <v>756</v>
      </c>
      <c r="BQ50" s="129" t="s">
        <v>494</v>
      </c>
      <c r="BR50" s="138">
        <v>20220708</v>
      </c>
      <c r="BS50" s="138" t="s">
        <v>798</v>
      </c>
      <c r="BT50" s="129" t="s">
        <v>494</v>
      </c>
      <c r="BU50" s="129" t="s">
        <v>797</v>
      </c>
      <c r="BV50" s="129" t="s">
        <v>797</v>
      </c>
      <c r="BW50" s="129" t="s">
        <v>494</v>
      </c>
      <c r="BX50" s="129" t="s">
        <v>799</v>
      </c>
      <c r="BY50" s="129" t="s">
        <v>799</v>
      </c>
      <c r="BZ50" s="129" t="s">
        <v>800</v>
      </c>
      <c r="CA50" s="129" t="s">
        <v>511</v>
      </c>
      <c r="CB50" s="129" t="s">
        <v>780</v>
      </c>
      <c r="CC50" s="129" t="s">
        <v>780</v>
      </c>
      <c r="CD50" s="129" t="s">
        <v>780</v>
      </c>
      <c r="CE50" s="129" t="s">
        <v>498</v>
      </c>
      <c r="CF50" s="129" t="s">
        <v>512</v>
      </c>
      <c r="CG50" s="129" t="s">
        <v>512</v>
      </c>
      <c r="CH50" s="129" t="s">
        <v>512</v>
      </c>
      <c r="CI50" s="129" t="s">
        <v>498</v>
      </c>
      <c r="CJ50" s="129">
        <v>806</v>
      </c>
      <c r="CK50" s="129">
        <v>806</v>
      </c>
      <c r="CL50" s="129" t="s">
        <v>494</v>
      </c>
      <c r="CM50" s="129">
        <v>30100000</v>
      </c>
      <c r="CN50" s="139">
        <v>30100000</v>
      </c>
      <c r="CO50" s="129" t="s">
        <v>494</v>
      </c>
      <c r="CP50" s="129">
        <v>727</v>
      </c>
      <c r="CQ50" s="129">
        <v>727</v>
      </c>
      <c r="CR50" s="129" t="s">
        <v>494</v>
      </c>
      <c r="CS50" s="129">
        <v>30100000</v>
      </c>
      <c r="CT50" s="139">
        <v>30100000</v>
      </c>
      <c r="CU50" s="129" t="s">
        <v>500</v>
      </c>
      <c r="CV50" s="129" t="s">
        <v>494</v>
      </c>
      <c r="CW50" s="139">
        <v>3010000</v>
      </c>
      <c r="CX50" s="129" t="s">
        <v>501</v>
      </c>
      <c r="CY50" s="129">
        <v>2884</v>
      </c>
      <c r="CZ50" s="129">
        <v>2884</v>
      </c>
      <c r="DA50" s="129" t="s">
        <v>502</v>
      </c>
      <c r="DB50" s="139">
        <f>+Tabla3[[#This Row],[VALOR TOTAL ESTIMADO VIGENCIA ACTUAL]]-Tabla3[[#This Row],[Valor CDP BD]]</f>
        <v>0</v>
      </c>
      <c r="DC50" s="139">
        <f>+Tabla3[[#This Row],[Valor CDP BD]]-Tabla3[[#This Row],[Valor RP BD]]</f>
        <v>0</v>
      </c>
    </row>
    <row r="51" spans="1:107" ht="13.9" customHeight="1" x14ac:dyDescent="0.2">
      <c r="A51" s="129" t="s">
        <v>801</v>
      </c>
      <c r="B51" s="129" t="s">
        <v>802</v>
      </c>
      <c r="C51" s="129">
        <v>7711</v>
      </c>
      <c r="D51" s="129" t="s">
        <v>801</v>
      </c>
      <c r="E51" s="129">
        <v>502022</v>
      </c>
      <c r="F51" s="129">
        <v>7711</v>
      </c>
      <c r="G51" s="137">
        <v>16794</v>
      </c>
      <c r="H51" s="129">
        <v>2884</v>
      </c>
      <c r="I51" s="129" t="s">
        <v>779</v>
      </c>
      <c r="J51" s="129" t="s">
        <v>467</v>
      </c>
      <c r="K51" s="129" t="s">
        <v>468</v>
      </c>
      <c r="L51" s="129" t="s">
        <v>469</v>
      </c>
      <c r="M51" s="129" t="s">
        <v>470</v>
      </c>
      <c r="N51" s="129" t="s">
        <v>471</v>
      </c>
      <c r="O51" s="129" t="s">
        <v>472</v>
      </c>
      <c r="P51" s="129" t="s">
        <v>246</v>
      </c>
      <c r="Q51" s="129" t="s">
        <v>244</v>
      </c>
      <c r="R51" s="129" t="s">
        <v>780</v>
      </c>
      <c r="S51" s="129" t="s">
        <v>781</v>
      </c>
      <c r="T51" s="129" t="s">
        <v>506</v>
      </c>
      <c r="U51" s="129">
        <v>0</v>
      </c>
      <c r="V51" s="129" t="s">
        <v>790</v>
      </c>
      <c r="W51" s="129" t="s">
        <v>477</v>
      </c>
      <c r="X51" s="129" t="s">
        <v>478</v>
      </c>
      <c r="Y51" s="129">
        <v>0</v>
      </c>
      <c r="Z51" s="129" t="s">
        <v>479</v>
      </c>
      <c r="AA51" s="129" t="s">
        <v>480</v>
      </c>
      <c r="AB51" s="138">
        <v>1</v>
      </c>
      <c r="AC51" s="138">
        <v>1</v>
      </c>
      <c r="AD51" s="138">
        <v>10</v>
      </c>
      <c r="AE51" s="129">
        <v>1</v>
      </c>
      <c r="AF51" s="129">
        <v>11</v>
      </c>
      <c r="AG51" s="139">
        <v>75900000</v>
      </c>
      <c r="AH51" s="129">
        <v>0</v>
      </c>
      <c r="AI51" s="129">
        <v>0</v>
      </c>
      <c r="AJ51" s="129">
        <v>0</v>
      </c>
      <c r="AK51" s="129" t="s">
        <v>481</v>
      </c>
      <c r="AL51" s="129" t="s">
        <v>482</v>
      </c>
      <c r="AM51" s="129">
        <v>0</v>
      </c>
      <c r="AN51" s="129">
        <v>0</v>
      </c>
      <c r="AO51" s="129" t="s">
        <v>232</v>
      </c>
      <c r="AP51" s="129" t="s">
        <v>803</v>
      </c>
      <c r="AQ51" s="129">
        <v>20220345</v>
      </c>
      <c r="AR51" s="129">
        <v>441</v>
      </c>
      <c r="AS51" s="129">
        <v>44575</v>
      </c>
      <c r="AT51" s="129">
        <v>75900000</v>
      </c>
      <c r="AU51" s="129">
        <v>355</v>
      </c>
      <c r="AV51" s="129">
        <v>44579</v>
      </c>
      <c r="AW51" s="129">
        <v>75900000</v>
      </c>
      <c r="AX51" s="129">
        <v>0</v>
      </c>
      <c r="AY51" s="129">
        <v>7590000</v>
      </c>
      <c r="AZ51" s="129" t="s">
        <v>484</v>
      </c>
      <c r="BA51" s="129" t="s">
        <v>485</v>
      </c>
      <c r="BB51" s="129" t="s">
        <v>486</v>
      </c>
      <c r="BC51" s="129">
        <v>3778917</v>
      </c>
      <c r="BD51" s="129" t="s">
        <v>487</v>
      </c>
      <c r="BE51" s="129" t="s">
        <v>488</v>
      </c>
      <c r="BF51" s="129" t="s">
        <v>489</v>
      </c>
      <c r="BG51" s="129" t="s">
        <v>489</v>
      </c>
      <c r="BH51" s="129" t="s">
        <v>489</v>
      </c>
      <c r="BI51" s="129" t="s">
        <v>490</v>
      </c>
      <c r="BJ51" s="129" t="s">
        <v>491</v>
      </c>
      <c r="BK51" s="129">
        <v>523690000</v>
      </c>
      <c r="BL51" s="129" t="s">
        <v>492</v>
      </c>
      <c r="BM51" s="138">
        <v>16794</v>
      </c>
      <c r="BN51" s="129">
        <v>0</v>
      </c>
      <c r="BO51" s="129" t="s">
        <v>756</v>
      </c>
      <c r="BP51" s="129" t="s">
        <v>756</v>
      </c>
      <c r="BQ51" s="129" t="s">
        <v>494</v>
      </c>
      <c r="BR51" s="138">
        <v>20220345</v>
      </c>
      <c r="BS51" s="138" t="s">
        <v>804</v>
      </c>
      <c r="BT51" s="129" t="s">
        <v>494</v>
      </c>
      <c r="BU51" s="129" t="s">
        <v>803</v>
      </c>
      <c r="BV51" s="129" t="s">
        <v>803</v>
      </c>
      <c r="BW51" s="129" t="s">
        <v>494</v>
      </c>
      <c r="BX51" s="129" t="s">
        <v>793</v>
      </c>
      <c r="BY51" s="129" t="s">
        <v>793</v>
      </c>
      <c r="BZ51" s="129" t="s">
        <v>805</v>
      </c>
      <c r="CA51" s="129" t="s">
        <v>511</v>
      </c>
      <c r="CB51" s="129" t="s">
        <v>780</v>
      </c>
      <c r="CC51" s="129" t="s">
        <v>780</v>
      </c>
      <c r="CD51" s="129" t="s">
        <v>780</v>
      </c>
      <c r="CE51" s="129" t="s">
        <v>498</v>
      </c>
      <c r="CF51" s="129" t="s">
        <v>512</v>
      </c>
      <c r="CG51" s="129" t="s">
        <v>512</v>
      </c>
      <c r="CH51" s="129" t="s">
        <v>512</v>
      </c>
      <c r="CI51" s="129" t="s">
        <v>498</v>
      </c>
      <c r="CJ51" s="129">
        <v>441</v>
      </c>
      <c r="CK51" s="129">
        <v>441</v>
      </c>
      <c r="CL51" s="129" t="s">
        <v>494</v>
      </c>
      <c r="CM51" s="129">
        <v>75900000</v>
      </c>
      <c r="CN51" s="139">
        <v>75900000</v>
      </c>
      <c r="CO51" s="129" t="s">
        <v>494</v>
      </c>
      <c r="CP51" s="129">
        <v>355</v>
      </c>
      <c r="CQ51" s="129">
        <v>355</v>
      </c>
      <c r="CR51" s="129" t="s">
        <v>494</v>
      </c>
      <c r="CS51" s="129">
        <v>75900000</v>
      </c>
      <c r="CT51" s="139">
        <v>75900000</v>
      </c>
      <c r="CU51" s="129" t="s">
        <v>500</v>
      </c>
      <c r="CV51" s="129" t="s">
        <v>494</v>
      </c>
      <c r="CW51" s="139">
        <v>9361000</v>
      </c>
      <c r="CX51" s="129" t="s">
        <v>501</v>
      </c>
      <c r="CY51" s="129">
        <v>2884</v>
      </c>
      <c r="CZ51" s="129">
        <v>2884</v>
      </c>
      <c r="DA51" s="129" t="s">
        <v>502</v>
      </c>
      <c r="DB51" s="139">
        <f>+Tabla3[[#This Row],[VALOR TOTAL ESTIMADO VIGENCIA ACTUAL]]-Tabla3[[#This Row],[Valor CDP BD]]</f>
        <v>0</v>
      </c>
      <c r="DC51" s="139">
        <f>+Tabla3[[#This Row],[Valor CDP BD]]-Tabla3[[#This Row],[Valor RP BD]]</f>
        <v>0</v>
      </c>
    </row>
    <row r="52" spans="1:107" ht="13.9" customHeight="1" x14ac:dyDescent="0.2">
      <c r="A52" s="129" t="s">
        <v>806</v>
      </c>
      <c r="B52" s="129" t="s">
        <v>807</v>
      </c>
      <c r="C52" s="129">
        <v>7711</v>
      </c>
      <c r="D52" s="129" t="s">
        <v>806</v>
      </c>
      <c r="E52" s="129">
        <v>512022</v>
      </c>
      <c r="F52" s="129">
        <v>7711</v>
      </c>
      <c r="G52" s="137">
        <v>16785</v>
      </c>
      <c r="H52" s="129">
        <v>2884</v>
      </c>
      <c r="I52" s="129" t="s">
        <v>779</v>
      </c>
      <c r="J52" s="129" t="s">
        <v>467</v>
      </c>
      <c r="K52" s="129" t="s">
        <v>468</v>
      </c>
      <c r="L52" s="129" t="s">
        <v>469</v>
      </c>
      <c r="M52" s="129" t="s">
        <v>470</v>
      </c>
      <c r="N52" s="129" t="s">
        <v>471</v>
      </c>
      <c r="O52" s="129" t="s">
        <v>472</v>
      </c>
      <c r="P52" s="129" t="s">
        <v>246</v>
      </c>
      <c r="Q52" s="129" t="s">
        <v>244</v>
      </c>
      <c r="R52" s="129" t="s">
        <v>780</v>
      </c>
      <c r="S52" s="129" t="s">
        <v>781</v>
      </c>
      <c r="T52" s="129" t="s">
        <v>506</v>
      </c>
      <c r="U52" s="129">
        <v>0</v>
      </c>
      <c r="V52" s="129" t="s">
        <v>808</v>
      </c>
      <c r="W52" s="129" t="s">
        <v>477</v>
      </c>
      <c r="X52" s="129" t="s">
        <v>478</v>
      </c>
      <c r="Y52" s="129">
        <v>0</v>
      </c>
      <c r="Z52" s="129" t="s">
        <v>479</v>
      </c>
      <c r="AA52" s="129" t="s">
        <v>480</v>
      </c>
      <c r="AB52" s="138">
        <v>1</v>
      </c>
      <c r="AC52" s="138">
        <v>1</v>
      </c>
      <c r="AD52" s="138">
        <v>10</v>
      </c>
      <c r="AE52" s="129">
        <v>1</v>
      </c>
      <c r="AF52" s="129">
        <v>11</v>
      </c>
      <c r="AG52" s="139">
        <v>88980000</v>
      </c>
      <c r="AH52" s="129">
        <v>0</v>
      </c>
      <c r="AI52" s="129">
        <v>0</v>
      </c>
      <c r="AJ52" s="129">
        <v>0</v>
      </c>
      <c r="AK52" s="129" t="s">
        <v>481</v>
      </c>
      <c r="AL52" s="129" t="s">
        <v>482</v>
      </c>
      <c r="AM52" s="129">
        <v>0</v>
      </c>
      <c r="AN52" s="129">
        <v>0</v>
      </c>
      <c r="AO52" s="129" t="s">
        <v>232</v>
      </c>
      <c r="AP52" s="129" t="s">
        <v>809</v>
      </c>
      <c r="AQ52" s="129">
        <v>20220699</v>
      </c>
      <c r="AR52" s="129">
        <v>586</v>
      </c>
      <c r="AS52" s="129">
        <v>44578</v>
      </c>
      <c r="AT52" s="129">
        <v>88980000</v>
      </c>
      <c r="AU52" s="129">
        <v>755</v>
      </c>
      <c r="AV52" s="129">
        <v>44584</v>
      </c>
      <c r="AW52" s="129">
        <v>88980000</v>
      </c>
      <c r="AX52" s="129">
        <v>0</v>
      </c>
      <c r="AY52" s="129">
        <v>8898000</v>
      </c>
      <c r="AZ52" s="129" t="s">
        <v>484</v>
      </c>
      <c r="BA52" s="129" t="s">
        <v>485</v>
      </c>
      <c r="BB52" s="129" t="s">
        <v>486</v>
      </c>
      <c r="BC52" s="129">
        <v>3778917</v>
      </c>
      <c r="BD52" s="129" t="s">
        <v>487</v>
      </c>
      <c r="BE52" s="129" t="s">
        <v>488</v>
      </c>
      <c r="BF52" s="129" t="s">
        <v>489</v>
      </c>
      <c r="BG52" s="129" t="s">
        <v>489</v>
      </c>
      <c r="BH52" s="129" t="s">
        <v>489</v>
      </c>
      <c r="BI52" s="129" t="s">
        <v>490</v>
      </c>
      <c r="BJ52" s="129" t="s">
        <v>491</v>
      </c>
      <c r="BK52" s="129">
        <v>523690000</v>
      </c>
      <c r="BL52" s="129" t="s">
        <v>492</v>
      </c>
      <c r="BM52" s="138">
        <v>16785</v>
      </c>
      <c r="BN52" s="129">
        <v>0</v>
      </c>
      <c r="BO52" s="129" t="s">
        <v>756</v>
      </c>
      <c r="BP52" s="129" t="s">
        <v>756</v>
      </c>
      <c r="BQ52" s="129" t="s">
        <v>494</v>
      </c>
      <c r="BR52" s="138">
        <v>20220699</v>
      </c>
      <c r="BS52" s="138" t="s">
        <v>810</v>
      </c>
      <c r="BT52" s="129" t="s">
        <v>494</v>
      </c>
      <c r="BU52" s="129" t="s">
        <v>809</v>
      </c>
      <c r="BV52" s="129" t="s">
        <v>809</v>
      </c>
      <c r="BW52" s="129" t="s">
        <v>494</v>
      </c>
      <c r="BX52" s="129" t="s">
        <v>811</v>
      </c>
      <c r="BY52" s="129" t="s">
        <v>811</v>
      </c>
      <c r="BZ52" s="129" t="s">
        <v>811</v>
      </c>
      <c r="CA52" s="129" t="s">
        <v>498</v>
      </c>
      <c r="CB52" s="129" t="s">
        <v>780</v>
      </c>
      <c r="CC52" s="129" t="s">
        <v>780</v>
      </c>
      <c r="CD52" s="129" t="s">
        <v>780</v>
      </c>
      <c r="CE52" s="129" t="s">
        <v>498</v>
      </c>
      <c r="CF52" s="129" t="s">
        <v>512</v>
      </c>
      <c r="CG52" s="129" t="s">
        <v>512</v>
      </c>
      <c r="CH52" s="129" t="s">
        <v>512</v>
      </c>
      <c r="CI52" s="129" t="s">
        <v>498</v>
      </c>
      <c r="CJ52" s="129">
        <v>586</v>
      </c>
      <c r="CK52" s="129">
        <v>586</v>
      </c>
      <c r="CL52" s="129" t="s">
        <v>494</v>
      </c>
      <c r="CM52" s="129">
        <v>88980000</v>
      </c>
      <c r="CN52" s="139">
        <v>88980000</v>
      </c>
      <c r="CO52" s="129" t="s">
        <v>494</v>
      </c>
      <c r="CP52" s="129">
        <v>755</v>
      </c>
      <c r="CQ52" s="129">
        <v>755</v>
      </c>
      <c r="CR52" s="129" t="s">
        <v>494</v>
      </c>
      <c r="CS52" s="129">
        <v>88980000</v>
      </c>
      <c r="CT52" s="139">
        <v>88980000</v>
      </c>
      <c r="CU52" s="129" t="s">
        <v>500</v>
      </c>
      <c r="CV52" s="129" t="s">
        <v>494</v>
      </c>
      <c r="CW52" s="139">
        <v>8898000</v>
      </c>
      <c r="CX52" s="129" t="s">
        <v>501</v>
      </c>
      <c r="CY52" s="129">
        <v>2884</v>
      </c>
      <c r="CZ52" s="129">
        <v>2884</v>
      </c>
      <c r="DA52" s="129" t="s">
        <v>502</v>
      </c>
      <c r="DB52" s="139">
        <f>+Tabla3[[#This Row],[VALOR TOTAL ESTIMADO VIGENCIA ACTUAL]]-Tabla3[[#This Row],[Valor CDP BD]]</f>
        <v>0</v>
      </c>
      <c r="DC52" s="139">
        <f>+Tabla3[[#This Row],[Valor CDP BD]]-Tabla3[[#This Row],[Valor RP BD]]</f>
        <v>0</v>
      </c>
    </row>
    <row r="53" spans="1:107" ht="13.9" customHeight="1" x14ac:dyDescent="0.2">
      <c r="A53" s="129" t="s">
        <v>812</v>
      </c>
      <c r="B53" s="129" t="s">
        <v>813</v>
      </c>
      <c r="C53" s="129">
        <v>7711</v>
      </c>
      <c r="D53" s="129" t="s">
        <v>812</v>
      </c>
      <c r="E53" s="129">
        <v>522022</v>
      </c>
      <c r="F53" s="129">
        <v>7711</v>
      </c>
      <c r="G53" s="137">
        <v>16778</v>
      </c>
      <c r="H53" s="129">
        <v>2884</v>
      </c>
      <c r="I53" s="129" t="s">
        <v>779</v>
      </c>
      <c r="J53" s="129" t="s">
        <v>467</v>
      </c>
      <c r="K53" s="129" t="s">
        <v>468</v>
      </c>
      <c r="L53" s="129" t="s">
        <v>469</v>
      </c>
      <c r="M53" s="129" t="s">
        <v>470</v>
      </c>
      <c r="N53" s="129" t="s">
        <v>471</v>
      </c>
      <c r="O53" s="129" t="s">
        <v>472</v>
      </c>
      <c r="P53" s="129" t="s">
        <v>246</v>
      </c>
      <c r="Q53" s="129" t="s">
        <v>244</v>
      </c>
      <c r="R53" s="129" t="s">
        <v>780</v>
      </c>
      <c r="S53" s="129" t="s">
        <v>781</v>
      </c>
      <c r="T53" s="129" t="s">
        <v>506</v>
      </c>
      <c r="U53" s="129">
        <v>0</v>
      </c>
      <c r="V53" s="129" t="s">
        <v>796</v>
      </c>
      <c r="W53" s="129" t="s">
        <v>477</v>
      </c>
      <c r="X53" s="129" t="s">
        <v>478</v>
      </c>
      <c r="Y53" s="129">
        <v>0</v>
      </c>
      <c r="Z53" s="129" t="s">
        <v>479</v>
      </c>
      <c r="AA53" s="129" t="s">
        <v>480</v>
      </c>
      <c r="AB53" s="138">
        <v>1</v>
      </c>
      <c r="AC53" s="138">
        <v>1</v>
      </c>
      <c r="AD53" s="138">
        <v>10</v>
      </c>
      <c r="AE53" s="129">
        <v>1</v>
      </c>
      <c r="AF53" s="129">
        <v>11</v>
      </c>
      <c r="AG53" s="139">
        <v>30100000</v>
      </c>
      <c r="AH53" s="129">
        <v>0</v>
      </c>
      <c r="AI53" s="129">
        <v>0</v>
      </c>
      <c r="AJ53" s="129">
        <v>0</v>
      </c>
      <c r="AK53" s="129" t="s">
        <v>481</v>
      </c>
      <c r="AL53" s="129" t="s">
        <v>482</v>
      </c>
      <c r="AM53" s="129">
        <v>0</v>
      </c>
      <c r="AN53" s="129">
        <v>0</v>
      </c>
      <c r="AO53" s="129" t="s">
        <v>232</v>
      </c>
      <c r="AP53" s="129" t="s">
        <v>814</v>
      </c>
      <c r="AQ53" s="129">
        <v>20220214</v>
      </c>
      <c r="AR53" s="129">
        <v>290</v>
      </c>
      <c r="AS53" s="129">
        <v>44572</v>
      </c>
      <c r="AT53" s="129">
        <v>30100000</v>
      </c>
      <c r="AU53" s="129">
        <v>255</v>
      </c>
      <c r="AV53" s="129">
        <v>44578</v>
      </c>
      <c r="AW53" s="129">
        <v>30100000</v>
      </c>
      <c r="AX53" s="129">
        <v>0</v>
      </c>
      <c r="AY53" s="129">
        <v>3010000</v>
      </c>
      <c r="AZ53" s="129" t="s">
        <v>484</v>
      </c>
      <c r="BA53" s="129" t="s">
        <v>485</v>
      </c>
      <c r="BB53" s="129" t="s">
        <v>486</v>
      </c>
      <c r="BC53" s="129">
        <v>3778917</v>
      </c>
      <c r="BD53" s="129" t="s">
        <v>487</v>
      </c>
      <c r="BE53" s="129" t="s">
        <v>488</v>
      </c>
      <c r="BF53" s="129" t="s">
        <v>489</v>
      </c>
      <c r="BG53" s="129" t="s">
        <v>489</v>
      </c>
      <c r="BH53" s="129" t="s">
        <v>489</v>
      </c>
      <c r="BI53" s="129" t="s">
        <v>490</v>
      </c>
      <c r="BJ53" s="129" t="s">
        <v>491</v>
      </c>
      <c r="BK53" s="129">
        <v>523690000</v>
      </c>
      <c r="BL53" s="129" t="s">
        <v>492</v>
      </c>
      <c r="BM53" s="138">
        <v>16778</v>
      </c>
      <c r="BN53" s="129">
        <v>0</v>
      </c>
      <c r="BO53" s="129" t="s">
        <v>756</v>
      </c>
      <c r="BP53" s="129" t="s">
        <v>756</v>
      </c>
      <c r="BQ53" s="129" t="s">
        <v>494</v>
      </c>
      <c r="BR53" s="138">
        <v>20220214</v>
      </c>
      <c r="BS53" s="138" t="s">
        <v>815</v>
      </c>
      <c r="BT53" s="129" t="s">
        <v>494</v>
      </c>
      <c r="BU53" s="129" t="s">
        <v>814</v>
      </c>
      <c r="BV53" s="129" t="s">
        <v>814</v>
      </c>
      <c r="BW53" s="129" t="s">
        <v>494</v>
      </c>
      <c r="BX53" s="129" t="s">
        <v>799</v>
      </c>
      <c r="BY53" s="129" t="s">
        <v>799</v>
      </c>
      <c r="BZ53" s="129" t="s">
        <v>800</v>
      </c>
      <c r="CA53" s="129" t="s">
        <v>511</v>
      </c>
      <c r="CB53" s="129" t="s">
        <v>780</v>
      </c>
      <c r="CC53" s="129" t="s">
        <v>780</v>
      </c>
      <c r="CD53" s="129" t="s">
        <v>780</v>
      </c>
      <c r="CE53" s="129" t="s">
        <v>498</v>
      </c>
      <c r="CF53" s="129" t="s">
        <v>512</v>
      </c>
      <c r="CG53" s="129" t="s">
        <v>512</v>
      </c>
      <c r="CH53" s="129" t="s">
        <v>512</v>
      </c>
      <c r="CI53" s="129" t="s">
        <v>498</v>
      </c>
      <c r="CJ53" s="129">
        <v>290</v>
      </c>
      <c r="CK53" s="129">
        <v>290</v>
      </c>
      <c r="CL53" s="129" t="s">
        <v>494</v>
      </c>
      <c r="CM53" s="129">
        <v>30100000</v>
      </c>
      <c r="CN53" s="139">
        <v>30100000</v>
      </c>
      <c r="CO53" s="129" t="s">
        <v>494</v>
      </c>
      <c r="CP53" s="129">
        <v>255</v>
      </c>
      <c r="CQ53" s="129">
        <v>255</v>
      </c>
      <c r="CR53" s="129" t="s">
        <v>494</v>
      </c>
      <c r="CS53" s="129">
        <v>30100000</v>
      </c>
      <c r="CT53" s="139">
        <v>30100000</v>
      </c>
      <c r="CU53" s="129" t="s">
        <v>500</v>
      </c>
      <c r="CV53" s="129" t="s">
        <v>494</v>
      </c>
      <c r="CW53" s="139">
        <v>4113667</v>
      </c>
      <c r="CX53" s="129" t="s">
        <v>501</v>
      </c>
      <c r="CY53" s="129">
        <v>2884</v>
      </c>
      <c r="CZ53" s="129">
        <v>2884</v>
      </c>
      <c r="DA53" s="129" t="s">
        <v>502</v>
      </c>
      <c r="DB53" s="139">
        <f>+Tabla3[[#This Row],[VALOR TOTAL ESTIMADO VIGENCIA ACTUAL]]-Tabla3[[#This Row],[Valor CDP BD]]</f>
        <v>0</v>
      </c>
      <c r="DC53" s="139">
        <f>+Tabla3[[#This Row],[Valor CDP BD]]-Tabla3[[#This Row],[Valor RP BD]]</f>
        <v>0</v>
      </c>
    </row>
    <row r="54" spans="1:107" ht="13.9" customHeight="1" x14ac:dyDescent="0.2">
      <c r="A54" s="129" t="s">
        <v>816</v>
      </c>
      <c r="B54" s="129" t="s">
        <v>817</v>
      </c>
      <c r="C54" s="129">
        <v>7711</v>
      </c>
      <c r="D54" s="129" t="s">
        <v>816</v>
      </c>
      <c r="E54" s="129">
        <v>532022</v>
      </c>
      <c r="F54" s="129">
        <v>7711</v>
      </c>
      <c r="G54" s="137">
        <v>16774</v>
      </c>
      <c r="H54" s="129">
        <v>2884</v>
      </c>
      <c r="I54" s="129" t="s">
        <v>779</v>
      </c>
      <c r="J54" s="129" t="s">
        <v>467</v>
      </c>
      <c r="K54" s="129" t="s">
        <v>468</v>
      </c>
      <c r="L54" s="129" t="s">
        <v>469</v>
      </c>
      <c r="M54" s="129" t="s">
        <v>470</v>
      </c>
      <c r="N54" s="129" t="s">
        <v>471</v>
      </c>
      <c r="O54" s="129" t="s">
        <v>472</v>
      </c>
      <c r="P54" s="129" t="s">
        <v>246</v>
      </c>
      <c r="Q54" s="129" t="s">
        <v>244</v>
      </c>
      <c r="R54" s="129" t="s">
        <v>780</v>
      </c>
      <c r="S54" s="129" t="s">
        <v>781</v>
      </c>
      <c r="T54" s="129" t="s">
        <v>506</v>
      </c>
      <c r="U54" s="129">
        <v>0</v>
      </c>
      <c r="V54" s="129" t="s">
        <v>796</v>
      </c>
      <c r="W54" s="129" t="s">
        <v>477</v>
      </c>
      <c r="X54" s="129" t="s">
        <v>478</v>
      </c>
      <c r="Y54" s="129">
        <v>0</v>
      </c>
      <c r="Z54" s="129" t="s">
        <v>479</v>
      </c>
      <c r="AA54" s="129" t="s">
        <v>480</v>
      </c>
      <c r="AB54" s="138">
        <v>1</v>
      </c>
      <c r="AC54" s="138">
        <v>1</v>
      </c>
      <c r="AD54" s="138">
        <v>10</v>
      </c>
      <c r="AE54" s="129">
        <v>1</v>
      </c>
      <c r="AF54" s="129">
        <v>11</v>
      </c>
      <c r="AG54" s="139">
        <v>30100000</v>
      </c>
      <c r="AH54" s="129">
        <v>0</v>
      </c>
      <c r="AI54" s="129">
        <v>0</v>
      </c>
      <c r="AJ54" s="129">
        <v>0</v>
      </c>
      <c r="AK54" s="129" t="s">
        <v>481</v>
      </c>
      <c r="AL54" s="129" t="s">
        <v>482</v>
      </c>
      <c r="AM54" s="129">
        <v>0</v>
      </c>
      <c r="AN54" s="129">
        <v>0</v>
      </c>
      <c r="AO54" s="129" t="s">
        <v>232</v>
      </c>
      <c r="AP54" s="129" t="s">
        <v>818</v>
      </c>
      <c r="AQ54" s="129">
        <v>20220113</v>
      </c>
      <c r="AR54" s="129">
        <v>106</v>
      </c>
      <c r="AS54" s="129">
        <v>44565</v>
      </c>
      <c r="AT54" s="129">
        <v>30100000</v>
      </c>
      <c r="AU54" s="129">
        <v>268</v>
      </c>
      <c r="AV54" s="129">
        <v>44578</v>
      </c>
      <c r="AW54" s="129">
        <v>30100000</v>
      </c>
      <c r="AX54" s="129">
        <v>0</v>
      </c>
      <c r="AY54" s="129">
        <v>3010000</v>
      </c>
      <c r="AZ54" s="129" t="s">
        <v>484</v>
      </c>
      <c r="BA54" s="129" t="s">
        <v>485</v>
      </c>
      <c r="BB54" s="129" t="s">
        <v>486</v>
      </c>
      <c r="BC54" s="129">
        <v>3778917</v>
      </c>
      <c r="BD54" s="129" t="s">
        <v>487</v>
      </c>
      <c r="BE54" s="129" t="s">
        <v>488</v>
      </c>
      <c r="BF54" s="129" t="s">
        <v>489</v>
      </c>
      <c r="BG54" s="129" t="s">
        <v>489</v>
      </c>
      <c r="BH54" s="129" t="s">
        <v>489</v>
      </c>
      <c r="BI54" s="129" t="s">
        <v>490</v>
      </c>
      <c r="BJ54" s="129" t="s">
        <v>491</v>
      </c>
      <c r="BK54" s="129">
        <v>523690000</v>
      </c>
      <c r="BL54" s="129" t="s">
        <v>492</v>
      </c>
      <c r="BM54" s="138">
        <v>16774</v>
      </c>
      <c r="BN54" s="129">
        <v>0</v>
      </c>
      <c r="BO54" s="129" t="s">
        <v>756</v>
      </c>
      <c r="BP54" s="129" t="s">
        <v>756</v>
      </c>
      <c r="BQ54" s="129" t="s">
        <v>494</v>
      </c>
      <c r="BR54" s="138">
        <v>20220113</v>
      </c>
      <c r="BS54" s="138" t="s">
        <v>819</v>
      </c>
      <c r="BT54" s="129" t="s">
        <v>494</v>
      </c>
      <c r="BU54" s="129" t="s">
        <v>818</v>
      </c>
      <c r="BV54" s="129" t="s">
        <v>818</v>
      </c>
      <c r="BW54" s="129" t="s">
        <v>494</v>
      </c>
      <c r="BX54" s="129" t="s">
        <v>799</v>
      </c>
      <c r="BY54" s="129" t="s">
        <v>799</v>
      </c>
      <c r="BZ54" s="129" t="s">
        <v>800</v>
      </c>
      <c r="CA54" s="129" t="s">
        <v>511</v>
      </c>
      <c r="CB54" s="129" t="s">
        <v>780</v>
      </c>
      <c r="CC54" s="129" t="s">
        <v>780</v>
      </c>
      <c r="CD54" s="129" t="s">
        <v>780</v>
      </c>
      <c r="CE54" s="129" t="s">
        <v>498</v>
      </c>
      <c r="CF54" s="129" t="s">
        <v>512</v>
      </c>
      <c r="CG54" s="129" t="s">
        <v>512</v>
      </c>
      <c r="CH54" s="129" t="s">
        <v>512</v>
      </c>
      <c r="CI54" s="129" t="s">
        <v>498</v>
      </c>
      <c r="CJ54" s="129">
        <v>106</v>
      </c>
      <c r="CK54" s="129">
        <v>106</v>
      </c>
      <c r="CL54" s="129" t="s">
        <v>494</v>
      </c>
      <c r="CM54" s="129">
        <v>30100000</v>
      </c>
      <c r="CN54" s="139">
        <v>30100000</v>
      </c>
      <c r="CO54" s="129" t="s">
        <v>494</v>
      </c>
      <c r="CP54" s="129">
        <v>268</v>
      </c>
      <c r="CQ54" s="129">
        <v>268</v>
      </c>
      <c r="CR54" s="129" t="s">
        <v>494</v>
      </c>
      <c r="CS54" s="129">
        <v>30100000</v>
      </c>
      <c r="CT54" s="139">
        <v>30100000</v>
      </c>
      <c r="CU54" s="129" t="s">
        <v>500</v>
      </c>
      <c r="CV54" s="129" t="s">
        <v>494</v>
      </c>
      <c r="CW54" s="139">
        <v>4314333</v>
      </c>
      <c r="CX54" s="129" t="s">
        <v>501</v>
      </c>
      <c r="CY54" s="129">
        <v>2884</v>
      </c>
      <c r="CZ54" s="129">
        <v>2884</v>
      </c>
      <c r="DA54" s="129" t="s">
        <v>502</v>
      </c>
      <c r="DB54" s="139">
        <f>+Tabla3[[#This Row],[VALOR TOTAL ESTIMADO VIGENCIA ACTUAL]]-Tabla3[[#This Row],[Valor CDP BD]]</f>
        <v>0</v>
      </c>
      <c r="DC54" s="139">
        <f>+Tabla3[[#This Row],[Valor CDP BD]]-Tabla3[[#This Row],[Valor RP BD]]</f>
        <v>0</v>
      </c>
    </row>
    <row r="55" spans="1:107" ht="13.9" customHeight="1" x14ac:dyDescent="0.2">
      <c r="A55" s="129" t="s">
        <v>820</v>
      </c>
      <c r="B55" s="129" t="s">
        <v>821</v>
      </c>
      <c r="C55" s="129">
        <v>7711</v>
      </c>
      <c r="D55" s="129" t="s">
        <v>820</v>
      </c>
      <c r="E55" s="129">
        <v>542022</v>
      </c>
      <c r="F55" s="129">
        <v>7711</v>
      </c>
      <c r="G55" s="137" t="s">
        <v>500</v>
      </c>
      <c r="H55" s="129">
        <v>2886</v>
      </c>
      <c r="I55" s="129" t="s">
        <v>753</v>
      </c>
      <c r="J55" s="129" t="s">
        <v>467</v>
      </c>
      <c r="K55" s="129" t="s">
        <v>468</v>
      </c>
      <c r="L55" s="129" t="s">
        <v>469</v>
      </c>
      <c r="M55" s="129" t="s">
        <v>470</v>
      </c>
      <c r="N55" s="129" t="s">
        <v>471</v>
      </c>
      <c r="O55" s="129" t="s">
        <v>472</v>
      </c>
      <c r="P55" s="129" t="s">
        <v>246</v>
      </c>
      <c r="Q55" s="129" t="s">
        <v>244</v>
      </c>
      <c r="R55" s="129" t="s">
        <v>664</v>
      </c>
      <c r="S55" s="129" t="s">
        <v>665</v>
      </c>
      <c r="T55" s="129" t="s">
        <v>506</v>
      </c>
      <c r="U55" s="129">
        <v>0</v>
      </c>
      <c r="V55" s="129" t="s">
        <v>681</v>
      </c>
      <c r="W55" s="129" t="s">
        <v>59</v>
      </c>
      <c r="X55" s="129" t="s">
        <v>59</v>
      </c>
      <c r="Y55" s="129">
        <v>0</v>
      </c>
      <c r="Z55" s="129" t="s">
        <v>489</v>
      </c>
      <c r="AA55" s="129" t="s">
        <v>59</v>
      </c>
      <c r="AB55" s="138" t="s">
        <v>59</v>
      </c>
      <c r="AC55" s="138" t="s">
        <v>59</v>
      </c>
      <c r="AD55" s="138" t="s">
        <v>59</v>
      </c>
      <c r="AE55" s="129" t="s">
        <v>59</v>
      </c>
      <c r="AF55" s="129" t="s">
        <v>59</v>
      </c>
      <c r="AG55" s="139">
        <v>2234000</v>
      </c>
      <c r="AH55" s="129">
        <v>0</v>
      </c>
      <c r="AI55" s="129">
        <v>0</v>
      </c>
      <c r="AJ55" s="129">
        <v>0</v>
      </c>
      <c r="AK55" s="129" t="s">
        <v>481</v>
      </c>
      <c r="AL55" s="129" t="s">
        <v>482</v>
      </c>
      <c r="AM55" s="129">
        <v>0</v>
      </c>
      <c r="AN55" s="129">
        <v>0</v>
      </c>
      <c r="AO55" s="129" t="s">
        <v>232</v>
      </c>
      <c r="AP55" s="129" t="s">
        <v>500</v>
      </c>
      <c r="AQ55" s="129" t="s">
        <v>500</v>
      </c>
      <c r="AR55" s="129" t="s">
        <v>500</v>
      </c>
      <c r="AS55" s="129" t="s">
        <v>500</v>
      </c>
      <c r="AT55" s="129">
        <v>0</v>
      </c>
      <c r="AU55" s="129" t="s">
        <v>500</v>
      </c>
      <c r="AV55" s="129" t="s">
        <v>500</v>
      </c>
      <c r="AW55" s="129">
        <v>0</v>
      </c>
      <c r="AX55" s="129">
        <v>0</v>
      </c>
      <c r="AY55" s="129">
        <v>0</v>
      </c>
      <c r="AZ55" s="129" t="s">
        <v>484</v>
      </c>
      <c r="BA55" s="129" t="s">
        <v>485</v>
      </c>
      <c r="BB55" s="129" t="s">
        <v>486</v>
      </c>
      <c r="BC55" s="129">
        <v>3778917</v>
      </c>
      <c r="BD55" s="129" t="s">
        <v>487</v>
      </c>
      <c r="BE55" s="129" t="s">
        <v>488</v>
      </c>
      <c r="BF55" s="129" t="s">
        <v>489</v>
      </c>
      <c r="BG55" s="129" t="s">
        <v>489</v>
      </c>
      <c r="BH55" s="129" t="s">
        <v>489</v>
      </c>
      <c r="BI55" s="129" t="s">
        <v>490</v>
      </c>
      <c r="BJ55" s="129" t="s">
        <v>500</v>
      </c>
      <c r="BK55" s="129">
        <v>523690000</v>
      </c>
      <c r="BL55" s="129" t="s">
        <v>500</v>
      </c>
      <c r="BM55" s="138" t="s">
        <v>500</v>
      </c>
      <c r="BN55" s="129">
        <v>0</v>
      </c>
      <c r="BO55" s="129" t="s">
        <v>756</v>
      </c>
      <c r="BP55" s="129" t="s">
        <v>500</v>
      </c>
      <c r="BQ55" s="129" t="s">
        <v>500</v>
      </c>
      <c r="BR55" s="138" t="s">
        <v>500</v>
      </c>
      <c r="BS55" s="138" t="s">
        <v>500</v>
      </c>
      <c r="BT55" s="129" t="s">
        <v>500</v>
      </c>
      <c r="BU55" s="129" t="s">
        <v>500</v>
      </c>
      <c r="BV55" s="129" t="s">
        <v>500</v>
      </c>
      <c r="BW55" s="129" t="s">
        <v>500</v>
      </c>
      <c r="BX55" s="129" t="s">
        <v>682</v>
      </c>
      <c r="BY55" s="129" t="s">
        <v>500</v>
      </c>
      <c r="BZ55" s="129" t="s">
        <v>500</v>
      </c>
      <c r="CA55" s="129" t="s">
        <v>500</v>
      </c>
      <c r="CB55" s="129" t="s">
        <v>664</v>
      </c>
      <c r="CC55" s="129" t="s">
        <v>500</v>
      </c>
      <c r="CD55" s="129" t="s">
        <v>500</v>
      </c>
      <c r="CE55" s="129" t="s">
        <v>500</v>
      </c>
      <c r="CF55" s="129" t="s">
        <v>512</v>
      </c>
      <c r="CG55" s="129" t="s">
        <v>500</v>
      </c>
      <c r="CH55" s="129" t="s">
        <v>500</v>
      </c>
      <c r="CI55" s="129" t="s">
        <v>500</v>
      </c>
      <c r="CJ55" s="129" t="s">
        <v>500</v>
      </c>
      <c r="CK55" s="129" t="s">
        <v>500</v>
      </c>
      <c r="CL55" s="129" t="s">
        <v>494</v>
      </c>
      <c r="CM55" s="129">
        <v>0</v>
      </c>
      <c r="CN55" s="139">
        <v>0</v>
      </c>
      <c r="CO55" s="129" t="s">
        <v>494</v>
      </c>
      <c r="CP55" s="129">
        <v>0</v>
      </c>
      <c r="CQ55" s="129">
        <v>0</v>
      </c>
      <c r="CR55" s="129" t="s">
        <v>500</v>
      </c>
      <c r="CS55" s="129">
        <v>0</v>
      </c>
      <c r="CT55" s="139">
        <v>0</v>
      </c>
      <c r="CU55" s="129" t="s">
        <v>500</v>
      </c>
      <c r="CV55" s="129" t="s">
        <v>500</v>
      </c>
      <c r="CW55" s="139">
        <v>0</v>
      </c>
      <c r="CX55" s="129" t="s">
        <v>500</v>
      </c>
      <c r="CY55" s="129">
        <v>2886</v>
      </c>
      <c r="CZ55" s="129">
        <v>0</v>
      </c>
      <c r="DB55" s="139">
        <f>+Tabla3[[#This Row],[VALOR TOTAL ESTIMADO VIGENCIA ACTUAL]]-Tabla3[[#This Row],[Valor CDP BD]]</f>
        <v>2234000</v>
      </c>
      <c r="DC55" s="139">
        <f>+Tabla3[[#This Row],[Valor CDP BD]]-Tabla3[[#This Row],[Valor RP BD]]</f>
        <v>0</v>
      </c>
    </row>
    <row r="56" spans="1:107" ht="13.9" customHeight="1" x14ac:dyDescent="0.2">
      <c r="A56" s="129" t="s">
        <v>822</v>
      </c>
      <c r="B56" s="129" t="s">
        <v>823</v>
      </c>
      <c r="C56" s="129">
        <v>7711</v>
      </c>
      <c r="D56" s="129" t="s">
        <v>822</v>
      </c>
      <c r="E56" s="129">
        <v>552022</v>
      </c>
      <c r="F56" s="129">
        <v>7711</v>
      </c>
      <c r="G56" s="137" t="s">
        <v>500</v>
      </c>
      <c r="H56" s="129">
        <v>2885</v>
      </c>
      <c r="I56" s="129" t="s">
        <v>761</v>
      </c>
      <c r="J56" s="129" t="s">
        <v>467</v>
      </c>
      <c r="K56" s="129" t="s">
        <v>468</v>
      </c>
      <c r="L56" s="129" t="s">
        <v>469</v>
      </c>
      <c r="M56" s="129" t="s">
        <v>470</v>
      </c>
      <c r="N56" s="129" t="s">
        <v>471</v>
      </c>
      <c r="O56" s="129" t="s">
        <v>472</v>
      </c>
      <c r="P56" s="129" t="s">
        <v>246</v>
      </c>
      <c r="Q56" s="129" t="s">
        <v>244</v>
      </c>
      <c r="R56" s="129" t="s">
        <v>473</v>
      </c>
      <c r="S56" s="129" t="s">
        <v>474</v>
      </c>
      <c r="T56" s="129" t="s">
        <v>506</v>
      </c>
      <c r="U56" s="129">
        <v>0</v>
      </c>
      <c r="V56" s="129" t="s">
        <v>681</v>
      </c>
      <c r="W56" s="129" t="s">
        <v>59</v>
      </c>
      <c r="X56" s="129" t="s">
        <v>59</v>
      </c>
      <c r="Y56" s="129">
        <v>0</v>
      </c>
      <c r="Z56" s="129" t="s">
        <v>489</v>
      </c>
      <c r="AA56" s="129" t="s">
        <v>59</v>
      </c>
      <c r="AB56" s="138" t="s">
        <v>59</v>
      </c>
      <c r="AC56" s="138" t="s">
        <v>59</v>
      </c>
      <c r="AD56" s="138" t="s">
        <v>59</v>
      </c>
      <c r="AE56" s="129" t="s">
        <v>59</v>
      </c>
      <c r="AF56" s="129" t="s">
        <v>59</v>
      </c>
      <c r="AG56" s="139">
        <v>3820000</v>
      </c>
      <c r="AH56" s="129">
        <v>0</v>
      </c>
      <c r="AI56" s="129">
        <v>0</v>
      </c>
      <c r="AJ56" s="129">
        <v>0</v>
      </c>
      <c r="AK56" s="129" t="s">
        <v>481</v>
      </c>
      <c r="AL56" s="129" t="s">
        <v>482</v>
      </c>
      <c r="AM56" s="129">
        <v>0</v>
      </c>
      <c r="AN56" s="129">
        <v>0</v>
      </c>
      <c r="AO56" s="129" t="s">
        <v>232</v>
      </c>
      <c r="AP56" s="129" t="s">
        <v>500</v>
      </c>
      <c r="AQ56" s="129" t="s">
        <v>500</v>
      </c>
      <c r="AR56" s="129" t="s">
        <v>500</v>
      </c>
      <c r="AS56" s="129" t="s">
        <v>500</v>
      </c>
      <c r="AT56" s="129">
        <v>0</v>
      </c>
      <c r="AU56" s="129" t="s">
        <v>500</v>
      </c>
      <c r="AV56" s="129" t="s">
        <v>500</v>
      </c>
      <c r="AW56" s="129">
        <v>0</v>
      </c>
      <c r="AX56" s="129">
        <v>0</v>
      </c>
      <c r="AY56" s="129">
        <v>0</v>
      </c>
      <c r="AZ56" s="129" t="s">
        <v>484</v>
      </c>
      <c r="BA56" s="129" t="s">
        <v>485</v>
      </c>
      <c r="BB56" s="129" t="s">
        <v>486</v>
      </c>
      <c r="BC56" s="129">
        <v>3778917</v>
      </c>
      <c r="BD56" s="129" t="s">
        <v>487</v>
      </c>
      <c r="BE56" s="129" t="s">
        <v>488</v>
      </c>
      <c r="BF56" s="129" t="s">
        <v>489</v>
      </c>
      <c r="BG56" s="129" t="s">
        <v>489</v>
      </c>
      <c r="BH56" s="129" t="s">
        <v>489</v>
      </c>
      <c r="BI56" s="129" t="s">
        <v>490</v>
      </c>
      <c r="BJ56" s="129" t="s">
        <v>500</v>
      </c>
      <c r="BK56" s="129">
        <v>523690000</v>
      </c>
      <c r="BL56" s="129" t="s">
        <v>500</v>
      </c>
      <c r="BM56" s="138" t="s">
        <v>500</v>
      </c>
      <c r="BN56" s="129">
        <v>0</v>
      </c>
      <c r="BO56" s="129" t="s">
        <v>756</v>
      </c>
      <c r="BP56" s="129" t="s">
        <v>500</v>
      </c>
      <c r="BQ56" s="129" t="s">
        <v>500</v>
      </c>
      <c r="BR56" s="138" t="s">
        <v>500</v>
      </c>
      <c r="BS56" s="138" t="s">
        <v>500</v>
      </c>
      <c r="BT56" s="129" t="s">
        <v>500</v>
      </c>
      <c r="BU56" s="129" t="s">
        <v>500</v>
      </c>
      <c r="BV56" s="129" t="s">
        <v>500</v>
      </c>
      <c r="BW56" s="129" t="s">
        <v>500</v>
      </c>
      <c r="BX56" s="129" t="s">
        <v>682</v>
      </c>
      <c r="BY56" s="129" t="s">
        <v>500</v>
      </c>
      <c r="BZ56" s="129" t="s">
        <v>500</v>
      </c>
      <c r="CA56" s="129" t="s">
        <v>500</v>
      </c>
      <c r="CB56" s="129" t="s">
        <v>473</v>
      </c>
      <c r="CC56" s="129" t="s">
        <v>500</v>
      </c>
      <c r="CD56" s="129" t="s">
        <v>500</v>
      </c>
      <c r="CE56" s="129" t="s">
        <v>500</v>
      </c>
      <c r="CF56" s="129" t="s">
        <v>512</v>
      </c>
      <c r="CG56" s="129" t="s">
        <v>500</v>
      </c>
      <c r="CH56" s="129" t="s">
        <v>500</v>
      </c>
      <c r="CI56" s="129" t="s">
        <v>500</v>
      </c>
      <c r="CJ56" s="129" t="s">
        <v>500</v>
      </c>
      <c r="CK56" s="129" t="s">
        <v>500</v>
      </c>
      <c r="CL56" s="129" t="s">
        <v>494</v>
      </c>
      <c r="CM56" s="129">
        <v>0</v>
      </c>
      <c r="CN56" s="139">
        <v>0</v>
      </c>
      <c r="CO56" s="129" t="s">
        <v>494</v>
      </c>
      <c r="CP56" s="129">
        <v>0</v>
      </c>
      <c r="CQ56" s="129">
        <v>0</v>
      </c>
      <c r="CR56" s="129" t="s">
        <v>500</v>
      </c>
      <c r="CS56" s="129">
        <v>0</v>
      </c>
      <c r="CT56" s="139">
        <v>0</v>
      </c>
      <c r="CU56" s="129" t="s">
        <v>500</v>
      </c>
      <c r="CV56" s="129" t="s">
        <v>500</v>
      </c>
      <c r="CW56" s="139">
        <v>0</v>
      </c>
      <c r="CX56" s="129" t="s">
        <v>500</v>
      </c>
      <c r="CY56" s="129">
        <v>2885</v>
      </c>
      <c r="CZ56" s="129">
        <v>0</v>
      </c>
      <c r="DB56" s="139">
        <f>+Tabla3[[#This Row],[VALOR TOTAL ESTIMADO VIGENCIA ACTUAL]]-Tabla3[[#This Row],[Valor CDP BD]]</f>
        <v>3820000</v>
      </c>
      <c r="DC56" s="139">
        <f>+Tabla3[[#This Row],[Valor CDP BD]]-Tabla3[[#This Row],[Valor RP BD]]</f>
        <v>0</v>
      </c>
    </row>
    <row r="57" spans="1:107" ht="13.9" customHeight="1" x14ac:dyDescent="0.2">
      <c r="A57" s="129" t="s">
        <v>824</v>
      </c>
      <c r="B57" s="129" t="s">
        <v>825</v>
      </c>
      <c r="C57" s="129">
        <v>7711</v>
      </c>
      <c r="D57" s="129" t="s">
        <v>824</v>
      </c>
      <c r="E57" s="129">
        <v>562022</v>
      </c>
      <c r="F57" s="129">
        <v>7711</v>
      </c>
      <c r="G57" s="137" t="s">
        <v>500</v>
      </c>
      <c r="H57" s="129">
        <v>2887</v>
      </c>
      <c r="I57" s="129" t="s">
        <v>768</v>
      </c>
      <c r="J57" s="129" t="s">
        <v>467</v>
      </c>
      <c r="K57" s="129" t="s">
        <v>468</v>
      </c>
      <c r="L57" s="129" t="s">
        <v>469</v>
      </c>
      <c r="M57" s="129" t="s">
        <v>470</v>
      </c>
      <c r="N57" s="129" t="s">
        <v>471</v>
      </c>
      <c r="O57" s="129" t="s">
        <v>472</v>
      </c>
      <c r="P57" s="129" t="s">
        <v>246</v>
      </c>
      <c r="Q57" s="129" t="s">
        <v>244</v>
      </c>
      <c r="R57" s="129" t="s">
        <v>769</v>
      </c>
      <c r="S57" s="129" t="s">
        <v>770</v>
      </c>
      <c r="T57" s="129" t="s">
        <v>506</v>
      </c>
      <c r="U57" s="129">
        <v>0</v>
      </c>
      <c r="V57" s="129" t="s">
        <v>681</v>
      </c>
      <c r="W57" s="129" t="s">
        <v>59</v>
      </c>
      <c r="X57" s="129" t="s">
        <v>59</v>
      </c>
      <c r="Y57" s="129">
        <v>0</v>
      </c>
      <c r="Z57" s="129" t="s">
        <v>489</v>
      </c>
      <c r="AA57" s="129" t="s">
        <v>59</v>
      </c>
      <c r="AB57" s="138" t="s">
        <v>59</v>
      </c>
      <c r="AC57" s="138" t="s">
        <v>59</v>
      </c>
      <c r="AD57" s="138" t="s">
        <v>59</v>
      </c>
      <c r="AE57" s="129" t="s">
        <v>59</v>
      </c>
      <c r="AF57" s="129" t="s">
        <v>59</v>
      </c>
      <c r="AG57" s="139">
        <v>4078000</v>
      </c>
      <c r="AH57" s="129">
        <v>0</v>
      </c>
      <c r="AI57" s="129">
        <v>0</v>
      </c>
      <c r="AJ57" s="129">
        <v>0</v>
      </c>
      <c r="AK57" s="129" t="s">
        <v>481</v>
      </c>
      <c r="AL57" s="129" t="s">
        <v>482</v>
      </c>
      <c r="AM57" s="129">
        <v>0</v>
      </c>
      <c r="AN57" s="129">
        <v>0</v>
      </c>
      <c r="AO57" s="129" t="s">
        <v>232</v>
      </c>
      <c r="AP57" s="129" t="s">
        <v>500</v>
      </c>
      <c r="AQ57" s="129" t="s">
        <v>500</v>
      </c>
      <c r="AR57" s="129" t="s">
        <v>500</v>
      </c>
      <c r="AS57" s="129" t="s">
        <v>500</v>
      </c>
      <c r="AT57" s="129">
        <v>0</v>
      </c>
      <c r="AU57" s="129" t="s">
        <v>500</v>
      </c>
      <c r="AV57" s="129" t="s">
        <v>500</v>
      </c>
      <c r="AW57" s="129">
        <v>0</v>
      </c>
      <c r="AX57" s="129">
        <v>0</v>
      </c>
      <c r="AY57" s="129">
        <v>0</v>
      </c>
      <c r="AZ57" s="129" t="s">
        <v>484</v>
      </c>
      <c r="BA57" s="129" t="s">
        <v>485</v>
      </c>
      <c r="BB57" s="129" t="s">
        <v>486</v>
      </c>
      <c r="BC57" s="129">
        <v>3778917</v>
      </c>
      <c r="BD57" s="129" t="s">
        <v>487</v>
      </c>
      <c r="BE57" s="129" t="s">
        <v>488</v>
      </c>
      <c r="BF57" s="129" t="s">
        <v>489</v>
      </c>
      <c r="BG57" s="129" t="s">
        <v>489</v>
      </c>
      <c r="BH57" s="129" t="s">
        <v>489</v>
      </c>
      <c r="BI57" s="129" t="s">
        <v>490</v>
      </c>
      <c r="BJ57" s="129" t="s">
        <v>500</v>
      </c>
      <c r="BK57" s="129">
        <v>523690000</v>
      </c>
      <c r="BL57" s="129" t="s">
        <v>500</v>
      </c>
      <c r="BM57" s="138" t="s">
        <v>500</v>
      </c>
      <c r="BN57" s="129">
        <v>0</v>
      </c>
      <c r="BO57" s="129" t="s">
        <v>756</v>
      </c>
      <c r="BP57" s="129" t="s">
        <v>500</v>
      </c>
      <c r="BQ57" s="129" t="s">
        <v>500</v>
      </c>
      <c r="BR57" s="138" t="s">
        <v>500</v>
      </c>
      <c r="BS57" s="138" t="s">
        <v>500</v>
      </c>
      <c r="BT57" s="129" t="s">
        <v>500</v>
      </c>
      <c r="BU57" s="129" t="s">
        <v>500</v>
      </c>
      <c r="BV57" s="129" t="s">
        <v>500</v>
      </c>
      <c r="BW57" s="129" t="s">
        <v>500</v>
      </c>
      <c r="BX57" s="129" t="s">
        <v>682</v>
      </c>
      <c r="BY57" s="129" t="s">
        <v>500</v>
      </c>
      <c r="BZ57" s="129" t="s">
        <v>500</v>
      </c>
      <c r="CA57" s="129" t="s">
        <v>500</v>
      </c>
      <c r="CB57" s="129" t="s">
        <v>769</v>
      </c>
      <c r="CC57" s="129" t="s">
        <v>500</v>
      </c>
      <c r="CD57" s="129" t="s">
        <v>500</v>
      </c>
      <c r="CE57" s="129" t="s">
        <v>500</v>
      </c>
      <c r="CF57" s="129" t="s">
        <v>512</v>
      </c>
      <c r="CG57" s="129" t="s">
        <v>500</v>
      </c>
      <c r="CH57" s="129" t="s">
        <v>500</v>
      </c>
      <c r="CI57" s="129" t="s">
        <v>500</v>
      </c>
      <c r="CJ57" s="129" t="s">
        <v>500</v>
      </c>
      <c r="CK57" s="129" t="s">
        <v>500</v>
      </c>
      <c r="CL57" s="129" t="s">
        <v>494</v>
      </c>
      <c r="CM57" s="129">
        <v>0</v>
      </c>
      <c r="CN57" s="139">
        <v>0</v>
      </c>
      <c r="CO57" s="129" t="s">
        <v>494</v>
      </c>
      <c r="CP57" s="129">
        <v>0</v>
      </c>
      <c r="CQ57" s="129">
        <v>0</v>
      </c>
      <c r="CR57" s="129" t="s">
        <v>500</v>
      </c>
      <c r="CS57" s="129">
        <v>0</v>
      </c>
      <c r="CT57" s="139">
        <v>0</v>
      </c>
      <c r="CU57" s="129" t="s">
        <v>500</v>
      </c>
      <c r="CV57" s="129" t="s">
        <v>500</v>
      </c>
      <c r="CW57" s="139">
        <v>0</v>
      </c>
      <c r="CX57" s="129" t="s">
        <v>500</v>
      </c>
      <c r="CY57" s="129">
        <v>2887</v>
      </c>
      <c r="CZ57" s="129">
        <v>0</v>
      </c>
      <c r="DB57" s="139">
        <f>+Tabla3[[#This Row],[VALOR TOTAL ESTIMADO VIGENCIA ACTUAL]]-Tabla3[[#This Row],[Valor CDP BD]]</f>
        <v>4078000</v>
      </c>
      <c r="DC57" s="139">
        <f>+Tabla3[[#This Row],[Valor CDP BD]]-Tabla3[[#This Row],[Valor RP BD]]</f>
        <v>0</v>
      </c>
    </row>
    <row r="58" spans="1:107" ht="13.9" customHeight="1" x14ac:dyDescent="0.2">
      <c r="A58" s="129" t="s">
        <v>826</v>
      </c>
      <c r="B58" s="129" t="s">
        <v>827</v>
      </c>
      <c r="C58" s="129">
        <v>7711</v>
      </c>
      <c r="D58" s="129" t="s">
        <v>826</v>
      </c>
      <c r="E58" s="129">
        <v>572022</v>
      </c>
      <c r="F58" s="129">
        <v>7711</v>
      </c>
      <c r="G58" s="137" t="s">
        <v>500</v>
      </c>
      <c r="H58" s="129">
        <v>2884</v>
      </c>
      <c r="I58" s="129" t="s">
        <v>779</v>
      </c>
      <c r="J58" s="129" t="s">
        <v>467</v>
      </c>
      <c r="K58" s="129" t="s">
        <v>468</v>
      </c>
      <c r="L58" s="129" t="s">
        <v>469</v>
      </c>
      <c r="M58" s="129" t="s">
        <v>470</v>
      </c>
      <c r="N58" s="129" t="s">
        <v>471</v>
      </c>
      <c r="O58" s="129" t="s">
        <v>472</v>
      </c>
      <c r="P58" s="129" t="s">
        <v>246</v>
      </c>
      <c r="Q58" s="129" t="s">
        <v>244</v>
      </c>
      <c r="R58" s="129" t="s">
        <v>780</v>
      </c>
      <c r="S58" s="129" t="s">
        <v>781</v>
      </c>
      <c r="T58" s="129" t="s">
        <v>506</v>
      </c>
      <c r="U58" s="129">
        <v>0</v>
      </c>
      <c r="V58" s="129" t="s">
        <v>681</v>
      </c>
      <c r="W58" s="129" t="s">
        <v>59</v>
      </c>
      <c r="X58" s="129" t="s">
        <v>59</v>
      </c>
      <c r="Y58" s="129">
        <v>0</v>
      </c>
      <c r="Z58" s="129" t="s">
        <v>489</v>
      </c>
      <c r="AA58" s="129" t="s">
        <v>59</v>
      </c>
      <c r="AB58" s="138" t="s">
        <v>59</v>
      </c>
      <c r="AC58" s="138" t="s">
        <v>59</v>
      </c>
      <c r="AD58" s="138" t="s">
        <v>59</v>
      </c>
      <c r="AE58" s="129" t="s">
        <v>59</v>
      </c>
      <c r="AF58" s="129" t="s">
        <v>59</v>
      </c>
      <c r="AG58" s="139">
        <v>21760000</v>
      </c>
      <c r="AH58" s="129">
        <v>0</v>
      </c>
      <c r="AI58" s="129">
        <v>0</v>
      </c>
      <c r="AJ58" s="129">
        <v>0</v>
      </c>
      <c r="AK58" s="129" t="s">
        <v>481</v>
      </c>
      <c r="AL58" s="129" t="s">
        <v>482</v>
      </c>
      <c r="AM58" s="129">
        <v>0</v>
      </c>
      <c r="AN58" s="129">
        <v>0</v>
      </c>
      <c r="AO58" s="129" t="s">
        <v>232</v>
      </c>
      <c r="AP58" s="129" t="s">
        <v>500</v>
      </c>
      <c r="AQ58" s="129" t="s">
        <v>500</v>
      </c>
      <c r="AR58" s="129" t="s">
        <v>500</v>
      </c>
      <c r="AS58" s="129" t="s">
        <v>500</v>
      </c>
      <c r="AT58" s="129">
        <v>0</v>
      </c>
      <c r="AU58" s="129" t="s">
        <v>500</v>
      </c>
      <c r="AV58" s="129" t="s">
        <v>500</v>
      </c>
      <c r="AW58" s="129">
        <v>0</v>
      </c>
      <c r="AX58" s="129">
        <v>0</v>
      </c>
      <c r="AY58" s="129">
        <v>0</v>
      </c>
      <c r="AZ58" s="129" t="s">
        <v>484</v>
      </c>
      <c r="BA58" s="129" t="s">
        <v>485</v>
      </c>
      <c r="BB58" s="129" t="s">
        <v>486</v>
      </c>
      <c r="BC58" s="129">
        <v>3778917</v>
      </c>
      <c r="BD58" s="129" t="s">
        <v>487</v>
      </c>
      <c r="BE58" s="129" t="s">
        <v>488</v>
      </c>
      <c r="BF58" s="129" t="s">
        <v>489</v>
      </c>
      <c r="BG58" s="129" t="s">
        <v>489</v>
      </c>
      <c r="BH58" s="129" t="s">
        <v>489</v>
      </c>
      <c r="BI58" s="129" t="s">
        <v>490</v>
      </c>
      <c r="BJ58" s="129" t="s">
        <v>500</v>
      </c>
      <c r="BK58" s="129">
        <v>523690000</v>
      </c>
      <c r="BL58" s="129" t="s">
        <v>500</v>
      </c>
      <c r="BM58" s="138" t="s">
        <v>500</v>
      </c>
      <c r="BN58" s="129">
        <v>0</v>
      </c>
      <c r="BO58" s="129" t="s">
        <v>756</v>
      </c>
      <c r="BP58" s="129" t="s">
        <v>500</v>
      </c>
      <c r="BQ58" s="129" t="s">
        <v>500</v>
      </c>
      <c r="BR58" s="138" t="s">
        <v>500</v>
      </c>
      <c r="BS58" s="138" t="s">
        <v>500</v>
      </c>
      <c r="BT58" s="129" t="s">
        <v>500</v>
      </c>
      <c r="BU58" s="129" t="s">
        <v>500</v>
      </c>
      <c r="BV58" s="129" t="s">
        <v>500</v>
      </c>
      <c r="BW58" s="129" t="s">
        <v>500</v>
      </c>
      <c r="BX58" s="129" t="s">
        <v>682</v>
      </c>
      <c r="BY58" s="129" t="s">
        <v>500</v>
      </c>
      <c r="BZ58" s="129" t="s">
        <v>500</v>
      </c>
      <c r="CA58" s="129" t="s">
        <v>500</v>
      </c>
      <c r="CB58" s="129" t="s">
        <v>780</v>
      </c>
      <c r="CC58" s="129" t="s">
        <v>500</v>
      </c>
      <c r="CD58" s="129" t="s">
        <v>500</v>
      </c>
      <c r="CE58" s="129" t="s">
        <v>500</v>
      </c>
      <c r="CF58" s="129" t="s">
        <v>512</v>
      </c>
      <c r="CG58" s="129" t="s">
        <v>500</v>
      </c>
      <c r="CH58" s="129" t="s">
        <v>500</v>
      </c>
      <c r="CI58" s="129" t="s">
        <v>500</v>
      </c>
      <c r="CJ58" s="129" t="s">
        <v>500</v>
      </c>
      <c r="CK58" s="129" t="s">
        <v>500</v>
      </c>
      <c r="CL58" s="129" t="s">
        <v>494</v>
      </c>
      <c r="CM58" s="129">
        <v>0</v>
      </c>
      <c r="CN58" s="139">
        <v>0</v>
      </c>
      <c r="CO58" s="129" t="s">
        <v>494</v>
      </c>
      <c r="CP58" s="129">
        <v>0</v>
      </c>
      <c r="CQ58" s="129">
        <v>0</v>
      </c>
      <c r="CR58" s="129" t="s">
        <v>500</v>
      </c>
      <c r="CS58" s="129">
        <v>0</v>
      </c>
      <c r="CT58" s="139">
        <v>0</v>
      </c>
      <c r="CU58" s="129" t="s">
        <v>500</v>
      </c>
      <c r="CV58" s="129" t="s">
        <v>500</v>
      </c>
      <c r="CW58" s="139">
        <v>0</v>
      </c>
      <c r="CX58" s="129" t="s">
        <v>500</v>
      </c>
      <c r="CY58" s="129">
        <v>2884</v>
      </c>
      <c r="CZ58" s="129">
        <v>0</v>
      </c>
      <c r="DB58" s="139">
        <f>+Tabla3[[#This Row],[VALOR TOTAL ESTIMADO VIGENCIA ACTUAL]]-Tabla3[[#This Row],[Valor CDP BD]]</f>
        <v>21760000</v>
      </c>
      <c r="DC58" s="139">
        <f>+Tabla3[[#This Row],[Valor CDP BD]]-Tabla3[[#This Row],[Valor RP BD]]</f>
        <v>0</v>
      </c>
    </row>
    <row r="59" spans="1:107" ht="13.9" customHeight="1" x14ac:dyDescent="0.2">
      <c r="A59" s="129" t="s">
        <v>828</v>
      </c>
      <c r="B59" s="129" t="s">
        <v>829</v>
      </c>
      <c r="C59" s="129">
        <v>7711</v>
      </c>
      <c r="D59" s="129" t="s">
        <v>828</v>
      </c>
      <c r="E59" s="129">
        <v>582022</v>
      </c>
      <c r="F59" s="129">
        <v>7711</v>
      </c>
      <c r="G59" s="137" t="s">
        <v>500</v>
      </c>
      <c r="H59" s="129">
        <v>2899</v>
      </c>
      <c r="I59" s="129" t="s">
        <v>830</v>
      </c>
      <c r="J59" s="129" t="s">
        <v>467</v>
      </c>
      <c r="K59" s="129" t="s">
        <v>468</v>
      </c>
      <c r="L59" s="129" t="s">
        <v>469</v>
      </c>
      <c r="M59" s="129" t="s">
        <v>831</v>
      </c>
      <c r="N59" s="129" t="s">
        <v>471</v>
      </c>
      <c r="O59" s="129" t="s">
        <v>832</v>
      </c>
      <c r="P59" s="129" t="s">
        <v>246</v>
      </c>
      <c r="Q59" s="129" t="s">
        <v>243</v>
      </c>
      <c r="R59" s="129" t="s">
        <v>833</v>
      </c>
      <c r="S59" s="129" t="s">
        <v>834</v>
      </c>
      <c r="T59" s="129" t="s">
        <v>475</v>
      </c>
      <c r="U59" s="129">
        <v>0</v>
      </c>
      <c r="V59" s="129" t="s">
        <v>835</v>
      </c>
      <c r="W59" s="129" t="s">
        <v>477</v>
      </c>
      <c r="X59" s="129" t="s">
        <v>478</v>
      </c>
      <c r="Y59" s="129">
        <v>0</v>
      </c>
      <c r="Z59" s="129" t="s">
        <v>479</v>
      </c>
      <c r="AA59" s="129" t="s">
        <v>480</v>
      </c>
      <c r="AB59" s="138">
        <v>6</v>
      </c>
      <c r="AC59" s="138">
        <v>6</v>
      </c>
      <c r="AD59" s="138">
        <v>6</v>
      </c>
      <c r="AE59" s="129">
        <v>1</v>
      </c>
      <c r="AF59" s="129">
        <v>12</v>
      </c>
      <c r="AG59" s="139">
        <v>40470000</v>
      </c>
      <c r="AH59" s="129">
        <v>0</v>
      </c>
      <c r="AI59" s="129">
        <v>0</v>
      </c>
      <c r="AJ59" s="129">
        <v>0</v>
      </c>
      <c r="AK59" s="129" t="s">
        <v>836</v>
      </c>
      <c r="AL59" s="129" t="s">
        <v>837</v>
      </c>
      <c r="AM59" s="129">
        <v>0</v>
      </c>
      <c r="AN59" s="129">
        <v>0</v>
      </c>
      <c r="AO59" s="129" t="s">
        <v>232</v>
      </c>
      <c r="AP59" s="129" t="s">
        <v>500</v>
      </c>
      <c r="AQ59" s="129" t="s">
        <v>500</v>
      </c>
      <c r="AR59" s="129" t="s">
        <v>500</v>
      </c>
      <c r="AS59" s="129" t="s">
        <v>500</v>
      </c>
      <c r="AT59" s="129">
        <v>0</v>
      </c>
      <c r="AU59" s="129" t="s">
        <v>500</v>
      </c>
      <c r="AV59" s="129" t="s">
        <v>500</v>
      </c>
      <c r="AW59" s="129">
        <v>0</v>
      </c>
      <c r="AX59" s="129">
        <v>0</v>
      </c>
      <c r="AY59" s="129">
        <v>6745000</v>
      </c>
      <c r="AZ59" s="129" t="s">
        <v>484</v>
      </c>
      <c r="BA59" s="129" t="s">
        <v>485</v>
      </c>
      <c r="BB59" s="129" t="s">
        <v>486</v>
      </c>
      <c r="BC59" s="129">
        <v>3778917</v>
      </c>
      <c r="BD59" s="129" t="s">
        <v>487</v>
      </c>
      <c r="BE59" s="129" t="s">
        <v>488</v>
      </c>
      <c r="BF59" s="129" t="s">
        <v>489</v>
      </c>
      <c r="BG59" s="129" t="s">
        <v>489</v>
      </c>
      <c r="BH59" s="129" t="s">
        <v>489</v>
      </c>
      <c r="BI59" s="129" t="s">
        <v>490</v>
      </c>
      <c r="BJ59" s="129" t="s">
        <v>491</v>
      </c>
      <c r="BK59" s="129">
        <v>4514168000</v>
      </c>
      <c r="BL59" s="129" t="s">
        <v>500</v>
      </c>
      <c r="BM59" s="138" t="s">
        <v>500</v>
      </c>
      <c r="BN59" s="129">
        <v>0</v>
      </c>
      <c r="BO59" s="129" t="s">
        <v>838</v>
      </c>
      <c r="BP59" s="129" t="s">
        <v>500</v>
      </c>
      <c r="BQ59" s="129" t="s">
        <v>500</v>
      </c>
      <c r="BR59" s="138" t="s">
        <v>500</v>
      </c>
      <c r="BS59" s="138" t="s">
        <v>500</v>
      </c>
      <c r="BT59" s="129" t="s">
        <v>500</v>
      </c>
      <c r="BU59" s="129" t="s">
        <v>500</v>
      </c>
      <c r="BV59" s="129" t="s">
        <v>500</v>
      </c>
      <c r="BW59" s="129" t="s">
        <v>500</v>
      </c>
      <c r="BX59" s="129" t="s">
        <v>839</v>
      </c>
      <c r="BY59" s="129" t="s">
        <v>500</v>
      </c>
      <c r="BZ59" s="129" t="s">
        <v>500</v>
      </c>
      <c r="CA59" s="129" t="s">
        <v>500</v>
      </c>
      <c r="CB59" s="129" t="s">
        <v>833</v>
      </c>
      <c r="CC59" s="129" t="s">
        <v>500</v>
      </c>
      <c r="CD59" s="129" t="s">
        <v>500</v>
      </c>
      <c r="CE59" s="129" t="s">
        <v>500</v>
      </c>
      <c r="CF59" s="129" t="s">
        <v>499</v>
      </c>
      <c r="CG59" s="129" t="s">
        <v>500</v>
      </c>
      <c r="CH59" s="129" t="s">
        <v>500</v>
      </c>
      <c r="CI59" s="129" t="s">
        <v>500</v>
      </c>
      <c r="CJ59" s="129" t="s">
        <v>500</v>
      </c>
      <c r="CK59" s="129" t="s">
        <v>500</v>
      </c>
      <c r="CL59" s="129" t="s">
        <v>494</v>
      </c>
      <c r="CM59" s="129">
        <v>0</v>
      </c>
      <c r="CN59" s="139">
        <v>0</v>
      </c>
      <c r="CO59" s="129" t="s">
        <v>494</v>
      </c>
      <c r="CP59" s="129">
        <v>0</v>
      </c>
      <c r="CQ59" s="129">
        <v>0</v>
      </c>
      <c r="CR59" s="129" t="s">
        <v>500</v>
      </c>
      <c r="CS59" s="129">
        <v>0</v>
      </c>
      <c r="CT59" s="139">
        <v>0</v>
      </c>
      <c r="CU59" s="129" t="s">
        <v>500</v>
      </c>
      <c r="CV59" s="129" t="s">
        <v>500</v>
      </c>
      <c r="CW59" s="139">
        <v>0</v>
      </c>
      <c r="CX59" s="129" t="s">
        <v>500</v>
      </c>
      <c r="CY59" s="129">
        <v>2899</v>
      </c>
      <c r="CZ59" s="129">
        <v>0</v>
      </c>
      <c r="DB59" s="139">
        <f>+Tabla3[[#This Row],[VALOR TOTAL ESTIMADO VIGENCIA ACTUAL]]-Tabla3[[#This Row],[Valor CDP BD]]</f>
        <v>40470000</v>
      </c>
      <c r="DC59" s="139">
        <f>+Tabla3[[#This Row],[Valor CDP BD]]-Tabla3[[#This Row],[Valor RP BD]]</f>
        <v>0</v>
      </c>
    </row>
    <row r="60" spans="1:107" ht="13.9" customHeight="1" x14ac:dyDescent="0.2">
      <c r="A60" s="129" t="s">
        <v>840</v>
      </c>
      <c r="B60" s="129" t="s">
        <v>841</v>
      </c>
      <c r="C60" s="129">
        <v>7711</v>
      </c>
      <c r="D60" s="129" t="s">
        <v>840</v>
      </c>
      <c r="E60" s="129">
        <v>592022</v>
      </c>
      <c r="F60" s="129">
        <v>7711</v>
      </c>
      <c r="G60" s="137">
        <v>16346</v>
      </c>
      <c r="H60" s="129">
        <v>2899</v>
      </c>
      <c r="I60" s="129" t="s">
        <v>830</v>
      </c>
      <c r="J60" s="129" t="s">
        <v>467</v>
      </c>
      <c r="K60" s="129" t="s">
        <v>468</v>
      </c>
      <c r="L60" s="129" t="s">
        <v>469</v>
      </c>
      <c r="M60" s="129" t="s">
        <v>831</v>
      </c>
      <c r="N60" s="129" t="s">
        <v>471</v>
      </c>
      <c r="O60" s="129" t="s">
        <v>832</v>
      </c>
      <c r="P60" s="129" t="s">
        <v>246</v>
      </c>
      <c r="Q60" s="129" t="s">
        <v>243</v>
      </c>
      <c r="R60" s="129" t="s">
        <v>833</v>
      </c>
      <c r="S60" s="129" t="s">
        <v>834</v>
      </c>
      <c r="T60" s="129" t="s">
        <v>475</v>
      </c>
      <c r="U60" s="129">
        <v>0</v>
      </c>
      <c r="V60" s="129" t="s">
        <v>842</v>
      </c>
      <c r="W60" s="129" t="s">
        <v>477</v>
      </c>
      <c r="X60" s="129" t="s">
        <v>478</v>
      </c>
      <c r="Y60" s="129">
        <v>0</v>
      </c>
      <c r="Z60" s="129" t="s">
        <v>479</v>
      </c>
      <c r="AA60" s="129" t="s">
        <v>480</v>
      </c>
      <c r="AB60" s="138">
        <v>1</v>
      </c>
      <c r="AC60" s="138">
        <v>1</v>
      </c>
      <c r="AD60" s="138">
        <v>10</v>
      </c>
      <c r="AE60" s="129">
        <v>1</v>
      </c>
      <c r="AF60" s="129">
        <v>11</v>
      </c>
      <c r="AG60" s="139">
        <v>44090000</v>
      </c>
      <c r="AH60" s="129">
        <v>0</v>
      </c>
      <c r="AI60" s="129">
        <v>0</v>
      </c>
      <c r="AJ60" s="129">
        <v>0</v>
      </c>
      <c r="AK60" s="129" t="s">
        <v>836</v>
      </c>
      <c r="AL60" s="129" t="s">
        <v>837</v>
      </c>
      <c r="AM60" s="129">
        <v>0</v>
      </c>
      <c r="AN60" s="129">
        <v>0</v>
      </c>
      <c r="AO60" s="129" t="s">
        <v>232</v>
      </c>
      <c r="AP60" s="129" t="s">
        <v>843</v>
      </c>
      <c r="AQ60" s="129">
        <v>20221422</v>
      </c>
      <c r="AR60" s="129">
        <v>1521</v>
      </c>
      <c r="AS60" s="129">
        <v>44585</v>
      </c>
      <c r="AT60" s="129">
        <v>44090000</v>
      </c>
      <c r="AU60" s="129">
        <v>1400</v>
      </c>
      <c r="AV60" s="129">
        <v>44589</v>
      </c>
      <c r="AW60" s="129">
        <v>44090000</v>
      </c>
      <c r="AX60" s="129">
        <v>0</v>
      </c>
      <c r="AY60" s="129">
        <v>4409000</v>
      </c>
      <c r="AZ60" s="129" t="s">
        <v>484</v>
      </c>
      <c r="BA60" s="129" t="s">
        <v>485</v>
      </c>
      <c r="BB60" s="129" t="s">
        <v>486</v>
      </c>
      <c r="BC60" s="129">
        <v>3778917</v>
      </c>
      <c r="BD60" s="129" t="s">
        <v>487</v>
      </c>
      <c r="BE60" s="129" t="s">
        <v>488</v>
      </c>
      <c r="BF60" s="129" t="s">
        <v>489</v>
      </c>
      <c r="BG60" s="129" t="s">
        <v>489</v>
      </c>
      <c r="BH60" s="129" t="s">
        <v>489</v>
      </c>
      <c r="BI60" s="129" t="s">
        <v>490</v>
      </c>
      <c r="BJ60" s="129" t="s">
        <v>491</v>
      </c>
      <c r="BK60" s="129">
        <v>4514168000</v>
      </c>
      <c r="BL60" s="129" t="s">
        <v>492</v>
      </c>
      <c r="BM60" s="138">
        <v>16346</v>
      </c>
      <c r="BN60" s="129">
        <v>0</v>
      </c>
      <c r="BO60" s="129" t="s">
        <v>838</v>
      </c>
      <c r="BP60" s="129" t="s">
        <v>838</v>
      </c>
      <c r="BQ60" s="129" t="s">
        <v>494</v>
      </c>
      <c r="BR60" s="138">
        <v>20221422</v>
      </c>
      <c r="BS60" s="138" t="s">
        <v>844</v>
      </c>
      <c r="BT60" s="129" t="s">
        <v>494</v>
      </c>
      <c r="BU60" s="129" t="s">
        <v>845</v>
      </c>
      <c r="BV60" s="129" t="s">
        <v>845</v>
      </c>
      <c r="BW60" s="129" t="s">
        <v>494</v>
      </c>
      <c r="BX60" s="129" t="s">
        <v>846</v>
      </c>
      <c r="BY60" s="129" t="s">
        <v>846</v>
      </c>
      <c r="BZ60" s="129" t="s">
        <v>846</v>
      </c>
      <c r="CA60" s="129" t="s">
        <v>498</v>
      </c>
      <c r="CB60" s="129" t="s">
        <v>833</v>
      </c>
      <c r="CC60" s="129" t="s">
        <v>833</v>
      </c>
      <c r="CD60" s="129" t="s">
        <v>833</v>
      </c>
      <c r="CE60" s="129" t="s">
        <v>498</v>
      </c>
      <c r="CF60" s="129" t="s">
        <v>499</v>
      </c>
      <c r="CG60" s="129" t="s">
        <v>499</v>
      </c>
      <c r="CH60" s="129" t="s">
        <v>499</v>
      </c>
      <c r="CI60" s="129" t="s">
        <v>498</v>
      </c>
      <c r="CJ60" s="129">
        <v>1521</v>
      </c>
      <c r="CK60" s="129">
        <v>1521</v>
      </c>
      <c r="CL60" s="129" t="s">
        <v>494</v>
      </c>
      <c r="CM60" s="129">
        <v>44090000</v>
      </c>
      <c r="CN60" s="139">
        <v>44090000</v>
      </c>
      <c r="CO60" s="129" t="s">
        <v>494</v>
      </c>
      <c r="CP60" s="129">
        <v>1400</v>
      </c>
      <c r="CQ60" s="129">
        <v>1400</v>
      </c>
      <c r="CR60" s="129" t="s">
        <v>494</v>
      </c>
      <c r="CS60" s="129">
        <v>44090000</v>
      </c>
      <c r="CT60" s="139">
        <v>44090000</v>
      </c>
      <c r="CU60" s="129" t="s">
        <v>500</v>
      </c>
      <c r="CV60" s="129" t="s">
        <v>494</v>
      </c>
      <c r="CW60" s="139">
        <v>3527200</v>
      </c>
      <c r="CX60" s="129" t="s">
        <v>501</v>
      </c>
      <c r="CY60" s="129">
        <v>2899</v>
      </c>
      <c r="CZ60" s="129">
        <v>2899</v>
      </c>
      <c r="DA60" s="129" t="s">
        <v>502</v>
      </c>
      <c r="DB60" s="139">
        <f>+Tabla3[[#This Row],[VALOR TOTAL ESTIMADO VIGENCIA ACTUAL]]-Tabla3[[#This Row],[Valor CDP BD]]</f>
        <v>0</v>
      </c>
      <c r="DC60" s="139">
        <f>+Tabla3[[#This Row],[Valor CDP BD]]-Tabla3[[#This Row],[Valor RP BD]]</f>
        <v>0</v>
      </c>
    </row>
    <row r="61" spans="1:107" ht="13.9" customHeight="1" x14ac:dyDescent="0.2">
      <c r="A61" s="129" t="s">
        <v>847</v>
      </c>
      <c r="B61" s="129" t="s">
        <v>848</v>
      </c>
      <c r="C61" s="129">
        <v>7711</v>
      </c>
      <c r="D61" s="129" t="s">
        <v>847</v>
      </c>
      <c r="E61" s="129">
        <v>602022</v>
      </c>
      <c r="F61" s="129">
        <v>7711</v>
      </c>
      <c r="G61" s="137">
        <v>16352</v>
      </c>
      <c r="H61" s="129">
        <v>2899</v>
      </c>
      <c r="I61" s="129" t="s">
        <v>830</v>
      </c>
      <c r="J61" s="129" t="s">
        <v>467</v>
      </c>
      <c r="K61" s="129" t="s">
        <v>468</v>
      </c>
      <c r="L61" s="129" t="s">
        <v>469</v>
      </c>
      <c r="M61" s="129" t="s">
        <v>831</v>
      </c>
      <c r="N61" s="129" t="s">
        <v>471</v>
      </c>
      <c r="O61" s="129" t="s">
        <v>832</v>
      </c>
      <c r="P61" s="129" t="s">
        <v>246</v>
      </c>
      <c r="Q61" s="129" t="s">
        <v>243</v>
      </c>
      <c r="R61" s="129" t="s">
        <v>833</v>
      </c>
      <c r="S61" s="129" t="s">
        <v>834</v>
      </c>
      <c r="T61" s="129" t="s">
        <v>475</v>
      </c>
      <c r="U61" s="129">
        <v>0</v>
      </c>
      <c r="V61" s="129" t="s">
        <v>849</v>
      </c>
      <c r="W61" s="129" t="s">
        <v>477</v>
      </c>
      <c r="X61" s="129" t="s">
        <v>478</v>
      </c>
      <c r="Y61" s="129">
        <v>0</v>
      </c>
      <c r="Z61" s="129" t="s">
        <v>479</v>
      </c>
      <c r="AA61" s="129" t="s">
        <v>480</v>
      </c>
      <c r="AB61" s="138">
        <v>1</v>
      </c>
      <c r="AC61" s="138">
        <v>1</v>
      </c>
      <c r="AD61" s="138">
        <v>10</v>
      </c>
      <c r="AE61" s="129">
        <v>1</v>
      </c>
      <c r="AF61" s="129">
        <v>11</v>
      </c>
      <c r="AG61" s="139">
        <v>44090000</v>
      </c>
      <c r="AH61" s="129">
        <v>0</v>
      </c>
      <c r="AI61" s="129">
        <v>0</v>
      </c>
      <c r="AJ61" s="129">
        <v>0</v>
      </c>
      <c r="AK61" s="129" t="s">
        <v>836</v>
      </c>
      <c r="AL61" s="129" t="s">
        <v>837</v>
      </c>
      <c r="AM61" s="129">
        <v>0</v>
      </c>
      <c r="AN61" s="129">
        <v>0</v>
      </c>
      <c r="AO61" s="129" t="s">
        <v>232</v>
      </c>
      <c r="AP61" s="129" t="s">
        <v>850</v>
      </c>
      <c r="AQ61" s="129">
        <v>20221204</v>
      </c>
      <c r="AR61" s="129">
        <v>1288</v>
      </c>
      <c r="AS61" s="129">
        <v>44584</v>
      </c>
      <c r="AT61" s="129">
        <v>44090000</v>
      </c>
      <c r="AU61" s="129">
        <v>1427</v>
      </c>
      <c r="AV61" s="129">
        <v>44589</v>
      </c>
      <c r="AW61" s="129">
        <v>44090000</v>
      </c>
      <c r="AX61" s="129">
        <v>0</v>
      </c>
      <c r="AY61" s="129">
        <v>4409000</v>
      </c>
      <c r="AZ61" s="129" t="s">
        <v>484</v>
      </c>
      <c r="BA61" s="129" t="s">
        <v>485</v>
      </c>
      <c r="BB61" s="129" t="s">
        <v>486</v>
      </c>
      <c r="BC61" s="129">
        <v>3778917</v>
      </c>
      <c r="BD61" s="129" t="s">
        <v>487</v>
      </c>
      <c r="BE61" s="129" t="s">
        <v>488</v>
      </c>
      <c r="BF61" s="129" t="s">
        <v>489</v>
      </c>
      <c r="BG61" s="129" t="s">
        <v>489</v>
      </c>
      <c r="BH61" s="129" t="s">
        <v>489</v>
      </c>
      <c r="BI61" s="129" t="s">
        <v>490</v>
      </c>
      <c r="BJ61" s="129" t="s">
        <v>491</v>
      </c>
      <c r="BK61" s="129">
        <v>4514168000</v>
      </c>
      <c r="BL61" s="129" t="s">
        <v>492</v>
      </c>
      <c r="BM61" s="138">
        <v>16352</v>
      </c>
      <c r="BN61" s="129">
        <v>0</v>
      </c>
      <c r="BO61" s="129" t="s">
        <v>838</v>
      </c>
      <c r="BP61" s="129" t="s">
        <v>838</v>
      </c>
      <c r="BQ61" s="129" t="s">
        <v>494</v>
      </c>
      <c r="BR61" s="138">
        <v>20221204</v>
      </c>
      <c r="BS61" s="138" t="s">
        <v>851</v>
      </c>
      <c r="BT61" s="129" t="s">
        <v>494</v>
      </c>
      <c r="BU61" s="129" t="s">
        <v>850</v>
      </c>
      <c r="BV61" s="129" t="s">
        <v>850</v>
      </c>
      <c r="BW61" s="129" t="s">
        <v>494</v>
      </c>
      <c r="BX61" s="129" t="s">
        <v>852</v>
      </c>
      <c r="BY61" s="129" t="s">
        <v>852</v>
      </c>
      <c r="BZ61" s="129" t="s">
        <v>852</v>
      </c>
      <c r="CA61" s="129" t="s">
        <v>498</v>
      </c>
      <c r="CB61" s="129" t="s">
        <v>833</v>
      </c>
      <c r="CC61" s="129" t="s">
        <v>833</v>
      </c>
      <c r="CD61" s="129" t="s">
        <v>833</v>
      </c>
      <c r="CE61" s="129" t="s">
        <v>498</v>
      </c>
      <c r="CF61" s="129" t="s">
        <v>499</v>
      </c>
      <c r="CG61" s="129" t="s">
        <v>499</v>
      </c>
      <c r="CH61" s="129" t="s">
        <v>499</v>
      </c>
      <c r="CI61" s="129" t="s">
        <v>498</v>
      </c>
      <c r="CJ61" s="129">
        <v>1288</v>
      </c>
      <c r="CK61" s="129">
        <v>1288</v>
      </c>
      <c r="CL61" s="129" t="s">
        <v>494</v>
      </c>
      <c r="CM61" s="129">
        <v>44090000</v>
      </c>
      <c r="CN61" s="139">
        <v>44090000</v>
      </c>
      <c r="CO61" s="129" t="s">
        <v>494</v>
      </c>
      <c r="CP61" s="129">
        <v>1427</v>
      </c>
      <c r="CQ61" s="129">
        <v>1427</v>
      </c>
      <c r="CR61" s="129" t="s">
        <v>494</v>
      </c>
      <c r="CS61" s="129">
        <v>44090000</v>
      </c>
      <c r="CT61" s="139">
        <v>44090000</v>
      </c>
      <c r="CU61" s="129" t="s">
        <v>500</v>
      </c>
      <c r="CV61" s="129" t="s">
        <v>494</v>
      </c>
      <c r="CW61" s="139">
        <v>4409000</v>
      </c>
      <c r="CX61" s="129" t="s">
        <v>501</v>
      </c>
      <c r="CY61" s="129">
        <v>2899</v>
      </c>
      <c r="CZ61" s="129">
        <v>2899</v>
      </c>
      <c r="DA61" s="129" t="s">
        <v>502</v>
      </c>
      <c r="DB61" s="139">
        <f>+Tabla3[[#This Row],[VALOR TOTAL ESTIMADO VIGENCIA ACTUAL]]-Tabla3[[#This Row],[Valor CDP BD]]</f>
        <v>0</v>
      </c>
      <c r="DC61" s="139">
        <f>+Tabla3[[#This Row],[Valor CDP BD]]-Tabla3[[#This Row],[Valor RP BD]]</f>
        <v>0</v>
      </c>
    </row>
    <row r="62" spans="1:107" ht="13.9" customHeight="1" x14ac:dyDescent="0.2">
      <c r="A62" s="129" t="s">
        <v>853</v>
      </c>
      <c r="B62" s="129" t="s">
        <v>854</v>
      </c>
      <c r="C62" s="129">
        <v>7711</v>
      </c>
      <c r="D62" s="129" t="s">
        <v>853</v>
      </c>
      <c r="E62" s="129">
        <v>612022</v>
      </c>
      <c r="F62" s="129">
        <v>7711</v>
      </c>
      <c r="G62" s="137" t="s">
        <v>500</v>
      </c>
      <c r="H62" s="129">
        <v>2898</v>
      </c>
      <c r="I62" s="129" t="s">
        <v>855</v>
      </c>
      <c r="J62" s="129" t="s">
        <v>467</v>
      </c>
      <c r="K62" s="129" t="s">
        <v>468</v>
      </c>
      <c r="L62" s="129" t="s">
        <v>469</v>
      </c>
      <c r="M62" s="129" t="s">
        <v>831</v>
      </c>
      <c r="N62" s="129" t="s">
        <v>471</v>
      </c>
      <c r="O62" s="129" t="s">
        <v>832</v>
      </c>
      <c r="P62" s="129" t="s">
        <v>246</v>
      </c>
      <c r="Q62" s="129" t="s">
        <v>243</v>
      </c>
      <c r="R62" s="129" t="s">
        <v>856</v>
      </c>
      <c r="S62" s="129" t="s">
        <v>857</v>
      </c>
      <c r="T62" s="129" t="s">
        <v>475</v>
      </c>
      <c r="U62" s="129">
        <v>0</v>
      </c>
      <c r="V62" s="129" t="s">
        <v>858</v>
      </c>
      <c r="W62" s="129" t="s">
        <v>477</v>
      </c>
      <c r="X62" s="129" t="s">
        <v>478</v>
      </c>
      <c r="Y62" s="129">
        <v>0</v>
      </c>
      <c r="Z62" s="129" t="s">
        <v>479</v>
      </c>
      <c r="AA62" s="129" t="s">
        <v>480</v>
      </c>
      <c r="AB62" s="138">
        <v>7</v>
      </c>
      <c r="AC62" s="138">
        <v>7</v>
      </c>
      <c r="AD62" s="138">
        <v>5</v>
      </c>
      <c r="AE62" s="129">
        <v>1</v>
      </c>
      <c r="AF62" s="129">
        <v>12</v>
      </c>
      <c r="AG62" s="139">
        <v>22045000</v>
      </c>
      <c r="AH62" s="129">
        <v>0</v>
      </c>
      <c r="AI62" s="129">
        <v>0</v>
      </c>
      <c r="AJ62" s="129">
        <v>0</v>
      </c>
      <c r="AK62" s="129" t="s">
        <v>836</v>
      </c>
      <c r="AL62" s="129" t="s">
        <v>837</v>
      </c>
      <c r="AM62" s="129">
        <v>0</v>
      </c>
      <c r="AN62" s="129">
        <v>0</v>
      </c>
      <c r="AO62" s="129" t="s">
        <v>232</v>
      </c>
      <c r="AP62" s="129" t="s">
        <v>500</v>
      </c>
      <c r="AQ62" s="129" t="s">
        <v>500</v>
      </c>
      <c r="AR62" s="129" t="s">
        <v>500</v>
      </c>
      <c r="AS62" s="129" t="s">
        <v>500</v>
      </c>
      <c r="AT62" s="129">
        <v>0</v>
      </c>
      <c r="AU62" s="129" t="s">
        <v>500</v>
      </c>
      <c r="AV62" s="129" t="s">
        <v>500</v>
      </c>
      <c r="AW62" s="129">
        <v>0</v>
      </c>
      <c r="AX62" s="129">
        <v>0</v>
      </c>
      <c r="AY62" s="129">
        <v>4409000</v>
      </c>
      <c r="AZ62" s="129" t="s">
        <v>484</v>
      </c>
      <c r="BA62" s="129" t="s">
        <v>485</v>
      </c>
      <c r="BB62" s="129" t="s">
        <v>486</v>
      </c>
      <c r="BC62" s="129">
        <v>3778917</v>
      </c>
      <c r="BD62" s="129" t="s">
        <v>487</v>
      </c>
      <c r="BE62" s="129" t="s">
        <v>488</v>
      </c>
      <c r="BF62" s="129" t="s">
        <v>489</v>
      </c>
      <c r="BG62" s="129" t="s">
        <v>489</v>
      </c>
      <c r="BH62" s="129" t="s">
        <v>489</v>
      </c>
      <c r="BI62" s="129" t="s">
        <v>490</v>
      </c>
      <c r="BJ62" s="129" t="s">
        <v>491</v>
      </c>
      <c r="BK62" s="129">
        <v>4514168000</v>
      </c>
      <c r="BL62" s="129" t="s">
        <v>500</v>
      </c>
      <c r="BM62" s="138" t="s">
        <v>500</v>
      </c>
      <c r="BN62" s="129">
        <v>0</v>
      </c>
      <c r="BO62" s="129" t="s">
        <v>838</v>
      </c>
      <c r="BP62" s="129" t="s">
        <v>500</v>
      </c>
      <c r="BQ62" s="129" t="s">
        <v>500</v>
      </c>
      <c r="BR62" s="138" t="s">
        <v>500</v>
      </c>
      <c r="BS62" s="138" t="s">
        <v>500</v>
      </c>
      <c r="BT62" s="129" t="s">
        <v>500</v>
      </c>
      <c r="BU62" s="129" t="s">
        <v>500</v>
      </c>
      <c r="BV62" s="129" t="s">
        <v>500</v>
      </c>
      <c r="BW62" s="129" t="s">
        <v>500</v>
      </c>
      <c r="BX62" s="129" t="s">
        <v>859</v>
      </c>
      <c r="BY62" s="129" t="s">
        <v>500</v>
      </c>
      <c r="BZ62" s="129" t="s">
        <v>500</v>
      </c>
      <c r="CA62" s="129" t="s">
        <v>500</v>
      </c>
      <c r="CB62" s="129" t="s">
        <v>856</v>
      </c>
      <c r="CC62" s="129" t="s">
        <v>500</v>
      </c>
      <c r="CD62" s="129" t="s">
        <v>500</v>
      </c>
      <c r="CE62" s="129" t="s">
        <v>500</v>
      </c>
      <c r="CF62" s="129" t="s">
        <v>499</v>
      </c>
      <c r="CG62" s="129" t="s">
        <v>500</v>
      </c>
      <c r="CH62" s="129" t="s">
        <v>500</v>
      </c>
      <c r="CI62" s="129" t="s">
        <v>500</v>
      </c>
      <c r="CJ62" s="129" t="s">
        <v>500</v>
      </c>
      <c r="CK62" s="129" t="s">
        <v>500</v>
      </c>
      <c r="CL62" s="129" t="s">
        <v>494</v>
      </c>
      <c r="CM62" s="129">
        <v>0</v>
      </c>
      <c r="CN62" s="139">
        <v>0</v>
      </c>
      <c r="CO62" s="129" t="s">
        <v>494</v>
      </c>
      <c r="CP62" s="129">
        <v>0</v>
      </c>
      <c r="CQ62" s="129">
        <v>0</v>
      </c>
      <c r="CR62" s="129" t="s">
        <v>500</v>
      </c>
      <c r="CS62" s="129">
        <v>0</v>
      </c>
      <c r="CT62" s="139">
        <v>0</v>
      </c>
      <c r="CU62" s="129" t="s">
        <v>500</v>
      </c>
      <c r="CV62" s="129" t="s">
        <v>500</v>
      </c>
      <c r="CW62" s="139">
        <v>0</v>
      </c>
      <c r="CX62" s="129" t="s">
        <v>500</v>
      </c>
      <c r="CY62" s="129">
        <v>2898</v>
      </c>
      <c r="CZ62" s="129">
        <v>0</v>
      </c>
      <c r="DB62" s="139">
        <f>+Tabla3[[#This Row],[VALOR TOTAL ESTIMADO VIGENCIA ACTUAL]]-Tabla3[[#This Row],[Valor CDP BD]]</f>
        <v>22045000</v>
      </c>
      <c r="DC62" s="139">
        <f>+Tabla3[[#This Row],[Valor CDP BD]]-Tabla3[[#This Row],[Valor RP BD]]</f>
        <v>0</v>
      </c>
    </row>
    <row r="63" spans="1:107" ht="13.9" customHeight="1" x14ac:dyDescent="0.2">
      <c r="A63" s="129" t="s">
        <v>860</v>
      </c>
      <c r="B63" s="129" t="s">
        <v>829</v>
      </c>
      <c r="C63" s="129">
        <v>7711</v>
      </c>
      <c r="D63" s="129" t="s">
        <v>860</v>
      </c>
      <c r="E63" s="129">
        <v>622022</v>
      </c>
      <c r="F63" s="129">
        <v>7711</v>
      </c>
      <c r="G63" s="137" t="s">
        <v>500</v>
      </c>
      <c r="H63" s="129">
        <v>2899</v>
      </c>
      <c r="I63" s="129" t="s">
        <v>830</v>
      </c>
      <c r="J63" s="129" t="s">
        <v>467</v>
      </c>
      <c r="K63" s="129" t="s">
        <v>468</v>
      </c>
      <c r="L63" s="129" t="s">
        <v>469</v>
      </c>
      <c r="M63" s="129" t="s">
        <v>831</v>
      </c>
      <c r="N63" s="129" t="s">
        <v>471</v>
      </c>
      <c r="O63" s="129" t="s">
        <v>832</v>
      </c>
      <c r="P63" s="129" t="s">
        <v>246</v>
      </c>
      <c r="Q63" s="129" t="s">
        <v>243</v>
      </c>
      <c r="R63" s="129" t="s">
        <v>833</v>
      </c>
      <c r="S63" s="129" t="s">
        <v>834</v>
      </c>
      <c r="T63" s="129" t="s">
        <v>475</v>
      </c>
      <c r="U63" s="129">
        <v>0</v>
      </c>
      <c r="V63" s="129" t="s">
        <v>681</v>
      </c>
      <c r="W63" s="129" t="s">
        <v>59</v>
      </c>
      <c r="X63" s="129" t="s">
        <v>59</v>
      </c>
      <c r="Y63" s="129">
        <v>0</v>
      </c>
      <c r="Z63" s="129" t="s">
        <v>489</v>
      </c>
      <c r="AA63" s="129" t="s">
        <v>59</v>
      </c>
      <c r="AB63" s="138" t="s">
        <v>59</v>
      </c>
      <c r="AC63" s="138" t="s">
        <v>59</v>
      </c>
      <c r="AD63" s="138" t="s">
        <v>59</v>
      </c>
      <c r="AE63" s="129" t="s">
        <v>59</v>
      </c>
      <c r="AF63" s="129" t="s">
        <v>59</v>
      </c>
      <c r="AG63" s="139">
        <v>0</v>
      </c>
      <c r="AH63" s="129">
        <v>0</v>
      </c>
      <c r="AI63" s="129">
        <v>0</v>
      </c>
      <c r="AJ63" s="129">
        <v>0</v>
      </c>
      <c r="AK63" s="129" t="s">
        <v>836</v>
      </c>
      <c r="AL63" s="129" t="s">
        <v>837</v>
      </c>
      <c r="AM63" s="129">
        <v>0</v>
      </c>
      <c r="AN63" s="129">
        <v>0</v>
      </c>
      <c r="AO63" s="129" t="s">
        <v>232</v>
      </c>
      <c r="AP63" s="129" t="s">
        <v>500</v>
      </c>
      <c r="AQ63" s="129" t="s">
        <v>500</v>
      </c>
      <c r="AR63" s="129" t="s">
        <v>500</v>
      </c>
      <c r="AS63" s="129" t="s">
        <v>500</v>
      </c>
      <c r="AT63" s="129">
        <v>0</v>
      </c>
      <c r="AU63" s="129" t="s">
        <v>500</v>
      </c>
      <c r="AV63" s="129" t="s">
        <v>500</v>
      </c>
      <c r="AW63" s="129">
        <v>0</v>
      </c>
      <c r="AX63" s="129">
        <v>0</v>
      </c>
      <c r="AY63" s="129">
        <v>0</v>
      </c>
      <c r="AZ63" s="129" t="s">
        <v>484</v>
      </c>
      <c r="BA63" s="129" t="s">
        <v>485</v>
      </c>
      <c r="BB63" s="129" t="s">
        <v>486</v>
      </c>
      <c r="BC63" s="129">
        <v>3778917</v>
      </c>
      <c r="BD63" s="129" t="s">
        <v>487</v>
      </c>
      <c r="BE63" s="129" t="s">
        <v>488</v>
      </c>
      <c r="BF63" s="129" t="s">
        <v>489</v>
      </c>
      <c r="BG63" s="129" t="s">
        <v>489</v>
      </c>
      <c r="BH63" s="129" t="s">
        <v>489</v>
      </c>
      <c r="BI63" s="129" t="s">
        <v>490</v>
      </c>
      <c r="BJ63" s="129" t="s">
        <v>500</v>
      </c>
      <c r="BK63" s="129">
        <v>4514168000</v>
      </c>
      <c r="BL63" s="129" t="s">
        <v>500</v>
      </c>
      <c r="BM63" s="138" t="s">
        <v>500</v>
      </c>
      <c r="BN63" s="129">
        <v>0</v>
      </c>
      <c r="BO63" s="129" t="s">
        <v>838</v>
      </c>
      <c r="BP63" s="129" t="s">
        <v>500</v>
      </c>
      <c r="BQ63" s="129" t="s">
        <v>500</v>
      </c>
      <c r="BR63" s="138" t="s">
        <v>500</v>
      </c>
      <c r="BS63" s="138" t="s">
        <v>500</v>
      </c>
      <c r="BT63" s="129" t="s">
        <v>500</v>
      </c>
      <c r="BU63" s="129" t="s">
        <v>500</v>
      </c>
      <c r="BV63" s="129" t="s">
        <v>500</v>
      </c>
      <c r="BW63" s="129" t="s">
        <v>500</v>
      </c>
      <c r="BX63" s="129" t="s">
        <v>682</v>
      </c>
      <c r="BY63" s="129" t="s">
        <v>500</v>
      </c>
      <c r="BZ63" s="129" t="s">
        <v>500</v>
      </c>
      <c r="CA63" s="129" t="s">
        <v>500</v>
      </c>
      <c r="CB63" s="129" t="s">
        <v>833</v>
      </c>
      <c r="CC63" s="129" t="s">
        <v>500</v>
      </c>
      <c r="CD63" s="129" t="s">
        <v>500</v>
      </c>
      <c r="CE63" s="129" t="s">
        <v>500</v>
      </c>
      <c r="CF63" s="129" t="s">
        <v>499</v>
      </c>
      <c r="CG63" s="129" t="s">
        <v>500</v>
      </c>
      <c r="CH63" s="129" t="s">
        <v>500</v>
      </c>
      <c r="CI63" s="129" t="s">
        <v>500</v>
      </c>
      <c r="CJ63" s="129" t="s">
        <v>500</v>
      </c>
      <c r="CK63" s="129" t="s">
        <v>500</v>
      </c>
      <c r="CL63" s="129" t="s">
        <v>494</v>
      </c>
      <c r="CM63" s="129">
        <v>0</v>
      </c>
      <c r="CN63" s="139">
        <v>0</v>
      </c>
      <c r="CO63" s="129" t="s">
        <v>494</v>
      </c>
      <c r="CP63" s="129">
        <v>0</v>
      </c>
      <c r="CQ63" s="129">
        <v>0</v>
      </c>
      <c r="CR63" s="129" t="s">
        <v>500</v>
      </c>
      <c r="CS63" s="129">
        <v>0</v>
      </c>
      <c r="CT63" s="139">
        <v>0</v>
      </c>
      <c r="CU63" s="129" t="s">
        <v>500</v>
      </c>
      <c r="CV63" s="129" t="s">
        <v>500</v>
      </c>
      <c r="CW63" s="139">
        <v>0</v>
      </c>
      <c r="CX63" s="129" t="s">
        <v>500</v>
      </c>
      <c r="CY63" s="129">
        <v>2899</v>
      </c>
      <c r="CZ63" s="129">
        <v>0</v>
      </c>
      <c r="DB63" s="139">
        <f>+Tabla3[[#This Row],[VALOR TOTAL ESTIMADO VIGENCIA ACTUAL]]-Tabla3[[#This Row],[Valor CDP BD]]</f>
        <v>0</v>
      </c>
      <c r="DC63" s="139">
        <f>+Tabla3[[#This Row],[Valor CDP BD]]-Tabla3[[#This Row],[Valor RP BD]]</f>
        <v>0</v>
      </c>
    </row>
    <row r="64" spans="1:107" ht="13.9" customHeight="1" x14ac:dyDescent="0.2">
      <c r="A64" s="129" t="s">
        <v>861</v>
      </c>
      <c r="B64" s="129" t="s">
        <v>854</v>
      </c>
      <c r="C64" s="129">
        <v>7711</v>
      </c>
      <c r="D64" s="129" t="s">
        <v>861</v>
      </c>
      <c r="E64" s="129">
        <v>632022</v>
      </c>
      <c r="F64" s="129">
        <v>7711</v>
      </c>
      <c r="G64" s="137" t="s">
        <v>500</v>
      </c>
      <c r="H64" s="129">
        <v>2898</v>
      </c>
      <c r="I64" s="129" t="s">
        <v>855</v>
      </c>
      <c r="J64" s="129" t="s">
        <v>467</v>
      </c>
      <c r="K64" s="129" t="s">
        <v>468</v>
      </c>
      <c r="L64" s="129" t="s">
        <v>469</v>
      </c>
      <c r="M64" s="129" t="s">
        <v>831</v>
      </c>
      <c r="N64" s="129" t="s">
        <v>471</v>
      </c>
      <c r="O64" s="129" t="s">
        <v>832</v>
      </c>
      <c r="P64" s="129" t="s">
        <v>246</v>
      </c>
      <c r="Q64" s="129" t="s">
        <v>243</v>
      </c>
      <c r="R64" s="129" t="s">
        <v>856</v>
      </c>
      <c r="S64" s="129" t="s">
        <v>857</v>
      </c>
      <c r="T64" s="129" t="s">
        <v>475</v>
      </c>
      <c r="U64" s="129">
        <v>0</v>
      </c>
      <c r="V64" s="129" t="s">
        <v>681</v>
      </c>
      <c r="W64" s="129" t="s">
        <v>59</v>
      </c>
      <c r="X64" s="129" t="s">
        <v>59</v>
      </c>
      <c r="Y64" s="129">
        <v>0</v>
      </c>
      <c r="Z64" s="129" t="s">
        <v>489</v>
      </c>
      <c r="AA64" s="129" t="s">
        <v>59</v>
      </c>
      <c r="AB64" s="138" t="s">
        <v>59</v>
      </c>
      <c r="AC64" s="138" t="s">
        <v>59</v>
      </c>
      <c r="AD64" s="138" t="s">
        <v>59</v>
      </c>
      <c r="AE64" s="129" t="s">
        <v>59</v>
      </c>
      <c r="AF64" s="129" t="s">
        <v>59</v>
      </c>
      <c r="AG64" s="139">
        <v>8216000</v>
      </c>
      <c r="AH64" s="129">
        <v>0</v>
      </c>
      <c r="AI64" s="129">
        <v>0</v>
      </c>
      <c r="AJ64" s="129">
        <v>0</v>
      </c>
      <c r="AK64" s="129" t="s">
        <v>836</v>
      </c>
      <c r="AL64" s="129" t="s">
        <v>837</v>
      </c>
      <c r="AM64" s="129">
        <v>0</v>
      </c>
      <c r="AN64" s="129">
        <v>0</v>
      </c>
      <c r="AO64" s="129" t="s">
        <v>232</v>
      </c>
      <c r="AP64" s="129" t="s">
        <v>500</v>
      </c>
      <c r="AQ64" s="129" t="s">
        <v>500</v>
      </c>
      <c r="AR64" s="129" t="s">
        <v>500</v>
      </c>
      <c r="AS64" s="129" t="s">
        <v>500</v>
      </c>
      <c r="AT64" s="129">
        <v>0</v>
      </c>
      <c r="AU64" s="129" t="s">
        <v>500</v>
      </c>
      <c r="AV64" s="129" t="s">
        <v>500</v>
      </c>
      <c r="AW64" s="129">
        <v>0</v>
      </c>
      <c r="AX64" s="129">
        <v>0</v>
      </c>
      <c r="AY64" s="129">
        <v>0</v>
      </c>
      <c r="AZ64" s="129" t="s">
        <v>484</v>
      </c>
      <c r="BA64" s="129" t="s">
        <v>485</v>
      </c>
      <c r="BB64" s="129" t="s">
        <v>486</v>
      </c>
      <c r="BC64" s="129">
        <v>3778917</v>
      </c>
      <c r="BD64" s="129" t="s">
        <v>487</v>
      </c>
      <c r="BE64" s="129" t="s">
        <v>488</v>
      </c>
      <c r="BF64" s="129" t="s">
        <v>489</v>
      </c>
      <c r="BG64" s="129" t="s">
        <v>489</v>
      </c>
      <c r="BH64" s="129" t="s">
        <v>489</v>
      </c>
      <c r="BI64" s="129" t="s">
        <v>490</v>
      </c>
      <c r="BJ64" s="129" t="s">
        <v>500</v>
      </c>
      <c r="BK64" s="129">
        <v>4514168000</v>
      </c>
      <c r="BL64" s="129" t="s">
        <v>500</v>
      </c>
      <c r="BM64" s="138" t="s">
        <v>500</v>
      </c>
      <c r="BN64" s="129">
        <v>0</v>
      </c>
      <c r="BO64" s="129" t="s">
        <v>838</v>
      </c>
      <c r="BP64" s="129" t="s">
        <v>500</v>
      </c>
      <c r="BQ64" s="129" t="s">
        <v>500</v>
      </c>
      <c r="BR64" s="138" t="s">
        <v>500</v>
      </c>
      <c r="BS64" s="138" t="s">
        <v>500</v>
      </c>
      <c r="BT64" s="129" t="s">
        <v>500</v>
      </c>
      <c r="BU64" s="129" t="s">
        <v>500</v>
      </c>
      <c r="BV64" s="129" t="s">
        <v>500</v>
      </c>
      <c r="BW64" s="129" t="s">
        <v>500</v>
      </c>
      <c r="BX64" s="129" t="s">
        <v>682</v>
      </c>
      <c r="BY64" s="129" t="s">
        <v>500</v>
      </c>
      <c r="BZ64" s="129" t="s">
        <v>500</v>
      </c>
      <c r="CA64" s="129" t="s">
        <v>500</v>
      </c>
      <c r="CB64" s="129" t="s">
        <v>856</v>
      </c>
      <c r="CC64" s="129" t="s">
        <v>500</v>
      </c>
      <c r="CD64" s="129" t="s">
        <v>500</v>
      </c>
      <c r="CE64" s="129" t="s">
        <v>500</v>
      </c>
      <c r="CF64" s="129" t="s">
        <v>499</v>
      </c>
      <c r="CG64" s="129" t="s">
        <v>500</v>
      </c>
      <c r="CH64" s="129" t="s">
        <v>500</v>
      </c>
      <c r="CI64" s="129" t="s">
        <v>500</v>
      </c>
      <c r="CJ64" s="129" t="s">
        <v>500</v>
      </c>
      <c r="CK64" s="129" t="s">
        <v>500</v>
      </c>
      <c r="CL64" s="129" t="s">
        <v>494</v>
      </c>
      <c r="CM64" s="129">
        <v>0</v>
      </c>
      <c r="CN64" s="139">
        <v>0</v>
      </c>
      <c r="CO64" s="129" t="s">
        <v>494</v>
      </c>
      <c r="CP64" s="129">
        <v>0</v>
      </c>
      <c r="CQ64" s="129">
        <v>0</v>
      </c>
      <c r="CR64" s="129" t="s">
        <v>500</v>
      </c>
      <c r="CS64" s="129">
        <v>0</v>
      </c>
      <c r="CT64" s="139">
        <v>0</v>
      </c>
      <c r="CU64" s="129" t="s">
        <v>500</v>
      </c>
      <c r="CV64" s="129" t="s">
        <v>500</v>
      </c>
      <c r="CW64" s="139">
        <v>0</v>
      </c>
      <c r="CX64" s="129" t="s">
        <v>500</v>
      </c>
      <c r="CY64" s="129">
        <v>2898</v>
      </c>
      <c r="CZ64" s="129">
        <v>0</v>
      </c>
      <c r="DB64" s="139">
        <f>+Tabla3[[#This Row],[VALOR TOTAL ESTIMADO VIGENCIA ACTUAL]]-Tabla3[[#This Row],[Valor CDP BD]]</f>
        <v>8216000</v>
      </c>
      <c r="DC64" s="139">
        <f>+Tabla3[[#This Row],[Valor CDP BD]]-Tabla3[[#This Row],[Valor RP BD]]</f>
        <v>0</v>
      </c>
    </row>
    <row r="65" spans="1:108" ht="13.9" customHeight="1" x14ac:dyDescent="0.2">
      <c r="A65" s="129" t="s">
        <v>862</v>
      </c>
      <c r="B65" s="129" t="s">
        <v>863</v>
      </c>
      <c r="C65" s="129">
        <v>7711</v>
      </c>
      <c r="D65" s="129" t="s">
        <v>862</v>
      </c>
      <c r="E65" s="129">
        <v>642022</v>
      </c>
      <c r="F65" s="129">
        <v>7711</v>
      </c>
      <c r="G65" s="137">
        <v>17579</v>
      </c>
      <c r="H65" s="129">
        <v>2900</v>
      </c>
      <c r="I65" s="129" t="s">
        <v>864</v>
      </c>
      <c r="J65" s="129" t="s">
        <v>467</v>
      </c>
      <c r="K65" s="129" t="s">
        <v>468</v>
      </c>
      <c r="L65" s="129" t="s">
        <v>469</v>
      </c>
      <c r="M65" s="129" t="s">
        <v>831</v>
      </c>
      <c r="N65" s="129" t="s">
        <v>471</v>
      </c>
      <c r="O65" s="129" t="s">
        <v>832</v>
      </c>
      <c r="P65" s="129" t="s">
        <v>246</v>
      </c>
      <c r="Q65" s="129" t="s">
        <v>243</v>
      </c>
      <c r="R65" s="129" t="s">
        <v>865</v>
      </c>
      <c r="S65" s="129" t="s">
        <v>866</v>
      </c>
      <c r="T65" s="129" t="s">
        <v>475</v>
      </c>
      <c r="U65" s="129">
        <v>0</v>
      </c>
      <c r="V65" s="129" t="s">
        <v>867</v>
      </c>
      <c r="W65" s="129" t="s">
        <v>741</v>
      </c>
      <c r="X65" s="129" t="s">
        <v>742</v>
      </c>
      <c r="Y65" s="129">
        <v>0</v>
      </c>
      <c r="Z65" s="129" t="s">
        <v>489</v>
      </c>
      <c r="AA65" s="129" t="s">
        <v>868</v>
      </c>
      <c r="AB65" s="138">
        <v>2</v>
      </c>
      <c r="AC65" s="138">
        <v>3</v>
      </c>
      <c r="AD65" s="138">
        <v>4</v>
      </c>
      <c r="AE65" s="129">
        <v>1</v>
      </c>
      <c r="AF65" s="129">
        <v>7</v>
      </c>
      <c r="AG65" s="139">
        <v>141594512</v>
      </c>
      <c r="AH65" s="129">
        <v>1</v>
      </c>
      <c r="AI65" s="129">
        <v>0</v>
      </c>
      <c r="AJ65" s="129">
        <v>3</v>
      </c>
      <c r="AK65" s="129" t="s">
        <v>836</v>
      </c>
      <c r="AL65" s="129" t="s">
        <v>837</v>
      </c>
      <c r="AM65" s="129">
        <v>0</v>
      </c>
      <c r="AN65" s="129">
        <v>0</v>
      </c>
      <c r="AO65" s="129" t="s">
        <v>232</v>
      </c>
      <c r="AP65" s="129" t="s">
        <v>500</v>
      </c>
      <c r="AQ65" s="129" t="s">
        <v>500</v>
      </c>
      <c r="AR65" s="129">
        <v>1709</v>
      </c>
      <c r="AS65" s="129">
        <v>44624</v>
      </c>
      <c r="AT65" s="129">
        <v>141594512</v>
      </c>
      <c r="AU65" s="129">
        <v>1703</v>
      </c>
      <c r="AV65" s="129">
        <v>44635</v>
      </c>
      <c r="AW65" s="129">
        <v>141594512</v>
      </c>
      <c r="AX65" s="129">
        <v>0</v>
      </c>
      <c r="AY65" s="129">
        <v>0</v>
      </c>
      <c r="AZ65" s="129" t="s">
        <v>484</v>
      </c>
      <c r="BA65" s="129" t="s">
        <v>485</v>
      </c>
      <c r="BB65" s="129" t="s">
        <v>486</v>
      </c>
      <c r="BC65" s="129">
        <v>3778917</v>
      </c>
      <c r="BD65" s="129" t="s">
        <v>487</v>
      </c>
      <c r="BE65" s="129" t="s">
        <v>488</v>
      </c>
      <c r="BF65" s="129" t="s">
        <v>479</v>
      </c>
      <c r="BG65" s="129" t="s">
        <v>479</v>
      </c>
      <c r="BH65" s="129" t="s">
        <v>489</v>
      </c>
      <c r="BI65" s="129" t="s">
        <v>490</v>
      </c>
      <c r="BJ65" s="129" t="s">
        <v>744</v>
      </c>
      <c r="BK65" s="129">
        <v>4514168000</v>
      </c>
      <c r="BL65" s="129" t="s">
        <v>700</v>
      </c>
      <c r="BM65" s="138">
        <v>17579</v>
      </c>
      <c r="BN65" s="129">
        <v>0</v>
      </c>
      <c r="BO65" s="129" t="s">
        <v>838</v>
      </c>
      <c r="BP65" s="129" t="s">
        <v>838</v>
      </c>
      <c r="BQ65" s="129" t="s">
        <v>494</v>
      </c>
      <c r="BR65" s="138" t="s">
        <v>500</v>
      </c>
      <c r="BS65" s="138" t="s">
        <v>869</v>
      </c>
      <c r="BT65" s="129" t="s">
        <v>728</v>
      </c>
      <c r="BU65" s="129" t="s">
        <v>59</v>
      </c>
      <c r="BV65" s="129" t="s">
        <v>870</v>
      </c>
      <c r="BW65" s="129" t="s">
        <v>730</v>
      </c>
      <c r="BX65" s="129" t="s">
        <v>871</v>
      </c>
      <c r="BY65" s="129" t="s">
        <v>871</v>
      </c>
      <c r="BZ65" s="129" t="s">
        <v>872</v>
      </c>
      <c r="CA65" s="129" t="s">
        <v>511</v>
      </c>
      <c r="CB65" s="129" t="s">
        <v>865</v>
      </c>
      <c r="CC65" s="129" t="s">
        <v>865</v>
      </c>
      <c r="CD65" s="129" t="s">
        <v>865</v>
      </c>
      <c r="CE65" s="129" t="s">
        <v>498</v>
      </c>
      <c r="CF65" s="129" t="s">
        <v>499</v>
      </c>
      <c r="CG65" s="129" t="s">
        <v>499</v>
      </c>
      <c r="CH65" s="129" t="s">
        <v>499</v>
      </c>
      <c r="CI65" s="129" t="s">
        <v>498</v>
      </c>
      <c r="CJ65" s="129">
        <v>1709</v>
      </c>
      <c r="CK65" s="129">
        <v>1709</v>
      </c>
      <c r="CL65" s="129" t="s">
        <v>494</v>
      </c>
      <c r="CM65" s="129">
        <v>141594512</v>
      </c>
      <c r="CN65" s="139">
        <v>141594512</v>
      </c>
      <c r="CO65" s="129" t="s">
        <v>494</v>
      </c>
      <c r="CP65" s="129">
        <v>1703</v>
      </c>
      <c r="CQ65" s="129">
        <v>1703</v>
      </c>
      <c r="CR65" s="129" t="s">
        <v>494</v>
      </c>
      <c r="CS65" s="129">
        <v>141594512</v>
      </c>
      <c r="CT65" s="139">
        <v>141594512</v>
      </c>
      <c r="CU65" s="129" t="s">
        <v>500</v>
      </c>
      <c r="CV65" s="129" t="s">
        <v>494</v>
      </c>
      <c r="CW65" s="139">
        <v>0</v>
      </c>
      <c r="CX65" s="129" t="s">
        <v>733</v>
      </c>
      <c r="CY65" s="129">
        <v>2900</v>
      </c>
      <c r="CZ65" s="129">
        <v>2900</v>
      </c>
      <c r="DA65" s="129" t="s">
        <v>502</v>
      </c>
      <c r="DB65" s="139">
        <f>+Tabla3[[#This Row],[VALOR TOTAL ESTIMADO VIGENCIA ACTUAL]]-Tabla3[[#This Row],[Valor CDP BD]]</f>
        <v>0</v>
      </c>
      <c r="DC65" s="139">
        <f>+Tabla3[[#This Row],[Valor CDP BD]]-Tabla3[[#This Row],[Valor RP BD]]</f>
        <v>0</v>
      </c>
    </row>
    <row r="66" spans="1:108" ht="13.9" customHeight="1" x14ac:dyDescent="0.2">
      <c r="A66" s="129" t="s">
        <v>873</v>
      </c>
      <c r="B66" s="129" t="s">
        <v>874</v>
      </c>
      <c r="C66" s="129">
        <v>7711</v>
      </c>
      <c r="D66" s="129" t="s">
        <v>873</v>
      </c>
      <c r="E66" s="129">
        <v>652022</v>
      </c>
      <c r="F66" s="129">
        <v>7711</v>
      </c>
      <c r="G66" s="137">
        <v>17455</v>
      </c>
      <c r="H66" s="129">
        <v>2901</v>
      </c>
      <c r="I66" s="129" t="s">
        <v>875</v>
      </c>
      <c r="J66" s="129" t="s">
        <v>467</v>
      </c>
      <c r="K66" s="129" t="s">
        <v>468</v>
      </c>
      <c r="L66" s="129" t="s">
        <v>469</v>
      </c>
      <c r="M66" s="129" t="s">
        <v>831</v>
      </c>
      <c r="N66" s="129" t="s">
        <v>471</v>
      </c>
      <c r="O66" s="129" t="s">
        <v>832</v>
      </c>
      <c r="P66" s="129" t="s">
        <v>246</v>
      </c>
      <c r="Q66" s="129" t="s">
        <v>243</v>
      </c>
      <c r="R66" s="129" t="s">
        <v>876</v>
      </c>
      <c r="S66" s="129" t="s">
        <v>877</v>
      </c>
      <c r="T66" s="129" t="s">
        <v>475</v>
      </c>
      <c r="U66" s="129">
        <v>0</v>
      </c>
      <c r="V66" s="129" t="s">
        <v>878</v>
      </c>
      <c r="W66" s="129" t="s">
        <v>59</v>
      </c>
      <c r="X66" s="129" t="s">
        <v>59</v>
      </c>
      <c r="Y66" s="129">
        <v>0</v>
      </c>
      <c r="Z66" s="129" t="s">
        <v>489</v>
      </c>
      <c r="AA66" s="129" t="s">
        <v>59</v>
      </c>
      <c r="AB66" s="138" t="s">
        <v>59</v>
      </c>
      <c r="AC66" s="138" t="s">
        <v>59</v>
      </c>
      <c r="AD66" s="138" t="s">
        <v>59</v>
      </c>
      <c r="AE66" s="129" t="s">
        <v>59</v>
      </c>
      <c r="AF66" s="129" t="s">
        <v>59</v>
      </c>
      <c r="AG66" s="139">
        <v>10000000</v>
      </c>
      <c r="AH66" s="129">
        <v>0</v>
      </c>
      <c r="AI66" s="129">
        <v>0</v>
      </c>
      <c r="AJ66" s="129">
        <v>0</v>
      </c>
      <c r="AK66" s="129" t="s">
        <v>836</v>
      </c>
      <c r="AL66" s="129" t="s">
        <v>837</v>
      </c>
      <c r="AM66" s="129">
        <v>0</v>
      </c>
      <c r="AN66" s="129">
        <v>0</v>
      </c>
      <c r="AO66" s="129" t="s">
        <v>232</v>
      </c>
      <c r="AP66" s="129" t="s">
        <v>500</v>
      </c>
      <c r="AQ66" s="129" t="s">
        <v>500</v>
      </c>
      <c r="AR66" s="129">
        <v>1569</v>
      </c>
      <c r="AS66" s="129">
        <v>44586</v>
      </c>
      <c r="AT66" s="129">
        <v>10000000</v>
      </c>
      <c r="AU66" s="129" t="s">
        <v>500</v>
      </c>
      <c r="AV66" s="129" t="s">
        <v>700</v>
      </c>
      <c r="AW66" s="129">
        <v>0</v>
      </c>
      <c r="AX66" s="129">
        <v>0</v>
      </c>
      <c r="AY66" s="129">
        <v>0</v>
      </c>
      <c r="AZ66" s="129" t="s">
        <v>484</v>
      </c>
      <c r="BA66" s="129" t="s">
        <v>485</v>
      </c>
      <c r="BB66" s="129" t="s">
        <v>486</v>
      </c>
      <c r="BC66" s="129">
        <v>3778917</v>
      </c>
      <c r="BD66" s="129" t="s">
        <v>487</v>
      </c>
      <c r="BE66" s="129" t="s">
        <v>488</v>
      </c>
      <c r="BF66" s="129" t="s">
        <v>489</v>
      </c>
      <c r="BG66" s="129" t="s">
        <v>489</v>
      </c>
      <c r="BH66" s="129" t="s">
        <v>489</v>
      </c>
      <c r="BI66" s="129" t="s">
        <v>490</v>
      </c>
      <c r="BJ66" s="129" t="s">
        <v>500</v>
      </c>
      <c r="BK66" s="129">
        <v>4514168000</v>
      </c>
      <c r="BL66" s="129" t="s">
        <v>700</v>
      </c>
      <c r="BM66" s="138">
        <v>17455</v>
      </c>
      <c r="BN66" s="129">
        <v>0</v>
      </c>
      <c r="BO66" s="129" t="s">
        <v>838</v>
      </c>
      <c r="BP66" s="129" t="s">
        <v>838</v>
      </c>
      <c r="BQ66" s="129" t="s">
        <v>494</v>
      </c>
      <c r="BR66" s="138" t="s">
        <v>500</v>
      </c>
      <c r="BS66" s="138" t="s">
        <v>879</v>
      </c>
      <c r="BT66" s="129" t="s">
        <v>728</v>
      </c>
      <c r="BU66" s="129" t="s">
        <v>59</v>
      </c>
      <c r="BV66" s="129" t="s">
        <v>880</v>
      </c>
      <c r="BW66" s="129" t="s">
        <v>730</v>
      </c>
      <c r="BX66" s="129" t="s">
        <v>881</v>
      </c>
      <c r="BY66" s="129" t="s">
        <v>881</v>
      </c>
      <c r="BZ66" s="129" t="s">
        <v>881</v>
      </c>
      <c r="CA66" s="129" t="s">
        <v>498</v>
      </c>
      <c r="CB66" s="129" t="s">
        <v>876</v>
      </c>
      <c r="CC66" s="129" t="s">
        <v>876</v>
      </c>
      <c r="CD66" s="129" t="s">
        <v>876</v>
      </c>
      <c r="CE66" s="129" t="s">
        <v>498</v>
      </c>
      <c r="CF66" s="129" t="s">
        <v>499</v>
      </c>
      <c r="CG66" s="129" t="s">
        <v>499</v>
      </c>
      <c r="CH66" s="129" t="s">
        <v>499</v>
      </c>
      <c r="CI66" s="129" t="s">
        <v>498</v>
      </c>
      <c r="CJ66" s="129">
        <v>1569</v>
      </c>
      <c r="CK66" s="129">
        <v>1569</v>
      </c>
      <c r="CL66" s="129" t="s">
        <v>494</v>
      </c>
      <c r="CM66" s="129">
        <v>10000000</v>
      </c>
      <c r="CN66" s="139">
        <v>10000000</v>
      </c>
      <c r="CO66" s="129" t="s">
        <v>494</v>
      </c>
      <c r="CP66" s="129">
        <v>1742</v>
      </c>
      <c r="CQ66" s="129">
        <v>1742</v>
      </c>
      <c r="CR66" s="129" t="s">
        <v>494</v>
      </c>
      <c r="CS66" s="129">
        <v>131230</v>
      </c>
      <c r="CT66" s="139">
        <v>131230</v>
      </c>
      <c r="CU66" s="129" t="s">
        <v>500</v>
      </c>
      <c r="CV66" s="129" t="s">
        <v>494</v>
      </c>
      <c r="CW66" s="139">
        <v>0</v>
      </c>
      <c r="CX66" s="129" t="s">
        <v>733</v>
      </c>
      <c r="CY66" s="129">
        <v>2901</v>
      </c>
      <c r="CZ66" s="129">
        <v>2901</v>
      </c>
      <c r="DA66" s="129" t="s">
        <v>502</v>
      </c>
      <c r="DB66" s="139">
        <f>+Tabla3[[#This Row],[VALOR TOTAL ESTIMADO VIGENCIA ACTUAL]]-Tabla3[[#This Row],[Valor CDP BD]]</f>
        <v>0</v>
      </c>
      <c r="DC66" s="139">
        <f>+Tabla3[[#This Row],[Valor CDP BD]]-Tabla3[[#This Row],[Valor RP BD]]</f>
        <v>9868770</v>
      </c>
      <c r="DD66" s="129" t="s">
        <v>734</v>
      </c>
    </row>
    <row r="67" spans="1:108" ht="13.9" customHeight="1" x14ac:dyDescent="0.2">
      <c r="A67" s="129" t="s">
        <v>882</v>
      </c>
      <c r="B67" s="129" t="s">
        <v>883</v>
      </c>
      <c r="C67" s="129">
        <v>7711</v>
      </c>
      <c r="D67" s="129" t="s">
        <v>882</v>
      </c>
      <c r="E67" s="129">
        <v>662022</v>
      </c>
      <c r="F67" s="129">
        <v>7711</v>
      </c>
      <c r="G67" s="137">
        <v>17454</v>
      </c>
      <c r="H67" s="129">
        <v>2902</v>
      </c>
      <c r="I67" s="129" t="s">
        <v>884</v>
      </c>
      <c r="J67" s="129" t="s">
        <v>467</v>
      </c>
      <c r="K67" s="129" t="s">
        <v>468</v>
      </c>
      <c r="L67" s="129" t="s">
        <v>469</v>
      </c>
      <c r="M67" s="129" t="s">
        <v>831</v>
      </c>
      <c r="N67" s="129" t="s">
        <v>471</v>
      </c>
      <c r="O67" s="129" t="s">
        <v>832</v>
      </c>
      <c r="P67" s="129" t="s">
        <v>246</v>
      </c>
      <c r="Q67" s="129" t="s">
        <v>243</v>
      </c>
      <c r="R67" s="129" t="s">
        <v>885</v>
      </c>
      <c r="S67" s="129" t="s">
        <v>886</v>
      </c>
      <c r="T67" s="129" t="s">
        <v>475</v>
      </c>
      <c r="U67" s="129">
        <v>0</v>
      </c>
      <c r="V67" s="129" t="s">
        <v>887</v>
      </c>
      <c r="W67" s="129" t="s">
        <v>59</v>
      </c>
      <c r="X67" s="129" t="s">
        <v>59</v>
      </c>
      <c r="Y67" s="129">
        <v>0</v>
      </c>
      <c r="Z67" s="129" t="s">
        <v>489</v>
      </c>
      <c r="AA67" s="129" t="s">
        <v>59</v>
      </c>
      <c r="AB67" s="138" t="s">
        <v>59</v>
      </c>
      <c r="AC67" s="138" t="s">
        <v>59</v>
      </c>
      <c r="AD67" s="138" t="s">
        <v>59</v>
      </c>
      <c r="AE67" s="129" t="s">
        <v>59</v>
      </c>
      <c r="AF67" s="129" t="s">
        <v>59</v>
      </c>
      <c r="AG67" s="139">
        <v>80000000</v>
      </c>
      <c r="AH67" s="129">
        <v>0</v>
      </c>
      <c r="AI67" s="129">
        <v>0</v>
      </c>
      <c r="AJ67" s="129">
        <v>0</v>
      </c>
      <c r="AK67" s="129" t="s">
        <v>836</v>
      </c>
      <c r="AL67" s="129" t="s">
        <v>837</v>
      </c>
      <c r="AM67" s="129">
        <v>0</v>
      </c>
      <c r="AN67" s="129">
        <v>0</v>
      </c>
      <c r="AO67" s="129" t="s">
        <v>232</v>
      </c>
      <c r="AP67" s="129" t="s">
        <v>500</v>
      </c>
      <c r="AQ67" s="129" t="s">
        <v>500</v>
      </c>
      <c r="AR67" s="129">
        <v>1568</v>
      </c>
      <c r="AS67" s="129">
        <v>44586</v>
      </c>
      <c r="AT67" s="129">
        <v>80000000</v>
      </c>
      <c r="AU67" s="129" t="s">
        <v>888</v>
      </c>
      <c r="AV67" s="129" t="s">
        <v>889</v>
      </c>
      <c r="AW67" s="129">
        <v>980500</v>
      </c>
      <c r="AX67" s="129">
        <v>0</v>
      </c>
      <c r="AY67" s="129">
        <v>0</v>
      </c>
      <c r="AZ67" s="129" t="s">
        <v>484</v>
      </c>
      <c r="BA67" s="129" t="s">
        <v>485</v>
      </c>
      <c r="BB67" s="129" t="s">
        <v>486</v>
      </c>
      <c r="BC67" s="129">
        <v>3778917</v>
      </c>
      <c r="BD67" s="129" t="s">
        <v>487</v>
      </c>
      <c r="BE67" s="129" t="s">
        <v>488</v>
      </c>
      <c r="BF67" s="129" t="s">
        <v>489</v>
      </c>
      <c r="BG67" s="129" t="s">
        <v>489</v>
      </c>
      <c r="BH67" s="129" t="s">
        <v>489</v>
      </c>
      <c r="BI67" s="129" t="s">
        <v>490</v>
      </c>
      <c r="BJ67" s="129" t="s">
        <v>500</v>
      </c>
      <c r="BK67" s="129">
        <v>4514168000</v>
      </c>
      <c r="BL67" s="129" t="s">
        <v>700</v>
      </c>
      <c r="BM67" s="138">
        <v>17454</v>
      </c>
      <c r="BN67" s="129">
        <v>0</v>
      </c>
      <c r="BO67" s="129" t="s">
        <v>838</v>
      </c>
      <c r="BP67" s="129" t="s">
        <v>838</v>
      </c>
      <c r="BQ67" s="129" t="s">
        <v>494</v>
      </c>
      <c r="BR67" s="138" t="s">
        <v>500</v>
      </c>
      <c r="BS67" s="138" t="s">
        <v>890</v>
      </c>
      <c r="BT67" s="129" t="s">
        <v>728</v>
      </c>
      <c r="BU67" s="129" t="s">
        <v>59</v>
      </c>
      <c r="BV67" s="129" t="s">
        <v>891</v>
      </c>
      <c r="BW67" s="129" t="s">
        <v>730</v>
      </c>
      <c r="BX67" s="129" t="s">
        <v>892</v>
      </c>
      <c r="BY67" s="129" t="s">
        <v>892</v>
      </c>
      <c r="BZ67" s="129" t="s">
        <v>892</v>
      </c>
      <c r="CA67" s="129" t="s">
        <v>498</v>
      </c>
      <c r="CB67" s="129" t="s">
        <v>885</v>
      </c>
      <c r="CC67" s="129" t="s">
        <v>885</v>
      </c>
      <c r="CD67" s="129" t="s">
        <v>885</v>
      </c>
      <c r="CE67" s="129" t="s">
        <v>498</v>
      </c>
      <c r="CF67" s="129" t="s">
        <v>499</v>
      </c>
      <c r="CG67" s="129" t="s">
        <v>499</v>
      </c>
      <c r="CH67" s="129" t="s">
        <v>499</v>
      </c>
      <c r="CI67" s="129" t="s">
        <v>498</v>
      </c>
      <c r="CJ67" s="129">
        <v>1568</v>
      </c>
      <c r="CK67" s="129">
        <v>1568</v>
      </c>
      <c r="CL67" s="129" t="s">
        <v>494</v>
      </c>
      <c r="CM67" s="129">
        <v>80000000</v>
      </c>
      <c r="CN67" s="139">
        <v>80000000</v>
      </c>
      <c r="CO67" s="129" t="s">
        <v>494</v>
      </c>
      <c r="CP67" s="129" t="s">
        <v>888</v>
      </c>
      <c r="CQ67" s="129">
        <v>1657</v>
      </c>
      <c r="CR67" s="129" t="s">
        <v>730</v>
      </c>
      <c r="CS67" s="129">
        <v>980500</v>
      </c>
      <c r="CT67" s="139">
        <v>980500</v>
      </c>
      <c r="CU67" s="129" t="s">
        <v>500</v>
      </c>
      <c r="CV67" s="129" t="s">
        <v>494</v>
      </c>
      <c r="CW67" s="139">
        <v>639580</v>
      </c>
      <c r="CX67" s="129" t="s">
        <v>733</v>
      </c>
      <c r="CY67" s="129">
        <v>2902</v>
      </c>
      <c r="CZ67" s="129">
        <v>2902</v>
      </c>
      <c r="DA67" s="129" t="s">
        <v>502</v>
      </c>
      <c r="DB67" s="139">
        <f>+Tabla3[[#This Row],[VALOR TOTAL ESTIMADO VIGENCIA ACTUAL]]-Tabla3[[#This Row],[Valor CDP BD]]</f>
        <v>0</v>
      </c>
      <c r="DC67" s="139">
        <f>+Tabla3[[#This Row],[Valor CDP BD]]-Tabla3[[#This Row],[Valor RP BD]]</f>
        <v>79019500</v>
      </c>
      <c r="DD67" s="129" t="s">
        <v>734</v>
      </c>
    </row>
    <row r="68" spans="1:108" ht="13.9" customHeight="1" x14ac:dyDescent="0.2">
      <c r="A68" s="129" t="s">
        <v>893</v>
      </c>
      <c r="B68" s="129" t="s">
        <v>894</v>
      </c>
      <c r="C68" s="129">
        <v>7711</v>
      </c>
      <c r="D68" s="129" t="s">
        <v>893</v>
      </c>
      <c r="E68" s="129">
        <v>672022</v>
      </c>
      <c r="F68" s="129">
        <v>7711</v>
      </c>
      <c r="G68" s="137">
        <v>17452</v>
      </c>
      <c r="H68" s="129">
        <v>2903</v>
      </c>
      <c r="I68" s="129" t="s">
        <v>895</v>
      </c>
      <c r="J68" s="129" t="s">
        <v>467</v>
      </c>
      <c r="K68" s="129" t="s">
        <v>468</v>
      </c>
      <c r="L68" s="129" t="s">
        <v>469</v>
      </c>
      <c r="M68" s="129" t="s">
        <v>831</v>
      </c>
      <c r="N68" s="129" t="s">
        <v>471</v>
      </c>
      <c r="O68" s="129" t="s">
        <v>832</v>
      </c>
      <c r="P68" s="129" t="s">
        <v>246</v>
      </c>
      <c r="Q68" s="129" t="s">
        <v>243</v>
      </c>
      <c r="R68" s="129" t="s">
        <v>896</v>
      </c>
      <c r="S68" s="129" t="s">
        <v>897</v>
      </c>
      <c r="T68" s="129" t="s">
        <v>475</v>
      </c>
      <c r="U68" s="129">
        <v>0</v>
      </c>
      <c r="V68" s="129" t="s">
        <v>898</v>
      </c>
      <c r="W68" s="129" t="s">
        <v>59</v>
      </c>
      <c r="X68" s="129" t="s">
        <v>59</v>
      </c>
      <c r="Y68" s="129">
        <v>0</v>
      </c>
      <c r="Z68" s="129" t="s">
        <v>489</v>
      </c>
      <c r="AA68" s="129" t="s">
        <v>59</v>
      </c>
      <c r="AB68" s="138" t="s">
        <v>59</v>
      </c>
      <c r="AC68" s="138" t="s">
        <v>59</v>
      </c>
      <c r="AD68" s="138" t="s">
        <v>59</v>
      </c>
      <c r="AE68" s="129" t="s">
        <v>59</v>
      </c>
      <c r="AF68" s="129" t="s">
        <v>59</v>
      </c>
      <c r="AG68" s="139">
        <v>110000000</v>
      </c>
      <c r="AH68" s="129">
        <v>0</v>
      </c>
      <c r="AI68" s="129">
        <v>0</v>
      </c>
      <c r="AJ68" s="129">
        <v>0</v>
      </c>
      <c r="AK68" s="129" t="s">
        <v>836</v>
      </c>
      <c r="AL68" s="129" t="s">
        <v>837</v>
      </c>
      <c r="AM68" s="129">
        <v>0</v>
      </c>
      <c r="AN68" s="129">
        <v>0</v>
      </c>
      <c r="AO68" s="129" t="s">
        <v>232</v>
      </c>
      <c r="AP68" s="129" t="s">
        <v>500</v>
      </c>
      <c r="AQ68" s="129" t="s">
        <v>500</v>
      </c>
      <c r="AR68" s="129">
        <v>492</v>
      </c>
      <c r="AS68" s="129">
        <v>44576</v>
      </c>
      <c r="AT68" s="129">
        <v>110000000</v>
      </c>
      <c r="AU68" s="129" t="s">
        <v>899</v>
      </c>
      <c r="AV68" s="129" t="s">
        <v>900</v>
      </c>
      <c r="AW68" s="129">
        <v>15376280</v>
      </c>
      <c r="AX68" s="129">
        <v>0</v>
      </c>
      <c r="AY68" s="129">
        <v>0</v>
      </c>
      <c r="AZ68" s="129" t="s">
        <v>484</v>
      </c>
      <c r="BA68" s="129" t="s">
        <v>485</v>
      </c>
      <c r="BB68" s="129" t="s">
        <v>486</v>
      </c>
      <c r="BC68" s="129">
        <v>3778917</v>
      </c>
      <c r="BD68" s="129" t="s">
        <v>487</v>
      </c>
      <c r="BE68" s="129" t="s">
        <v>488</v>
      </c>
      <c r="BF68" s="129" t="s">
        <v>489</v>
      </c>
      <c r="BG68" s="129" t="s">
        <v>489</v>
      </c>
      <c r="BH68" s="129" t="s">
        <v>489</v>
      </c>
      <c r="BI68" s="129" t="s">
        <v>490</v>
      </c>
      <c r="BJ68" s="129" t="s">
        <v>500</v>
      </c>
      <c r="BK68" s="129">
        <v>4514168000</v>
      </c>
      <c r="BL68" s="129" t="s">
        <v>700</v>
      </c>
      <c r="BM68" s="138">
        <v>17452</v>
      </c>
      <c r="BN68" s="129">
        <v>0</v>
      </c>
      <c r="BO68" s="129" t="s">
        <v>838</v>
      </c>
      <c r="BP68" s="129" t="s">
        <v>838</v>
      </c>
      <c r="BQ68" s="129" t="s">
        <v>494</v>
      </c>
      <c r="BR68" s="138" t="s">
        <v>500</v>
      </c>
      <c r="BS68" s="138" t="s">
        <v>901</v>
      </c>
      <c r="BT68" s="129" t="s">
        <v>728</v>
      </c>
      <c r="BU68" s="129" t="s">
        <v>59</v>
      </c>
      <c r="BV68" s="129" t="s">
        <v>902</v>
      </c>
      <c r="BW68" s="129" t="s">
        <v>730</v>
      </c>
      <c r="BX68" s="129" t="s">
        <v>903</v>
      </c>
      <c r="BY68" s="129" t="s">
        <v>903</v>
      </c>
      <c r="BZ68" s="129" t="s">
        <v>903</v>
      </c>
      <c r="CA68" s="129" t="s">
        <v>498</v>
      </c>
      <c r="CB68" s="129" t="s">
        <v>896</v>
      </c>
      <c r="CC68" s="129" t="s">
        <v>896</v>
      </c>
      <c r="CD68" s="129" t="s">
        <v>896</v>
      </c>
      <c r="CE68" s="129" t="s">
        <v>498</v>
      </c>
      <c r="CF68" s="129" t="s">
        <v>499</v>
      </c>
      <c r="CG68" s="129" t="s">
        <v>499</v>
      </c>
      <c r="CH68" s="129" t="s">
        <v>499</v>
      </c>
      <c r="CI68" s="129" t="s">
        <v>498</v>
      </c>
      <c r="CJ68" s="129">
        <v>492</v>
      </c>
      <c r="CK68" s="129">
        <v>492</v>
      </c>
      <c r="CL68" s="129" t="s">
        <v>494</v>
      </c>
      <c r="CM68" s="129">
        <v>110000000</v>
      </c>
      <c r="CN68" s="139">
        <v>110000000</v>
      </c>
      <c r="CO68" s="129" t="s">
        <v>494</v>
      </c>
      <c r="CP68" s="129" t="s">
        <v>899</v>
      </c>
      <c r="CQ68" s="129">
        <v>376</v>
      </c>
      <c r="CR68" s="129" t="s">
        <v>730</v>
      </c>
      <c r="CS68" s="129">
        <v>15376280</v>
      </c>
      <c r="CT68" s="139">
        <v>15376280</v>
      </c>
      <c r="CU68" s="129" t="s">
        <v>500</v>
      </c>
      <c r="CV68" s="129" t="s">
        <v>494</v>
      </c>
      <c r="CW68" s="139">
        <v>15376280</v>
      </c>
      <c r="CX68" s="129" t="s">
        <v>733</v>
      </c>
      <c r="CY68" s="129">
        <v>2903</v>
      </c>
      <c r="CZ68" s="129">
        <v>2903</v>
      </c>
      <c r="DA68" s="129" t="s">
        <v>502</v>
      </c>
      <c r="DB68" s="139">
        <f>+Tabla3[[#This Row],[VALOR TOTAL ESTIMADO VIGENCIA ACTUAL]]-Tabla3[[#This Row],[Valor CDP BD]]</f>
        <v>0</v>
      </c>
      <c r="DC68" s="139">
        <f>+Tabla3[[#This Row],[Valor CDP BD]]-Tabla3[[#This Row],[Valor RP BD]]</f>
        <v>94623720</v>
      </c>
      <c r="DD68" s="129" t="s">
        <v>734</v>
      </c>
    </row>
    <row r="69" spans="1:108" ht="13.9" customHeight="1" x14ac:dyDescent="0.2">
      <c r="A69" s="129" t="s">
        <v>904</v>
      </c>
      <c r="B69" s="129" t="s">
        <v>905</v>
      </c>
      <c r="C69" s="129">
        <v>7711</v>
      </c>
      <c r="D69" s="129" t="s">
        <v>904</v>
      </c>
      <c r="E69" s="129">
        <v>682022</v>
      </c>
      <c r="F69" s="129">
        <v>7711</v>
      </c>
      <c r="G69" s="137">
        <v>17453</v>
      </c>
      <c r="H69" s="129">
        <v>2904</v>
      </c>
      <c r="I69" s="129" t="s">
        <v>906</v>
      </c>
      <c r="J69" s="129" t="s">
        <v>467</v>
      </c>
      <c r="K69" s="129" t="s">
        <v>468</v>
      </c>
      <c r="L69" s="129" t="s">
        <v>469</v>
      </c>
      <c r="M69" s="129" t="s">
        <v>831</v>
      </c>
      <c r="N69" s="129" t="s">
        <v>471</v>
      </c>
      <c r="O69" s="129" t="s">
        <v>832</v>
      </c>
      <c r="P69" s="129" t="s">
        <v>246</v>
      </c>
      <c r="Q69" s="129" t="s">
        <v>243</v>
      </c>
      <c r="R69" s="129" t="s">
        <v>907</v>
      </c>
      <c r="S69" s="129" t="s">
        <v>908</v>
      </c>
      <c r="T69" s="129" t="s">
        <v>475</v>
      </c>
      <c r="U69" s="129">
        <v>0</v>
      </c>
      <c r="V69" s="129" t="s">
        <v>909</v>
      </c>
      <c r="W69" s="129" t="s">
        <v>59</v>
      </c>
      <c r="X69" s="129" t="s">
        <v>59</v>
      </c>
      <c r="Y69" s="129">
        <v>0</v>
      </c>
      <c r="Z69" s="129" t="s">
        <v>489</v>
      </c>
      <c r="AA69" s="129" t="s">
        <v>59</v>
      </c>
      <c r="AB69" s="138" t="s">
        <v>59</v>
      </c>
      <c r="AC69" s="138" t="s">
        <v>59</v>
      </c>
      <c r="AD69" s="138" t="s">
        <v>59</v>
      </c>
      <c r="AE69" s="129" t="s">
        <v>59</v>
      </c>
      <c r="AF69" s="129" t="s">
        <v>59</v>
      </c>
      <c r="AG69" s="139">
        <v>80000000</v>
      </c>
      <c r="AH69" s="129">
        <v>0</v>
      </c>
      <c r="AI69" s="129">
        <v>0</v>
      </c>
      <c r="AJ69" s="129">
        <v>0</v>
      </c>
      <c r="AK69" s="129" t="s">
        <v>836</v>
      </c>
      <c r="AL69" s="129" t="s">
        <v>837</v>
      </c>
      <c r="AM69" s="129">
        <v>0</v>
      </c>
      <c r="AN69" s="129">
        <v>0</v>
      </c>
      <c r="AO69" s="129" t="s">
        <v>232</v>
      </c>
      <c r="AP69" s="129" t="s">
        <v>500</v>
      </c>
      <c r="AQ69" s="129" t="s">
        <v>500</v>
      </c>
      <c r="AR69" s="129">
        <v>1567</v>
      </c>
      <c r="AS69" s="129">
        <v>44586</v>
      </c>
      <c r="AT69" s="129">
        <v>80000000</v>
      </c>
      <c r="AU69" s="129" t="s">
        <v>910</v>
      </c>
      <c r="AV69" s="129" t="s">
        <v>911</v>
      </c>
      <c r="AW69" s="129">
        <v>12764970</v>
      </c>
      <c r="AX69" s="129">
        <v>0</v>
      </c>
      <c r="AY69" s="129">
        <v>0</v>
      </c>
      <c r="AZ69" s="129" t="s">
        <v>484</v>
      </c>
      <c r="BA69" s="129" t="s">
        <v>485</v>
      </c>
      <c r="BB69" s="129" t="s">
        <v>486</v>
      </c>
      <c r="BC69" s="129">
        <v>3778917</v>
      </c>
      <c r="BD69" s="129" t="s">
        <v>487</v>
      </c>
      <c r="BE69" s="129" t="s">
        <v>488</v>
      </c>
      <c r="BF69" s="129" t="s">
        <v>489</v>
      </c>
      <c r="BG69" s="129" t="s">
        <v>489</v>
      </c>
      <c r="BH69" s="129" t="s">
        <v>489</v>
      </c>
      <c r="BI69" s="129" t="s">
        <v>490</v>
      </c>
      <c r="BJ69" s="129" t="s">
        <v>500</v>
      </c>
      <c r="BK69" s="129">
        <v>4514168000</v>
      </c>
      <c r="BL69" s="129" t="s">
        <v>700</v>
      </c>
      <c r="BM69" s="138">
        <v>17453</v>
      </c>
      <c r="BN69" s="129">
        <v>0</v>
      </c>
      <c r="BO69" s="129" t="s">
        <v>838</v>
      </c>
      <c r="BP69" s="129" t="s">
        <v>838</v>
      </c>
      <c r="BQ69" s="129" t="s">
        <v>494</v>
      </c>
      <c r="BR69" s="138" t="s">
        <v>500</v>
      </c>
      <c r="BS69" s="138" t="s">
        <v>912</v>
      </c>
      <c r="BT69" s="129" t="s">
        <v>728</v>
      </c>
      <c r="BU69" s="129" t="s">
        <v>59</v>
      </c>
      <c r="BV69" s="129" t="s">
        <v>913</v>
      </c>
      <c r="BW69" s="129" t="s">
        <v>730</v>
      </c>
      <c r="BX69" s="129" t="s">
        <v>914</v>
      </c>
      <c r="BY69" s="129" t="s">
        <v>914</v>
      </c>
      <c r="BZ69" s="129" t="s">
        <v>914</v>
      </c>
      <c r="CA69" s="129" t="s">
        <v>498</v>
      </c>
      <c r="CB69" s="129" t="s">
        <v>907</v>
      </c>
      <c r="CC69" s="129" t="s">
        <v>907</v>
      </c>
      <c r="CD69" s="129" t="s">
        <v>907</v>
      </c>
      <c r="CE69" s="129" t="s">
        <v>498</v>
      </c>
      <c r="CF69" s="129" t="s">
        <v>499</v>
      </c>
      <c r="CG69" s="129" t="s">
        <v>499</v>
      </c>
      <c r="CH69" s="129" t="s">
        <v>499</v>
      </c>
      <c r="CI69" s="129" t="s">
        <v>498</v>
      </c>
      <c r="CJ69" s="129">
        <v>1567</v>
      </c>
      <c r="CK69" s="129">
        <v>1567</v>
      </c>
      <c r="CL69" s="129" t="s">
        <v>494</v>
      </c>
      <c r="CM69" s="129">
        <v>80000000</v>
      </c>
      <c r="CN69" s="139">
        <v>80000000</v>
      </c>
      <c r="CO69" s="129" t="s">
        <v>494</v>
      </c>
      <c r="CP69" s="129" t="s">
        <v>910</v>
      </c>
      <c r="CQ69" s="129">
        <v>1640</v>
      </c>
      <c r="CR69" s="129" t="s">
        <v>730</v>
      </c>
      <c r="CS69" s="129">
        <v>12764970</v>
      </c>
      <c r="CT69" s="139">
        <v>12764970</v>
      </c>
      <c r="CU69" s="129" t="s">
        <v>500</v>
      </c>
      <c r="CV69" s="129" t="s">
        <v>494</v>
      </c>
      <c r="CW69" s="139">
        <v>7498740</v>
      </c>
      <c r="CX69" s="129" t="s">
        <v>733</v>
      </c>
      <c r="CY69" s="129">
        <v>2904</v>
      </c>
      <c r="CZ69" s="129">
        <v>2904</v>
      </c>
      <c r="DA69" s="129" t="s">
        <v>502</v>
      </c>
      <c r="DB69" s="139">
        <f>+Tabla3[[#This Row],[VALOR TOTAL ESTIMADO VIGENCIA ACTUAL]]-Tabla3[[#This Row],[Valor CDP BD]]</f>
        <v>0</v>
      </c>
      <c r="DC69" s="139">
        <f>+Tabla3[[#This Row],[Valor CDP BD]]-Tabla3[[#This Row],[Valor RP BD]]</f>
        <v>67235030</v>
      </c>
      <c r="DD69" s="129" t="s">
        <v>734</v>
      </c>
    </row>
    <row r="70" spans="1:108" ht="13.9" customHeight="1" x14ac:dyDescent="0.2">
      <c r="A70" s="129" t="s">
        <v>915</v>
      </c>
      <c r="B70" s="129" t="s">
        <v>916</v>
      </c>
      <c r="C70" s="129">
        <v>7711</v>
      </c>
      <c r="D70" s="129" t="s">
        <v>915</v>
      </c>
      <c r="E70" s="129">
        <v>692022</v>
      </c>
      <c r="F70" s="129">
        <v>7711</v>
      </c>
      <c r="G70" s="137">
        <v>17661</v>
      </c>
      <c r="H70" s="129">
        <v>2897</v>
      </c>
      <c r="I70" s="129" t="s">
        <v>917</v>
      </c>
      <c r="J70" s="129" t="s">
        <v>467</v>
      </c>
      <c r="K70" s="129" t="s">
        <v>468</v>
      </c>
      <c r="L70" s="129" t="s">
        <v>469</v>
      </c>
      <c r="M70" s="129" t="s">
        <v>831</v>
      </c>
      <c r="N70" s="129" t="s">
        <v>471</v>
      </c>
      <c r="O70" s="129" t="s">
        <v>832</v>
      </c>
      <c r="P70" s="129" t="s">
        <v>246</v>
      </c>
      <c r="Q70" s="129" t="s">
        <v>243</v>
      </c>
      <c r="R70" s="129" t="s">
        <v>738</v>
      </c>
      <c r="S70" s="129" t="s">
        <v>739</v>
      </c>
      <c r="T70" s="129" t="s">
        <v>475</v>
      </c>
      <c r="U70" s="129">
        <v>0</v>
      </c>
      <c r="V70" s="129" t="s">
        <v>740</v>
      </c>
      <c r="W70" s="129" t="s">
        <v>741</v>
      </c>
      <c r="X70" s="129" t="s">
        <v>742</v>
      </c>
      <c r="Y70" s="129">
        <v>0</v>
      </c>
      <c r="Z70" s="129" t="s">
        <v>489</v>
      </c>
      <c r="AA70" s="129" t="s">
        <v>743</v>
      </c>
      <c r="AB70" s="138">
        <v>1</v>
      </c>
      <c r="AC70" s="138">
        <v>1</v>
      </c>
      <c r="AD70" s="138">
        <v>11</v>
      </c>
      <c r="AE70" s="129">
        <v>1</v>
      </c>
      <c r="AF70" s="129">
        <v>12</v>
      </c>
      <c r="AG70" s="139">
        <v>290909000</v>
      </c>
      <c r="AH70" s="129">
        <v>1</v>
      </c>
      <c r="AI70" s="129">
        <v>290909000</v>
      </c>
      <c r="AJ70" s="129">
        <v>3</v>
      </c>
      <c r="AK70" s="129" t="s">
        <v>836</v>
      </c>
      <c r="AL70" s="129" t="s">
        <v>837</v>
      </c>
      <c r="AM70" s="129">
        <v>0</v>
      </c>
      <c r="AN70" s="129">
        <v>0</v>
      </c>
      <c r="AO70" s="129" t="s">
        <v>232</v>
      </c>
      <c r="AP70" s="129" t="s">
        <v>500</v>
      </c>
      <c r="AQ70" s="129" t="s">
        <v>500</v>
      </c>
      <c r="AR70" s="129">
        <v>0</v>
      </c>
      <c r="AS70" s="129" t="s">
        <v>500</v>
      </c>
      <c r="AT70" s="129">
        <v>0</v>
      </c>
      <c r="AU70" s="129" t="s">
        <v>500</v>
      </c>
      <c r="AV70" s="129" t="s">
        <v>700</v>
      </c>
      <c r="AW70" s="129">
        <v>0</v>
      </c>
      <c r="AX70" s="129">
        <v>0</v>
      </c>
      <c r="AY70" s="129">
        <v>0</v>
      </c>
      <c r="AZ70" s="129" t="s">
        <v>484</v>
      </c>
      <c r="BA70" s="129" t="s">
        <v>485</v>
      </c>
      <c r="BB70" s="129" t="s">
        <v>486</v>
      </c>
      <c r="BC70" s="129">
        <v>3778917</v>
      </c>
      <c r="BD70" s="129" t="s">
        <v>487</v>
      </c>
      <c r="BE70" s="129" t="s">
        <v>488</v>
      </c>
      <c r="BF70" s="129" t="s">
        <v>489</v>
      </c>
      <c r="BG70" s="129" t="s">
        <v>479</v>
      </c>
      <c r="BH70" s="129" t="s">
        <v>489</v>
      </c>
      <c r="BI70" s="129" t="s">
        <v>490</v>
      </c>
      <c r="BJ70" s="129" t="s">
        <v>744</v>
      </c>
      <c r="BK70" s="129">
        <v>4514168000</v>
      </c>
      <c r="BL70" s="129" t="s">
        <v>700</v>
      </c>
      <c r="BM70" s="138">
        <v>17661</v>
      </c>
      <c r="BN70" s="129">
        <v>0</v>
      </c>
      <c r="BO70" s="129" t="s">
        <v>838</v>
      </c>
      <c r="BP70" s="129" t="s">
        <v>838</v>
      </c>
      <c r="BQ70" s="129" t="s">
        <v>494</v>
      </c>
      <c r="BR70" s="138" t="s">
        <v>500</v>
      </c>
      <c r="BS70" s="138" t="s">
        <v>745</v>
      </c>
      <c r="BT70" s="129" t="s">
        <v>728</v>
      </c>
      <c r="BU70" s="129" t="s">
        <v>59</v>
      </c>
      <c r="BV70" s="129" t="s">
        <v>746</v>
      </c>
      <c r="BW70" s="129" t="s">
        <v>730</v>
      </c>
      <c r="BX70" s="129" t="s">
        <v>747</v>
      </c>
      <c r="BY70" s="142" t="s">
        <v>748</v>
      </c>
      <c r="BZ70" s="129" t="s">
        <v>749</v>
      </c>
      <c r="CA70" s="129" t="s">
        <v>730</v>
      </c>
      <c r="CB70" s="129" t="s">
        <v>738</v>
      </c>
      <c r="CC70" s="129" t="s">
        <v>738</v>
      </c>
      <c r="CD70" s="129" t="s">
        <v>738</v>
      </c>
      <c r="CE70" s="129" t="s">
        <v>498</v>
      </c>
      <c r="CF70" s="129" t="s">
        <v>499</v>
      </c>
      <c r="CG70" s="129" t="s">
        <v>499</v>
      </c>
      <c r="CH70" s="129" t="s">
        <v>499</v>
      </c>
      <c r="CI70" s="129" t="s">
        <v>498</v>
      </c>
      <c r="CJ70" s="129">
        <v>9</v>
      </c>
      <c r="CK70" s="129">
        <v>9</v>
      </c>
      <c r="CL70" s="129" t="s">
        <v>494</v>
      </c>
      <c r="CM70" s="129">
        <v>290909000</v>
      </c>
      <c r="CN70" s="139">
        <v>290909000</v>
      </c>
      <c r="CO70" s="129" t="s">
        <v>494</v>
      </c>
      <c r="CP70" s="129">
        <v>0</v>
      </c>
      <c r="CQ70" s="129">
        <v>10</v>
      </c>
      <c r="CR70" s="129" t="s">
        <v>750</v>
      </c>
      <c r="CS70" s="129">
        <v>0</v>
      </c>
      <c r="CT70" s="139">
        <v>290909000</v>
      </c>
      <c r="CU70" s="129" t="s">
        <v>500</v>
      </c>
      <c r="CV70" s="129" t="s">
        <v>750</v>
      </c>
      <c r="CW70" s="139">
        <v>0</v>
      </c>
      <c r="CX70" s="129" t="s">
        <v>702</v>
      </c>
      <c r="CY70" s="129">
        <v>2897</v>
      </c>
      <c r="CZ70" s="129">
        <v>2897</v>
      </c>
      <c r="DA70" s="129" t="s">
        <v>502</v>
      </c>
      <c r="DB70" s="139">
        <f>+Tabla3[[#This Row],[VALOR TOTAL ESTIMADO VIGENCIA ACTUAL]]-Tabla3[[#This Row],[Valor CDP BD]]</f>
        <v>0</v>
      </c>
      <c r="DC70" s="139">
        <f>+Tabla3[[#This Row],[Valor CDP BD]]-Tabla3[[#This Row],[Valor RP BD]]</f>
        <v>0</v>
      </c>
    </row>
    <row r="71" spans="1:108" ht="13.9" customHeight="1" x14ac:dyDescent="0.2">
      <c r="A71" s="129" t="s">
        <v>918</v>
      </c>
      <c r="B71" s="129" t="s">
        <v>919</v>
      </c>
      <c r="C71" s="129">
        <v>7711</v>
      </c>
      <c r="D71" s="129" t="s">
        <v>918</v>
      </c>
      <c r="E71" s="129">
        <v>702022</v>
      </c>
      <c r="F71" s="129">
        <v>7711</v>
      </c>
      <c r="G71" s="137" t="s">
        <v>500</v>
      </c>
      <c r="H71" s="129">
        <v>2905</v>
      </c>
      <c r="I71" s="129" t="s">
        <v>920</v>
      </c>
      <c r="J71" s="129" t="s">
        <v>467</v>
      </c>
      <c r="K71" s="129" t="s">
        <v>468</v>
      </c>
      <c r="L71" s="129" t="s">
        <v>469</v>
      </c>
      <c r="M71" s="129" t="s">
        <v>831</v>
      </c>
      <c r="N71" s="129" t="s">
        <v>471</v>
      </c>
      <c r="O71" s="129" t="s">
        <v>832</v>
      </c>
      <c r="P71" s="129" t="s">
        <v>246</v>
      </c>
      <c r="Q71" s="129" t="s">
        <v>243</v>
      </c>
      <c r="R71" s="129" t="s">
        <v>921</v>
      </c>
      <c r="S71" s="129" t="s">
        <v>922</v>
      </c>
      <c r="T71" s="129" t="s">
        <v>475</v>
      </c>
      <c r="U71" s="129">
        <v>0</v>
      </c>
      <c r="V71" s="129" t="s">
        <v>923</v>
      </c>
      <c r="W71" s="129" t="s">
        <v>741</v>
      </c>
      <c r="X71" s="129" t="s">
        <v>742</v>
      </c>
      <c r="Y71" s="129">
        <v>0</v>
      </c>
      <c r="Z71" s="129" t="s">
        <v>489</v>
      </c>
      <c r="AA71" s="129" t="s">
        <v>924</v>
      </c>
      <c r="AB71" s="138">
        <v>5</v>
      </c>
      <c r="AC71" s="138">
        <v>6</v>
      </c>
      <c r="AD71" s="138">
        <v>6</v>
      </c>
      <c r="AE71" s="129">
        <v>1</v>
      </c>
      <c r="AF71" s="129">
        <v>12</v>
      </c>
      <c r="AG71" s="139">
        <v>150000000</v>
      </c>
      <c r="AH71" s="129">
        <v>0</v>
      </c>
      <c r="AI71" s="129">
        <v>0</v>
      </c>
      <c r="AJ71" s="129">
        <v>0</v>
      </c>
      <c r="AK71" s="129" t="s">
        <v>836</v>
      </c>
      <c r="AL71" s="129" t="s">
        <v>837</v>
      </c>
      <c r="AM71" s="129">
        <v>0</v>
      </c>
      <c r="AN71" s="129">
        <v>0</v>
      </c>
      <c r="AO71" s="129" t="s">
        <v>232</v>
      </c>
      <c r="AP71" s="129" t="s">
        <v>500</v>
      </c>
      <c r="AQ71" s="129" t="s">
        <v>500</v>
      </c>
      <c r="AR71" s="129" t="s">
        <v>500</v>
      </c>
      <c r="AS71" s="129" t="s">
        <v>500</v>
      </c>
      <c r="AT71" s="129">
        <v>0</v>
      </c>
      <c r="AU71" s="129" t="s">
        <v>500</v>
      </c>
      <c r="AV71" s="129" t="s">
        <v>500</v>
      </c>
      <c r="AW71" s="129">
        <v>0</v>
      </c>
      <c r="AX71" s="129">
        <v>0</v>
      </c>
      <c r="AY71" s="129">
        <v>0</v>
      </c>
      <c r="AZ71" s="129" t="s">
        <v>484</v>
      </c>
      <c r="BA71" s="129" t="s">
        <v>485</v>
      </c>
      <c r="BB71" s="129" t="s">
        <v>486</v>
      </c>
      <c r="BC71" s="129">
        <v>3778917</v>
      </c>
      <c r="BD71" s="129" t="s">
        <v>487</v>
      </c>
      <c r="BE71" s="129" t="s">
        <v>488</v>
      </c>
      <c r="BF71" s="129" t="s">
        <v>489</v>
      </c>
      <c r="BG71" s="129" t="s">
        <v>489</v>
      </c>
      <c r="BH71" s="129" t="s">
        <v>489</v>
      </c>
      <c r="BI71" s="129" t="s">
        <v>490</v>
      </c>
      <c r="BJ71" s="129" t="s">
        <v>744</v>
      </c>
      <c r="BK71" s="129">
        <v>4514168000</v>
      </c>
      <c r="BL71" s="129" t="s">
        <v>500</v>
      </c>
      <c r="BM71" s="138" t="s">
        <v>500</v>
      </c>
      <c r="BN71" s="129">
        <v>0</v>
      </c>
      <c r="BO71" s="129" t="s">
        <v>838</v>
      </c>
      <c r="BP71" s="129" t="s">
        <v>500</v>
      </c>
      <c r="BQ71" s="129" t="s">
        <v>500</v>
      </c>
      <c r="BR71" s="138" t="s">
        <v>500</v>
      </c>
      <c r="BS71" s="138" t="s">
        <v>500</v>
      </c>
      <c r="BT71" s="129" t="s">
        <v>500</v>
      </c>
      <c r="BU71" s="129" t="s">
        <v>500</v>
      </c>
      <c r="BV71" s="129" t="s">
        <v>500</v>
      </c>
      <c r="BW71" s="129" t="s">
        <v>500</v>
      </c>
      <c r="BX71" s="129" t="s">
        <v>925</v>
      </c>
      <c r="BY71" s="129" t="s">
        <v>500</v>
      </c>
      <c r="BZ71" s="129" t="s">
        <v>500</v>
      </c>
      <c r="CA71" s="129" t="s">
        <v>500</v>
      </c>
      <c r="CB71" s="129" t="s">
        <v>921</v>
      </c>
      <c r="CC71" s="129" t="s">
        <v>500</v>
      </c>
      <c r="CD71" s="129" t="s">
        <v>500</v>
      </c>
      <c r="CE71" s="129" t="s">
        <v>500</v>
      </c>
      <c r="CF71" s="129" t="s">
        <v>499</v>
      </c>
      <c r="CG71" s="129" t="s">
        <v>500</v>
      </c>
      <c r="CH71" s="129" t="s">
        <v>500</v>
      </c>
      <c r="CI71" s="129" t="s">
        <v>500</v>
      </c>
      <c r="CJ71" s="129" t="s">
        <v>500</v>
      </c>
      <c r="CK71" s="129" t="s">
        <v>500</v>
      </c>
      <c r="CL71" s="129" t="s">
        <v>494</v>
      </c>
      <c r="CM71" s="129">
        <v>0</v>
      </c>
      <c r="CN71" s="139">
        <v>0</v>
      </c>
      <c r="CO71" s="129" t="s">
        <v>494</v>
      </c>
      <c r="CP71" s="129">
        <v>0</v>
      </c>
      <c r="CQ71" s="129">
        <v>0</v>
      </c>
      <c r="CR71" s="129" t="s">
        <v>500</v>
      </c>
      <c r="CS71" s="129">
        <v>0</v>
      </c>
      <c r="CT71" s="139">
        <v>0</v>
      </c>
      <c r="CU71" s="129" t="s">
        <v>500</v>
      </c>
      <c r="CV71" s="129" t="s">
        <v>500</v>
      </c>
      <c r="CW71" s="139">
        <v>0</v>
      </c>
      <c r="CX71" s="129" t="s">
        <v>500</v>
      </c>
      <c r="CY71" s="129">
        <v>2905</v>
      </c>
      <c r="CZ71" s="129">
        <v>0</v>
      </c>
      <c r="DB71" s="139">
        <f>+Tabla3[[#This Row],[VALOR TOTAL ESTIMADO VIGENCIA ACTUAL]]-Tabla3[[#This Row],[Valor CDP BD]]</f>
        <v>150000000</v>
      </c>
      <c r="DC71" s="139">
        <f>+Tabla3[[#This Row],[Valor CDP BD]]-Tabla3[[#This Row],[Valor RP BD]]</f>
        <v>0</v>
      </c>
    </row>
    <row r="72" spans="1:108" ht="13.9" customHeight="1" x14ac:dyDescent="0.2">
      <c r="A72" s="129" t="s">
        <v>926</v>
      </c>
      <c r="B72" s="129" t="s">
        <v>927</v>
      </c>
      <c r="C72" s="129">
        <v>7711</v>
      </c>
      <c r="D72" s="129" t="s">
        <v>926</v>
      </c>
      <c r="E72" s="129">
        <v>712022</v>
      </c>
      <c r="F72" s="129">
        <v>7711</v>
      </c>
      <c r="G72" s="137" t="s">
        <v>500</v>
      </c>
      <c r="H72" s="129">
        <v>2906</v>
      </c>
      <c r="I72" s="129" t="s">
        <v>928</v>
      </c>
      <c r="J72" s="129" t="s">
        <v>467</v>
      </c>
      <c r="K72" s="129" t="s">
        <v>468</v>
      </c>
      <c r="L72" s="129" t="s">
        <v>469</v>
      </c>
      <c r="M72" s="129" t="s">
        <v>831</v>
      </c>
      <c r="N72" s="129" t="s">
        <v>471</v>
      </c>
      <c r="O72" s="129" t="s">
        <v>832</v>
      </c>
      <c r="P72" s="129" t="s">
        <v>246</v>
      </c>
      <c r="Q72" s="129" t="s">
        <v>243</v>
      </c>
      <c r="R72" s="129" t="s">
        <v>929</v>
      </c>
      <c r="S72" s="129" t="s">
        <v>930</v>
      </c>
      <c r="T72" s="129" t="s">
        <v>475</v>
      </c>
      <c r="U72" s="129">
        <v>0</v>
      </c>
      <c r="V72" s="129" t="s">
        <v>681</v>
      </c>
      <c r="W72" s="129" t="s">
        <v>59</v>
      </c>
      <c r="X72" s="129" t="s">
        <v>59</v>
      </c>
      <c r="Y72" s="129">
        <v>0</v>
      </c>
      <c r="Z72" s="129" t="s">
        <v>489</v>
      </c>
      <c r="AA72" s="129" t="s">
        <v>59</v>
      </c>
      <c r="AB72" s="138" t="s">
        <v>59</v>
      </c>
      <c r="AC72" s="138" t="s">
        <v>59</v>
      </c>
      <c r="AD72" s="138" t="s">
        <v>59</v>
      </c>
      <c r="AE72" s="129" t="s">
        <v>59</v>
      </c>
      <c r="AF72" s="129" t="s">
        <v>59</v>
      </c>
      <c r="AG72" s="139">
        <v>0</v>
      </c>
      <c r="AH72" s="129">
        <v>0</v>
      </c>
      <c r="AI72" s="129">
        <v>0</v>
      </c>
      <c r="AJ72" s="129">
        <v>0</v>
      </c>
      <c r="AK72" s="129" t="s">
        <v>836</v>
      </c>
      <c r="AL72" s="129" t="s">
        <v>837</v>
      </c>
      <c r="AM72" s="129">
        <v>0</v>
      </c>
      <c r="AN72" s="129">
        <v>0</v>
      </c>
      <c r="AO72" s="129" t="s">
        <v>232</v>
      </c>
      <c r="AP72" s="129" t="s">
        <v>500</v>
      </c>
      <c r="AQ72" s="129" t="s">
        <v>500</v>
      </c>
      <c r="AR72" s="129" t="s">
        <v>500</v>
      </c>
      <c r="AS72" s="129" t="s">
        <v>500</v>
      </c>
      <c r="AT72" s="129">
        <v>0</v>
      </c>
      <c r="AU72" s="129" t="s">
        <v>500</v>
      </c>
      <c r="AV72" s="129" t="s">
        <v>500</v>
      </c>
      <c r="AW72" s="129">
        <v>0</v>
      </c>
      <c r="AX72" s="129">
        <v>0</v>
      </c>
      <c r="AY72" s="129">
        <v>0</v>
      </c>
      <c r="AZ72" s="129" t="s">
        <v>484</v>
      </c>
      <c r="BA72" s="129" t="s">
        <v>485</v>
      </c>
      <c r="BB72" s="129" t="s">
        <v>486</v>
      </c>
      <c r="BC72" s="129">
        <v>3778917</v>
      </c>
      <c r="BD72" s="129" t="s">
        <v>487</v>
      </c>
      <c r="BE72" s="129" t="s">
        <v>488</v>
      </c>
      <c r="BF72" s="129" t="s">
        <v>489</v>
      </c>
      <c r="BG72" s="129" t="s">
        <v>489</v>
      </c>
      <c r="BH72" s="129" t="s">
        <v>489</v>
      </c>
      <c r="BI72" s="129" t="s">
        <v>490</v>
      </c>
      <c r="BJ72" s="129" t="s">
        <v>500</v>
      </c>
      <c r="BK72" s="129">
        <v>4514168000</v>
      </c>
      <c r="BL72" s="129" t="s">
        <v>500</v>
      </c>
      <c r="BM72" s="138" t="s">
        <v>500</v>
      </c>
      <c r="BN72" s="129">
        <v>0</v>
      </c>
      <c r="BO72" s="129" t="s">
        <v>838</v>
      </c>
      <c r="BP72" s="129" t="s">
        <v>500</v>
      </c>
      <c r="BQ72" s="129" t="s">
        <v>500</v>
      </c>
      <c r="BR72" s="138" t="s">
        <v>500</v>
      </c>
      <c r="BS72" s="138" t="s">
        <v>500</v>
      </c>
      <c r="BT72" s="129" t="s">
        <v>500</v>
      </c>
      <c r="BU72" s="129" t="s">
        <v>500</v>
      </c>
      <c r="BV72" s="129" t="s">
        <v>500</v>
      </c>
      <c r="BW72" s="129" t="s">
        <v>500</v>
      </c>
      <c r="BX72" s="129" t="s">
        <v>682</v>
      </c>
      <c r="BY72" s="129" t="s">
        <v>500</v>
      </c>
      <c r="BZ72" s="129" t="s">
        <v>500</v>
      </c>
      <c r="CA72" s="129" t="s">
        <v>500</v>
      </c>
      <c r="CB72" s="129" t="s">
        <v>929</v>
      </c>
      <c r="CC72" s="129" t="s">
        <v>500</v>
      </c>
      <c r="CD72" s="129" t="s">
        <v>500</v>
      </c>
      <c r="CE72" s="129" t="s">
        <v>500</v>
      </c>
      <c r="CF72" s="129" t="s">
        <v>499</v>
      </c>
      <c r="CG72" s="129" t="s">
        <v>500</v>
      </c>
      <c r="CH72" s="129" t="s">
        <v>500</v>
      </c>
      <c r="CI72" s="129" t="s">
        <v>500</v>
      </c>
      <c r="CJ72" s="129" t="s">
        <v>500</v>
      </c>
      <c r="CK72" s="129" t="s">
        <v>500</v>
      </c>
      <c r="CL72" s="129" t="s">
        <v>494</v>
      </c>
      <c r="CM72" s="129">
        <v>0</v>
      </c>
      <c r="CN72" s="139">
        <v>0</v>
      </c>
      <c r="CO72" s="129" t="s">
        <v>494</v>
      </c>
      <c r="CP72" s="129">
        <v>0</v>
      </c>
      <c r="CQ72" s="129">
        <v>0</v>
      </c>
      <c r="CR72" s="129" t="s">
        <v>500</v>
      </c>
      <c r="CS72" s="129">
        <v>0</v>
      </c>
      <c r="CT72" s="139">
        <v>0</v>
      </c>
      <c r="CU72" s="129" t="s">
        <v>500</v>
      </c>
      <c r="CV72" s="129" t="s">
        <v>500</v>
      </c>
      <c r="CW72" s="139">
        <v>0</v>
      </c>
      <c r="CX72" s="129" t="s">
        <v>500</v>
      </c>
      <c r="CY72" s="129">
        <v>2906</v>
      </c>
      <c r="CZ72" s="129">
        <v>0</v>
      </c>
      <c r="DB72" s="139">
        <f>+Tabla3[[#This Row],[VALOR TOTAL ESTIMADO VIGENCIA ACTUAL]]-Tabla3[[#This Row],[Valor CDP BD]]</f>
        <v>0</v>
      </c>
      <c r="DC72" s="139">
        <f>+Tabla3[[#This Row],[Valor CDP BD]]-Tabla3[[#This Row],[Valor RP BD]]</f>
        <v>0</v>
      </c>
    </row>
    <row r="73" spans="1:108" ht="13.9" customHeight="1" x14ac:dyDescent="0.2">
      <c r="A73" s="129" t="s">
        <v>931</v>
      </c>
      <c r="B73" s="129" t="s">
        <v>932</v>
      </c>
      <c r="C73" s="129">
        <v>7711</v>
      </c>
      <c r="D73" s="129" t="s">
        <v>931</v>
      </c>
      <c r="E73" s="129">
        <v>722022</v>
      </c>
      <c r="F73" s="129">
        <v>7711</v>
      </c>
      <c r="G73" s="137" t="s">
        <v>500</v>
      </c>
      <c r="H73" s="129">
        <v>2907</v>
      </c>
      <c r="I73" s="129" t="s">
        <v>933</v>
      </c>
      <c r="J73" s="129" t="s">
        <v>467</v>
      </c>
      <c r="K73" s="129" t="s">
        <v>468</v>
      </c>
      <c r="L73" s="129" t="s">
        <v>469</v>
      </c>
      <c r="M73" s="129" t="s">
        <v>831</v>
      </c>
      <c r="N73" s="129" t="s">
        <v>471</v>
      </c>
      <c r="O73" s="129" t="s">
        <v>832</v>
      </c>
      <c r="P73" s="129" t="s">
        <v>246</v>
      </c>
      <c r="Q73" s="129" t="s">
        <v>243</v>
      </c>
      <c r="R73" s="129" t="s">
        <v>934</v>
      </c>
      <c r="S73" s="129" t="s">
        <v>935</v>
      </c>
      <c r="T73" s="129" t="s">
        <v>475</v>
      </c>
      <c r="U73" s="129">
        <v>0</v>
      </c>
      <c r="V73" s="129" t="s">
        <v>936</v>
      </c>
      <c r="W73" s="129" t="s">
        <v>477</v>
      </c>
      <c r="X73" s="129" t="s">
        <v>478</v>
      </c>
      <c r="Y73" s="129">
        <v>0</v>
      </c>
      <c r="Z73" s="129" t="s">
        <v>489</v>
      </c>
      <c r="AA73" s="129" t="s">
        <v>937</v>
      </c>
      <c r="AB73" s="138">
        <v>8</v>
      </c>
      <c r="AC73" s="138">
        <v>9</v>
      </c>
      <c r="AD73" s="138">
        <v>3</v>
      </c>
      <c r="AE73" s="129">
        <v>1</v>
      </c>
      <c r="AF73" s="129">
        <v>12</v>
      </c>
      <c r="AG73" s="139">
        <v>8000000</v>
      </c>
      <c r="AH73" s="129">
        <v>0</v>
      </c>
      <c r="AI73" s="129">
        <v>0</v>
      </c>
      <c r="AJ73" s="129">
        <v>0</v>
      </c>
      <c r="AK73" s="129" t="s">
        <v>836</v>
      </c>
      <c r="AL73" s="129" t="s">
        <v>837</v>
      </c>
      <c r="AM73" s="129">
        <v>0</v>
      </c>
      <c r="AN73" s="129">
        <v>0</v>
      </c>
      <c r="AO73" s="129" t="s">
        <v>232</v>
      </c>
      <c r="AP73" s="129" t="s">
        <v>500</v>
      </c>
      <c r="AQ73" s="129" t="s">
        <v>500</v>
      </c>
      <c r="AR73" s="129" t="s">
        <v>500</v>
      </c>
      <c r="AS73" s="129" t="s">
        <v>500</v>
      </c>
      <c r="AT73" s="129">
        <v>0</v>
      </c>
      <c r="AU73" s="129" t="s">
        <v>500</v>
      </c>
      <c r="AV73" s="129" t="s">
        <v>500</v>
      </c>
      <c r="AW73" s="129">
        <v>0</v>
      </c>
      <c r="AX73" s="129">
        <v>0</v>
      </c>
      <c r="AY73" s="129">
        <v>0</v>
      </c>
      <c r="AZ73" s="129" t="s">
        <v>484</v>
      </c>
      <c r="BA73" s="129" t="s">
        <v>485</v>
      </c>
      <c r="BB73" s="129" t="s">
        <v>486</v>
      </c>
      <c r="BC73" s="129">
        <v>3778917</v>
      </c>
      <c r="BD73" s="129" t="s">
        <v>487</v>
      </c>
      <c r="BE73" s="129" t="s">
        <v>488</v>
      </c>
      <c r="BF73" s="129" t="s">
        <v>489</v>
      </c>
      <c r="BG73" s="129" t="s">
        <v>489</v>
      </c>
      <c r="BH73" s="129" t="s">
        <v>489</v>
      </c>
      <c r="BI73" s="129" t="s">
        <v>490</v>
      </c>
      <c r="BJ73" s="129" t="s">
        <v>491</v>
      </c>
      <c r="BK73" s="129">
        <v>4514168000</v>
      </c>
      <c r="BL73" s="129" t="s">
        <v>500</v>
      </c>
      <c r="BM73" s="138" t="s">
        <v>500</v>
      </c>
      <c r="BN73" s="129">
        <v>0</v>
      </c>
      <c r="BO73" s="129" t="s">
        <v>838</v>
      </c>
      <c r="BP73" s="129" t="s">
        <v>500</v>
      </c>
      <c r="BQ73" s="129" t="s">
        <v>500</v>
      </c>
      <c r="BR73" s="138" t="s">
        <v>500</v>
      </c>
      <c r="BS73" s="138" t="s">
        <v>500</v>
      </c>
      <c r="BT73" s="129" t="s">
        <v>500</v>
      </c>
      <c r="BU73" s="129" t="s">
        <v>500</v>
      </c>
      <c r="BV73" s="129" t="s">
        <v>500</v>
      </c>
      <c r="BW73" s="129" t="s">
        <v>500</v>
      </c>
      <c r="BX73" s="129" t="s">
        <v>938</v>
      </c>
      <c r="BY73" s="129" t="s">
        <v>500</v>
      </c>
      <c r="BZ73" s="129" t="s">
        <v>500</v>
      </c>
      <c r="CA73" s="129" t="s">
        <v>500</v>
      </c>
      <c r="CB73" s="129" t="s">
        <v>934</v>
      </c>
      <c r="CC73" s="129" t="s">
        <v>500</v>
      </c>
      <c r="CD73" s="129" t="s">
        <v>500</v>
      </c>
      <c r="CE73" s="129" t="s">
        <v>500</v>
      </c>
      <c r="CF73" s="129" t="s">
        <v>499</v>
      </c>
      <c r="CG73" s="129" t="s">
        <v>500</v>
      </c>
      <c r="CH73" s="129" t="s">
        <v>500</v>
      </c>
      <c r="CI73" s="129" t="s">
        <v>500</v>
      </c>
      <c r="CJ73" s="129" t="s">
        <v>500</v>
      </c>
      <c r="CK73" s="129" t="s">
        <v>500</v>
      </c>
      <c r="CL73" s="129" t="s">
        <v>494</v>
      </c>
      <c r="CM73" s="129">
        <v>0</v>
      </c>
      <c r="CN73" s="139">
        <v>0</v>
      </c>
      <c r="CO73" s="129" t="s">
        <v>494</v>
      </c>
      <c r="CP73" s="129">
        <v>0</v>
      </c>
      <c r="CQ73" s="129">
        <v>0</v>
      </c>
      <c r="CR73" s="129" t="s">
        <v>500</v>
      </c>
      <c r="CS73" s="129">
        <v>0</v>
      </c>
      <c r="CT73" s="139">
        <v>0</v>
      </c>
      <c r="CU73" s="129" t="s">
        <v>500</v>
      </c>
      <c r="CV73" s="129" t="s">
        <v>500</v>
      </c>
      <c r="CW73" s="139">
        <v>0</v>
      </c>
      <c r="CX73" s="129" t="s">
        <v>500</v>
      </c>
      <c r="CY73" s="129">
        <v>2907</v>
      </c>
      <c r="CZ73" s="129">
        <v>0</v>
      </c>
      <c r="DB73" s="139">
        <f>+Tabla3[[#This Row],[VALOR TOTAL ESTIMADO VIGENCIA ACTUAL]]-Tabla3[[#This Row],[Valor CDP BD]]</f>
        <v>8000000</v>
      </c>
      <c r="DC73" s="139">
        <f>+Tabla3[[#This Row],[Valor CDP BD]]-Tabla3[[#This Row],[Valor RP BD]]</f>
        <v>0</v>
      </c>
    </row>
    <row r="74" spans="1:108" s="143" customFormat="1" ht="13.9" customHeight="1" x14ac:dyDescent="0.2">
      <c r="A74" s="143" t="s">
        <v>939</v>
      </c>
      <c r="B74" s="129" t="s">
        <v>940</v>
      </c>
      <c r="C74" s="129">
        <v>7711</v>
      </c>
      <c r="D74" s="129" t="s">
        <v>939</v>
      </c>
      <c r="E74" s="129">
        <v>732022</v>
      </c>
      <c r="F74" s="129">
        <v>7711</v>
      </c>
      <c r="G74" s="144" t="s">
        <v>500</v>
      </c>
      <c r="H74" s="129">
        <v>2908</v>
      </c>
      <c r="I74" s="129" t="s">
        <v>941</v>
      </c>
      <c r="J74" s="129" t="s">
        <v>467</v>
      </c>
      <c r="K74" s="129" t="s">
        <v>468</v>
      </c>
      <c r="L74" s="129" t="s">
        <v>469</v>
      </c>
      <c r="M74" s="143" t="s">
        <v>831</v>
      </c>
      <c r="N74" s="129" t="s">
        <v>471</v>
      </c>
      <c r="O74" s="129" t="s">
        <v>832</v>
      </c>
      <c r="P74" s="129" t="s">
        <v>246</v>
      </c>
      <c r="Q74" s="143" t="s">
        <v>243</v>
      </c>
      <c r="R74" s="143" t="s">
        <v>942</v>
      </c>
      <c r="S74" s="143" t="s">
        <v>943</v>
      </c>
      <c r="T74" s="143" t="s">
        <v>475</v>
      </c>
      <c r="U74" s="129">
        <v>0</v>
      </c>
      <c r="V74" s="143" t="s">
        <v>944</v>
      </c>
      <c r="W74" s="129" t="s">
        <v>741</v>
      </c>
      <c r="X74" s="129" t="s">
        <v>742</v>
      </c>
      <c r="Y74" s="129">
        <v>0</v>
      </c>
      <c r="Z74" s="129" t="s">
        <v>489</v>
      </c>
      <c r="AA74" s="129" t="s">
        <v>945</v>
      </c>
      <c r="AB74" s="145">
        <v>3</v>
      </c>
      <c r="AC74" s="145">
        <v>6</v>
      </c>
      <c r="AD74" s="145">
        <v>19</v>
      </c>
      <c r="AE74" s="129">
        <v>1</v>
      </c>
      <c r="AF74" s="129">
        <v>12</v>
      </c>
      <c r="AG74" s="146">
        <v>3192580599</v>
      </c>
      <c r="AH74" s="129">
        <v>1</v>
      </c>
      <c r="AI74" s="129">
        <v>0</v>
      </c>
      <c r="AJ74" s="129">
        <v>2</v>
      </c>
      <c r="AK74" s="129" t="s">
        <v>836</v>
      </c>
      <c r="AL74" s="129" t="s">
        <v>837</v>
      </c>
      <c r="AM74" s="129">
        <v>0</v>
      </c>
      <c r="AN74" s="129">
        <v>0</v>
      </c>
      <c r="AO74" s="129" t="s">
        <v>232</v>
      </c>
      <c r="AP74" s="129" t="s">
        <v>500</v>
      </c>
      <c r="AQ74" s="129" t="s">
        <v>500</v>
      </c>
      <c r="AR74" s="129" t="s">
        <v>500</v>
      </c>
      <c r="AS74" s="129" t="s">
        <v>500</v>
      </c>
      <c r="AT74" s="129">
        <v>0</v>
      </c>
      <c r="AU74" s="129" t="s">
        <v>500</v>
      </c>
      <c r="AV74" s="129" t="s">
        <v>500</v>
      </c>
      <c r="AW74" s="129">
        <v>0</v>
      </c>
      <c r="AX74" s="129">
        <v>0</v>
      </c>
      <c r="AY74" s="129">
        <v>0</v>
      </c>
      <c r="AZ74" s="129" t="s">
        <v>484</v>
      </c>
      <c r="BA74" s="129" t="s">
        <v>485</v>
      </c>
      <c r="BB74" s="129" t="s">
        <v>486</v>
      </c>
      <c r="BC74" s="129">
        <v>3778917</v>
      </c>
      <c r="BD74" s="129" t="s">
        <v>487</v>
      </c>
      <c r="BE74" s="129" t="s">
        <v>488</v>
      </c>
      <c r="BF74" s="129" t="s">
        <v>489</v>
      </c>
      <c r="BG74" s="129" t="s">
        <v>489</v>
      </c>
      <c r="BH74" s="129" t="s">
        <v>489</v>
      </c>
      <c r="BI74" s="129" t="s">
        <v>490</v>
      </c>
      <c r="BJ74" s="129" t="s">
        <v>744</v>
      </c>
      <c r="BK74" s="129">
        <v>4514168000</v>
      </c>
      <c r="BL74" s="129" t="s">
        <v>500</v>
      </c>
      <c r="BM74" s="145" t="s">
        <v>500</v>
      </c>
      <c r="BN74" s="129">
        <v>0</v>
      </c>
      <c r="BO74" s="129" t="s">
        <v>838</v>
      </c>
      <c r="BP74" s="129" t="s">
        <v>500</v>
      </c>
      <c r="BQ74" s="129" t="s">
        <v>500</v>
      </c>
      <c r="BR74" s="138" t="s">
        <v>500</v>
      </c>
      <c r="BS74" s="145" t="s">
        <v>500</v>
      </c>
      <c r="BT74" s="129" t="s">
        <v>500</v>
      </c>
      <c r="BU74" s="129" t="s">
        <v>500</v>
      </c>
      <c r="BV74" s="143" t="s">
        <v>500</v>
      </c>
      <c r="BW74" s="129" t="s">
        <v>500</v>
      </c>
      <c r="BX74" s="129" t="s">
        <v>946</v>
      </c>
      <c r="BY74" s="129" t="s">
        <v>500</v>
      </c>
      <c r="BZ74" s="129" t="s">
        <v>500</v>
      </c>
      <c r="CA74" s="129" t="s">
        <v>500</v>
      </c>
      <c r="CB74" s="129" t="s">
        <v>942</v>
      </c>
      <c r="CC74" s="129" t="s">
        <v>500</v>
      </c>
      <c r="CD74" s="129" t="s">
        <v>500</v>
      </c>
      <c r="CE74" s="129" t="s">
        <v>500</v>
      </c>
      <c r="CF74" s="129" t="s">
        <v>499</v>
      </c>
      <c r="CG74" s="129" t="s">
        <v>500</v>
      </c>
      <c r="CH74" s="129" t="s">
        <v>500</v>
      </c>
      <c r="CI74" s="129" t="s">
        <v>500</v>
      </c>
      <c r="CJ74" s="129" t="s">
        <v>500</v>
      </c>
      <c r="CK74" s="143" t="s">
        <v>500</v>
      </c>
      <c r="CL74" s="129" t="s">
        <v>494</v>
      </c>
      <c r="CM74" s="129">
        <v>0</v>
      </c>
      <c r="CN74" s="146">
        <v>0</v>
      </c>
      <c r="CO74" s="129" t="s">
        <v>494</v>
      </c>
      <c r="CP74" s="129">
        <v>0</v>
      </c>
      <c r="CQ74" s="143">
        <v>0</v>
      </c>
      <c r="CR74" s="129" t="s">
        <v>500</v>
      </c>
      <c r="CS74" s="129">
        <v>0</v>
      </c>
      <c r="CT74" s="146">
        <v>0</v>
      </c>
      <c r="CU74" s="129" t="s">
        <v>500</v>
      </c>
      <c r="CV74" s="129" t="s">
        <v>500</v>
      </c>
      <c r="CW74" s="146">
        <v>0</v>
      </c>
      <c r="CX74" s="129" t="s">
        <v>500</v>
      </c>
      <c r="CY74" s="129">
        <v>2908</v>
      </c>
      <c r="CZ74" s="129">
        <v>0</v>
      </c>
      <c r="DB74" s="146">
        <f>+Tabla3[[#This Row],[VALOR TOTAL ESTIMADO VIGENCIA ACTUAL]]-Tabla3[[#This Row],[Valor CDP BD]]</f>
        <v>3192580599</v>
      </c>
      <c r="DC74" s="146">
        <f>+Tabla3[[#This Row],[Valor CDP BD]]-Tabla3[[#This Row],[Valor RP BD]]</f>
        <v>0</v>
      </c>
    </row>
    <row r="75" spans="1:108" ht="13.9" customHeight="1" x14ac:dyDescent="0.2">
      <c r="A75" s="129" t="s">
        <v>947</v>
      </c>
      <c r="B75" s="129" t="s">
        <v>948</v>
      </c>
      <c r="C75" s="129">
        <v>7711</v>
      </c>
      <c r="D75" s="129" t="s">
        <v>947</v>
      </c>
      <c r="E75" s="129">
        <v>742022</v>
      </c>
      <c r="F75" s="129">
        <v>7711</v>
      </c>
      <c r="G75" s="137">
        <v>17585</v>
      </c>
      <c r="H75" s="129">
        <v>2979</v>
      </c>
      <c r="I75" s="129" t="s">
        <v>949</v>
      </c>
      <c r="J75" s="129" t="s">
        <v>467</v>
      </c>
      <c r="K75" s="129" t="s">
        <v>468</v>
      </c>
      <c r="L75" s="129" t="s">
        <v>469</v>
      </c>
      <c r="M75" s="129" t="s">
        <v>831</v>
      </c>
      <c r="N75" s="129" t="s">
        <v>471</v>
      </c>
      <c r="O75" s="129" t="s">
        <v>832</v>
      </c>
      <c r="P75" s="129" t="s">
        <v>246</v>
      </c>
      <c r="Q75" s="129" t="s">
        <v>243</v>
      </c>
      <c r="R75" s="129" t="s">
        <v>950</v>
      </c>
      <c r="S75" s="129" t="s">
        <v>951</v>
      </c>
      <c r="T75" s="129" t="s">
        <v>475</v>
      </c>
      <c r="U75" s="129">
        <v>0</v>
      </c>
      <c r="V75" s="129" t="s">
        <v>952</v>
      </c>
      <c r="W75" s="129" t="s">
        <v>953</v>
      </c>
      <c r="X75" s="129" t="s">
        <v>954</v>
      </c>
      <c r="Y75" s="129">
        <v>0</v>
      </c>
      <c r="Z75" s="129" t="s">
        <v>489</v>
      </c>
      <c r="AA75" s="129" t="s">
        <v>955</v>
      </c>
      <c r="AB75" s="138">
        <v>2</v>
      </c>
      <c r="AC75" s="138">
        <v>3</v>
      </c>
      <c r="AD75" s="138">
        <v>1</v>
      </c>
      <c r="AE75" s="129">
        <v>1</v>
      </c>
      <c r="AF75" s="129">
        <v>4</v>
      </c>
      <c r="AG75" s="139">
        <v>10000000</v>
      </c>
      <c r="AH75" s="129">
        <v>0</v>
      </c>
      <c r="AI75" s="129">
        <v>0</v>
      </c>
      <c r="AJ75" s="129">
        <v>0</v>
      </c>
      <c r="AK75" s="129" t="s">
        <v>836</v>
      </c>
      <c r="AL75" s="129" t="s">
        <v>837</v>
      </c>
      <c r="AM75" s="129">
        <v>0</v>
      </c>
      <c r="AN75" s="129">
        <v>0</v>
      </c>
      <c r="AO75" s="129" t="s">
        <v>232</v>
      </c>
      <c r="AP75" s="129" t="s">
        <v>500</v>
      </c>
      <c r="AQ75" s="129" t="s">
        <v>500</v>
      </c>
      <c r="AR75" s="129">
        <v>1698</v>
      </c>
      <c r="AS75" s="129">
        <v>44617</v>
      </c>
      <c r="AT75" s="129">
        <v>9972200</v>
      </c>
      <c r="AU75" s="129" t="s">
        <v>500</v>
      </c>
      <c r="AV75" s="129" t="s">
        <v>700</v>
      </c>
      <c r="AW75" s="129">
        <v>0</v>
      </c>
      <c r="AX75" s="129">
        <v>0</v>
      </c>
      <c r="AY75" s="129">
        <v>0</v>
      </c>
      <c r="AZ75" s="129" t="s">
        <v>484</v>
      </c>
      <c r="BA75" s="129" t="s">
        <v>485</v>
      </c>
      <c r="BB75" s="129" t="s">
        <v>486</v>
      </c>
      <c r="BC75" s="129">
        <v>3778917</v>
      </c>
      <c r="BD75" s="129" t="s">
        <v>487</v>
      </c>
      <c r="BE75" s="129" t="s">
        <v>488</v>
      </c>
      <c r="BF75" s="129" t="s">
        <v>489</v>
      </c>
      <c r="BG75" s="129" t="s">
        <v>489</v>
      </c>
      <c r="BH75" s="129" t="s">
        <v>489</v>
      </c>
      <c r="BI75" s="129" t="s">
        <v>490</v>
      </c>
      <c r="BJ75" s="129" t="s">
        <v>956</v>
      </c>
      <c r="BK75" s="129">
        <v>4514168000</v>
      </c>
      <c r="BL75" s="129" t="s">
        <v>957</v>
      </c>
      <c r="BM75" s="138">
        <v>17585</v>
      </c>
      <c r="BN75" s="129">
        <v>0</v>
      </c>
      <c r="BO75" s="129" t="s">
        <v>838</v>
      </c>
      <c r="BP75" s="129" t="s">
        <v>838</v>
      </c>
      <c r="BQ75" s="129" t="s">
        <v>494</v>
      </c>
      <c r="BR75" s="138" t="s">
        <v>500</v>
      </c>
      <c r="BS75" s="138" t="s">
        <v>500</v>
      </c>
      <c r="BT75" s="129" t="s">
        <v>500</v>
      </c>
      <c r="BU75" s="129" t="s">
        <v>59</v>
      </c>
      <c r="BV75" s="129" t="s">
        <v>500</v>
      </c>
      <c r="BW75" s="129" t="s">
        <v>500</v>
      </c>
      <c r="BX75" s="129" t="s">
        <v>952</v>
      </c>
      <c r="BY75" s="129" t="s">
        <v>952</v>
      </c>
      <c r="BZ75" s="129" t="s">
        <v>958</v>
      </c>
      <c r="CA75" s="129" t="s">
        <v>511</v>
      </c>
      <c r="CB75" s="129" t="s">
        <v>950</v>
      </c>
      <c r="CC75" s="129" t="s">
        <v>950</v>
      </c>
      <c r="CD75" s="129" t="s">
        <v>950</v>
      </c>
      <c r="CE75" s="129" t="s">
        <v>498</v>
      </c>
      <c r="CF75" s="129" t="s">
        <v>499</v>
      </c>
      <c r="CG75" s="129" t="s">
        <v>499</v>
      </c>
      <c r="CH75" s="129" t="s">
        <v>499</v>
      </c>
      <c r="CI75" s="129" t="s">
        <v>498</v>
      </c>
      <c r="CJ75" s="129">
        <v>1698</v>
      </c>
      <c r="CK75" s="129">
        <v>1698</v>
      </c>
      <c r="CL75" s="129" t="s">
        <v>494</v>
      </c>
      <c r="CM75" s="129">
        <v>9972200</v>
      </c>
      <c r="CN75" s="139">
        <v>9972200</v>
      </c>
      <c r="CO75" s="129" t="s">
        <v>494</v>
      </c>
      <c r="CP75" s="129">
        <v>0</v>
      </c>
      <c r="CQ75" s="129">
        <v>0</v>
      </c>
      <c r="CR75" s="129" t="s">
        <v>500</v>
      </c>
      <c r="CS75" s="129">
        <v>0</v>
      </c>
      <c r="CT75" s="139">
        <v>0</v>
      </c>
      <c r="CU75" s="129" t="s">
        <v>500</v>
      </c>
      <c r="CV75" s="129" t="s">
        <v>500</v>
      </c>
      <c r="CW75" s="139">
        <v>0</v>
      </c>
      <c r="CX75" s="129" t="s">
        <v>959</v>
      </c>
      <c r="CY75" s="129">
        <v>2979</v>
      </c>
      <c r="CZ75" s="129">
        <v>2979</v>
      </c>
      <c r="DA75" s="129" t="s">
        <v>703</v>
      </c>
      <c r="DB75" s="139">
        <f>+Tabla3[[#This Row],[VALOR TOTAL ESTIMADO VIGENCIA ACTUAL]]-Tabla3[[#This Row],[Valor CDP BD]]</f>
        <v>27800</v>
      </c>
      <c r="DC75" s="139">
        <f>+Tabla3[[#This Row],[Valor CDP BD]]-Tabla3[[#This Row],[Valor RP BD]]</f>
        <v>9972200</v>
      </c>
      <c r="DD75" s="129" t="s">
        <v>960</v>
      </c>
    </row>
    <row r="76" spans="1:108" ht="13.9" customHeight="1" x14ac:dyDescent="0.2">
      <c r="A76" s="129" t="s">
        <v>961</v>
      </c>
      <c r="B76" s="129" t="s">
        <v>962</v>
      </c>
      <c r="C76" s="129">
        <v>7711</v>
      </c>
      <c r="D76" s="129" t="s">
        <v>961</v>
      </c>
      <c r="E76" s="129">
        <v>752022</v>
      </c>
      <c r="F76" s="129">
        <v>7711</v>
      </c>
      <c r="G76" s="137">
        <v>17590</v>
      </c>
      <c r="H76" s="129">
        <v>2896</v>
      </c>
      <c r="I76" s="129" t="s">
        <v>717</v>
      </c>
      <c r="J76" s="129" t="s">
        <v>467</v>
      </c>
      <c r="K76" s="129" t="s">
        <v>468</v>
      </c>
      <c r="L76" s="129" t="s">
        <v>469</v>
      </c>
      <c r="M76" s="129" t="s">
        <v>470</v>
      </c>
      <c r="N76" s="129" t="s">
        <v>471</v>
      </c>
      <c r="O76" s="129" t="s">
        <v>472</v>
      </c>
      <c r="P76" s="129" t="s">
        <v>246</v>
      </c>
      <c r="Q76" s="129" t="s">
        <v>245</v>
      </c>
      <c r="R76" s="129" t="s">
        <v>718</v>
      </c>
      <c r="S76" s="129" t="s">
        <v>719</v>
      </c>
      <c r="T76" s="129" t="s">
        <v>475</v>
      </c>
      <c r="U76" s="129">
        <v>0</v>
      </c>
      <c r="V76" s="129" t="s">
        <v>963</v>
      </c>
      <c r="W76" s="129" t="s">
        <v>477</v>
      </c>
      <c r="X76" s="129" t="s">
        <v>478</v>
      </c>
      <c r="Y76" s="129">
        <v>0</v>
      </c>
      <c r="Z76" s="129" t="s">
        <v>489</v>
      </c>
      <c r="AA76" s="129" t="s">
        <v>721</v>
      </c>
      <c r="AB76" s="138">
        <v>2</v>
      </c>
      <c r="AC76" s="138">
        <v>2</v>
      </c>
      <c r="AD76" s="138">
        <v>105</v>
      </c>
      <c r="AE76" s="129">
        <v>0</v>
      </c>
      <c r="AF76" s="129">
        <v>6</v>
      </c>
      <c r="AG76" s="139">
        <v>8293408</v>
      </c>
      <c r="AH76" s="129">
        <v>0</v>
      </c>
      <c r="AI76" s="129">
        <v>0</v>
      </c>
      <c r="AJ76" s="129">
        <v>0</v>
      </c>
      <c r="AK76" s="129" t="s">
        <v>481</v>
      </c>
      <c r="AL76" s="129" t="s">
        <v>482</v>
      </c>
      <c r="AM76" s="129">
        <v>0</v>
      </c>
      <c r="AN76" s="129">
        <v>0</v>
      </c>
      <c r="AO76" s="129" t="s">
        <v>232</v>
      </c>
      <c r="AP76" s="129" t="s">
        <v>500</v>
      </c>
      <c r="AQ76" s="129" t="s">
        <v>500</v>
      </c>
      <c r="AR76" s="129">
        <v>1696</v>
      </c>
      <c r="AS76" s="129">
        <v>44615</v>
      </c>
      <c r="AT76" s="129">
        <v>8293408</v>
      </c>
      <c r="AU76" s="129">
        <v>1666</v>
      </c>
      <c r="AV76" s="129">
        <v>44617</v>
      </c>
      <c r="AW76" s="129">
        <v>8293408</v>
      </c>
      <c r="AX76" s="129">
        <v>0</v>
      </c>
      <c r="AY76" s="129">
        <v>0</v>
      </c>
      <c r="AZ76" s="129" t="s">
        <v>484</v>
      </c>
      <c r="BA76" s="129" t="s">
        <v>485</v>
      </c>
      <c r="BB76" s="129" t="s">
        <v>486</v>
      </c>
      <c r="BC76" s="129">
        <v>3778917</v>
      </c>
      <c r="BD76" s="129" t="s">
        <v>487</v>
      </c>
      <c r="BE76" s="129" t="s">
        <v>488</v>
      </c>
      <c r="BF76" s="129" t="s">
        <v>479</v>
      </c>
      <c r="BG76" s="129" t="s">
        <v>489</v>
      </c>
      <c r="BH76" s="129" t="s">
        <v>489</v>
      </c>
      <c r="BI76" s="129" t="s">
        <v>490</v>
      </c>
      <c r="BJ76" s="129" t="s">
        <v>491</v>
      </c>
      <c r="BK76" s="129">
        <v>1510512000</v>
      </c>
      <c r="BL76" s="129" t="s">
        <v>700</v>
      </c>
      <c r="BM76" s="138">
        <v>17590</v>
      </c>
      <c r="BN76" s="129">
        <v>0</v>
      </c>
      <c r="BO76" s="129" t="s">
        <v>493</v>
      </c>
      <c r="BP76" s="129" t="s">
        <v>493</v>
      </c>
      <c r="BQ76" s="129" t="s">
        <v>494</v>
      </c>
      <c r="BR76" s="138" t="s">
        <v>500</v>
      </c>
      <c r="BS76" s="138" t="s">
        <v>964</v>
      </c>
      <c r="BT76" s="129" t="s">
        <v>728</v>
      </c>
      <c r="BU76" s="129" t="s">
        <v>59</v>
      </c>
      <c r="BV76" s="129" t="s">
        <v>965</v>
      </c>
      <c r="BW76" s="129" t="s">
        <v>730</v>
      </c>
      <c r="BX76" s="129" t="s">
        <v>966</v>
      </c>
      <c r="BY76" s="129" t="s">
        <v>967</v>
      </c>
      <c r="BZ76" s="129" t="s">
        <v>967</v>
      </c>
      <c r="CA76" s="129" t="s">
        <v>498</v>
      </c>
      <c r="CB76" s="129" t="s">
        <v>718</v>
      </c>
      <c r="CC76" s="129" t="s">
        <v>718</v>
      </c>
      <c r="CD76" s="129" t="s">
        <v>718</v>
      </c>
      <c r="CE76" s="129" t="s">
        <v>498</v>
      </c>
      <c r="CF76" s="129" t="s">
        <v>499</v>
      </c>
      <c r="CG76" s="129" t="s">
        <v>499</v>
      </c>
      <c r="CH76" s="129" t="s">
        <v>499</v>
      </c>
      <c r="CI76" s="129" t="s">
        <v>498</v>
      </c>
      <c r="CJ76" s="129">
        <v>1696</v>
      </c>
      <c r="CK76" s="129">
        <v>1696</v>
      </c>
      <c r="CL76" s="129" t="s">
        <v>494</v>
      </c>
      <c r="CM76" s="129">
        <v>8293408</v>
      </c>
      <c r="CN76" s="139">
        <v>8293408</v>
      </c>
      <c r="CO76" s="129" t="s">
        <v>494</v>
      </c>
      <c r="CP76" s="129">
        <v>1666</v>
      </c>
      <c r="CQ76" s="129">
        <v>1666</v>
      </c>
      <c r="CR76" s="129" t="s">
        <v>494</v>
      </c>
      <c r="CS76" s="129">
        <v>8293408</v>
      </c>
      <c r="CT76" s="139">
        <v>8293408</v>
      </c>
      <c r="CU76" s="129" t="s">
        <v>500</v>
      </c>
      <c r="CV76" s="129" t="s">
        <v>494</v>
      </c>
      <c r="CW76" s="139">
        <v>0</v>
      </c>
      <c r="CX76" s="129" t="s">
        <v>733</v>
      </c>
      <c r="CY76" s="129">
        <v>2896</v>
      </c>
      <c r="CZ76" s="129">
        <v>2896</v>
      </c>
      <c r="DA76" s="129" t="s">
        <v>502</v>
      </c>
      <c r="DB76" s="139">
        <f>+Tabla3[[#This Row],[VALOR TOTAL ESTIMADO VIGENCIA ACTUAL]]-Tabla3[[#This Row],[Valor CDP BD]]</f>
        <v>0</v>
      </c>
      <c r="DC76" s="139">
        <f>+Tabla3[[#This Row],[Valor CDP BD]]-Tabla3[[#This Row],[Valor RP BD]]</f>
        <v>0</v>
      </c>
    </row>
    <row r="77" spans="1:108" ht="13.9" customHeight="1" x14ac:dyDescent="0.2">
      <c r="A77" s="129" t="s">
        <v>968</v>
      </c>
      <c r="B77" s="129" t="s">
        <v>969</v>
      </c>
      <c r="C77" s="129">
        <v>7711</v>
      </c>
      <c r="D77" s="129" t="s">
        <v>968</v>
      </c>
      <c r="E77" s="129">
        <v>762022</v>
      </c>
      <c r="F77" s="129">
        <v>7711</v>
      </c>
      <c r="G77" s="137">
        <v>17653</v>
      </c>
      <c r="H77" s="129">
        <v>2898</v>
      </c>
      <c r="I77" s="129" t="s">
        <v>855</v>
      </c>
      <c r="J77" s="129" t="s">
        <v>467</v>
      </c>
      <c r="K77" s="129" t="s">
        <v>468</v>
      </c>
      <c r="L77" s="129" t="s">
        <v>469</v>
      </c>
      <c r="M77" s="129" t="s">
        <v>831</v>
      </c>
      <c r="N77" s="129" t="s">
        <v>471</v>
      </c>
      <c r="O77" s="129" t="s">
        <v>832</v>
      </c>
      <c r="P77" s="129" t="s">
        <v>246</v>
      </c>
      <c r="Q77" s="129" t="s">
        <v>243</v>
      </c>
      <c r="R77" s="129" t="s">
        <v>856</v>
      </c>
      <c r="S77" s="129" t="s">
        <v>857</v>
      </c>
      <c r="T77" s="129" t="s">
        <v>475</v>
      </c>
      <c r="U77" s="129">
        <v>0</v>
      </c>
      <c r="V77" s="129" t="s">
        <v>970</v>
      </c>
      <c r="W77" s="129" t="s">
        <v>477</v>
      </c>
      <c r="X77" s="129" t="s">
        <v>478</v>
      </c>
      <c r="Y77" s="129">
        <v>0</v>
      </c>
      <c r="Z77" s="129" t="s">
        <v>489</v>
      </c>
      <c r="AA77" s="129" t="s">
        <v>480</v>
      </c>
      <c r="AB77" s="138">
        <v>4</v>
      </c>
      <c r="AC77" s="138">
        <v>4</v>
      </c>
      <c r="AD77" s="138">
        <v>3</v>
      </c>
      <c r="AE77" s="129">
        <v>1</v>
      </c>
      <c r="AF77" s="129">
        <v>7</v>
      </c>
      <c r="AG77" s="139">
        <v>12969000</v>
      </c>
      <c r="AH77" s="129">
        <v>0</v>
      </c>
      <c r="AI77" s="129">
        <v>0</v>
      </c>
      <c r="AJ77" s="129">
        <v>0</v>
      </c>
      <c r="AK77" s="129" t="s">
        <v>836</v>
      </c>
      <c r="AL77" s="129" t="s">
        <v>837</v>
      </c>
      <c r="AM77" s="129">
        <v>0</v>
      </c>
      <c r="AN77" s="129">
        <v>0</v>
      </c>
      <c r="AO77" s="129" t="s">
        <v>232</v>
      </c>
      <c r="AP77" s="129" t="s">
        <v>500</v>
      </c>
      <c r="AQ77" s="129" t="s">
        <v>500</v>
      </c>
      <c r="AR77" s="129">
        <v>1729</v>
      </c>
      <c r="AS77" s="129">
        <v>44638</v>
      </c>
      <c r="AT77" s="129">
        <v>12969000</v>
      </c>
      <c r="AU77" s="129" t="s">
        <v>500</v>
      </c>
      <c r="AV77" s="129" t="s">
        <v>700</v>
      </c>
      <c r="AW77" s="129">
        <v>0</v>
      </c>
      <c r="AX77" s="129">
        <v>0</v>
      </c>
      <c r="AY77" s="129">
        <v>4323000</v>
      </c>
      <c r="AZ77" s="129" t="s">
        <v>484</v>
      </c>
      <c r="BA77" s="129" t="s">
        <v>485</v>
      </c>
      <c r="BB77" s="129" t="s">
        <v>486</v>
      </c>
      <c r="BC77" s="129">
        <v>3778917</v>
      </c>
      <c r="BD77" s="129" t="s">
        <v>487</v>
      </c>
      <c r="BE77" s="129" t="s">
        <v>488</v>
      </c>
      <c r="BF77" s="129" t="s">
        <v>479</v>
      </c>
      <c r="BG77" s="129" t="s">
        <v>489</v>
      </c>
      <c r="BH77" s="129" t="s">
        <v>489</v>
      </c>
      <c r="BI77" s="129" t="s">
        <v>490</v>
      </c>
      <c r="BJ77" s="129" t="s">
        <v>491</v>
      </c>
      <c r="BK77" s="129">
        <v>4514168000</v>
      </c>
      <c r="BL77" s="129" t="s">
        <v>700</v>
      </c>
      <c r="BM77" s="138">
        <v>17653</v>
      </c>
      <c r="BN77" s="129">
        <v>0</v>
      </c>
      <c r="BO77" s="129" t="s">
        <v>838</v>
      </c>
      <c r="BP77" s="129" t="s">
        <v>838</v>
      </c>
      <c r="BQ77" s="129" t="s">
        <v>494</v>
      </c>
      <c r="BR77" s="138" t="s">
        <v>500</v>
      </c>
      <c r="BS77" s="138" t="s">
        <v>500</v>
      </c>
      <c r="BT77" s="129" t="s">
        <v>500</v>
      </c>
      <c r="BU77" s="129" t="s">
        <v>59</v>
      </c>
      <c r="BV77" s="129" t="s">
        <v>500</v>
      </c>
      <c r="BW77" s="129" t="s">
        <v>500</v>
      </c>
      <c r="BX77" s="129" t="s">
        <v>971</v>
      </c>
      <c r="BY77" s="129" t="s">
        <v>972</v>
      </c>
      <c r="BZ77" s="129" t="s">
        <v>973</v>
      </c>
      <c r="CA77" s="129" t="s">
        <v>511</v>
      </c>
      <c r="CB77" s="129" t="s">
        <v>856</v>
      </c>
      <c r="CC77" s="129" t="s">
        <v>856</v>
      </c>
      <c r="CD77" s="129" t="s">
        <v>856</v>
      </c>
      <c r="CE77" s="129" t="s">
        <v>498</v>
      </c>
      <c r="CF77" s="129" t="s">
        <v>499</v>
      </c>
      <c r="CG77" s="129" t="s">
        <v>499</v>
      </c>
      <c r="CH77" s="129" t="s">
        <v>499</v>
      </c>
      <c r="CI77" s="129" t="s">
        <v>498</v>
      </c>
      <c r="CJ77" s="129">
        <v>1729</v>
      </c>
      <c r="CK77" s="129">
        <v>1729</v>
      </c>
      <c r="CL77" s="129" t="s">
        <v>494</v>
      </c>
      <c r="CM77" s="129">
        <v>12969000</v>
      </c>
      <c r="CN77" s="139">
        <v>12969000</v>
      </c>
      <c r="CO77" s="129" t="s">
        <v>494</v>
      </c>
      <c r="CP77" s="129">
        <v>0</v>
      </c>
      <c r="CQ77" s="129">
        <v>0</v>
      </c>
      <c r="CR77" s="129" t="s">
        <v>500</v>
      </c>
      <c r="CS77" s="129">
        <v>0</v>
      </c>
      <c r="CT77" s="139">
        <v>0</v>
      </c>
      <c r="CU77" s="129" t="s">
        <v>500</v>
      </c>
      <c r="CV77" s="129" t="s">
        <v>500</v>
      </c>
      <c r="CW77" s="139">
        <v>0</v>
      </c>
      <c r="CX77" s="129" t="s">
        <v>974</v>
      </c>
      <c r="CY77" s="129">
        <v>2898</v>
      </c>
      <c r="CZ77" s="129">
        <v>2898</v>
      </c>
      <c r="DA77" s="129" t="s">
        <v>703</v>
      </c>
      <c r="DB77" s="139">
        <f>+Tabla3[[#This Row],[VALOR TOTAL ESTIMADO VIGENCIA ACTUAL]]-Tabla3[[#This Row],[Valor CDP BD]]</f>
        <v>0</v>
      </c>
      <c r="DC77" s="139">
        <f>+Tabla3[[#This Row],[Valor CDP BD]]-Tabla3[[#This Row],[Valor RP BD]]</f>
        <v>12969000</v>
      </c>
    </row>
    <row r="78" spans="1:108" ht="13.9" customHeight="1" x14ac:dyDescent="0.2">
      <c r="A78" s="129" t="s">
        <v>975</v>
      </c>
      <c r="B78" s="129" t="s">
        <v>976</v>
      </c>
      <c r="C78" s="129">
        <v>7711</v>
      </c>
      <c r="D78" s="129" t="s">
        <v>975</v>
      </c>
      <c r="E78" s="129">
        <v>772022</v>
      </c>
      <c r="F78" s="129">
        <v>7711</v>
      </c>
      <c r="G78" s="137">
        <v>17652</v>
      </c>
      <c r="H78" s="129">
        <v>2899</v>
      </c>
      <c r="I78" s="129" t="s">
        <v>830</v>
      </c>
      <c r="J78" s="129" t="s">
        <v>467</v>
      </c>
      <c r="K78" s="129" t="s">
        <v>468</v>
      </c>
      <c r="L78" s="129" t="s">
        <v>469</v>
      </c>
      <c r="M78" s="129" t="s">
        <v>831</v>
      </c>
      <c r="N78" s="129" t="s">
        <v>471</v>
      </c>
      <c r="O78" s="129" t="s">
        <v>832</v>
      </c>
      <c r="P78" s="129" t="s">
        <v>246</v>
      </c>
      <c r="Q78" s="129" t="s">
        <v>243</v>
      </c>
      <c r="R78" s="129" t="s">
        <v>833</v>
      </c>
      <c r="S78" s="129" t="s">
        <v>834</v>
      </c>
      <c r="T78" s="129" t="s">
        <v>475</v>
      </c>
      <c r="U78" s="129">
        <v>0</v>
      </c>
      <c r="V78" s="129" t="s">
        <v>977</v>
      </c>
      <c r="W78" s="129" t="s">
        <v>477</v>
      </c>
      <c r="X78" s="129" t="s">
        <v>478</v>
      </c>
      <c r="Y78" s="129">
        <v>0</v>
      </c>
      <c r="Z78" s="129" t="s">
        <v>489</v>
      </c>
      <c r="AA78" s="129" t="s">
        <v>480</v>
      </c>
      <c r="AB78" s="138">
        <v>3</v>
      </c>
      <c r="AC78" s="138">
        <v>4</v>
      </c>
      <c r="AD78" s="138">
        <v>75</v>
      </c>
      <c r="AE78" s="129">
        <v>0</v>
      </c>
      <c r="AF78" s="129">
        <v>6</v>
      </c>
      <c r="AG78" s="139">
        <v>21810000</v>
      </c>
      <c r="AH78" s="129">
        <v>0</v>
      </c>
      <c r="AI78" s="129">
        <v>0</v>
      </c>
      <c r="AJ78" s="129">
        <v>0</v>
      </c>
      <c r="AK78" s="129" t="s">
        <v>836</v>
      </c>
      <c r="AL78" s="129" t="s">
        <v>837</v>
      </c>
      <c r="AM78" s="129">
        <v>0</v>
      </c>
      <c r="AN78" s="129">
        <v>0</v>
      </c>
      <c r="AO78" s="129" t="s">
        <v>232</v>
      </c>
      <c r="AP78" s="129" t="s">
        <v>500</v>
      </c>
      <c r="AQ78" s="129" t="s">
        <v>500</v>
      </c>
      <c r="AR78" s="129">
        <v>1732</v>
      </c>
      <c r="AS78" s="129">
        <v>44642</v>
      </c>
      <c r="AT78" s="129">
        <v>21810000</v>
      </c>
      <c r="AU78" s="129" t="s">
        <v>500</v>
      </c>
      <c r="AV78" s="129" t="s">
        <v>700</v>
      </c>
      <c r="AW78" s="129">
        <v>0</v>
      </c>
      <c r="AX78" s="129">
        <v>0</v>
      </c>
      <c r="AY78" s="129">
        <v>8724000</v>
      </c>
      <c r="AZ78" s="129" t="s">
        <v>484</v>
      </c>
      <c r="BA78" s="129" t="s">
        <v>485</v>
      </c>
      <c r="BB78" s="129" t="s">
        <v>486</v>
      </c>
      <c r="BC78" s="129">
        <v>3778917</v>
      </c>
      <c r="BD78" s="129" t="s">
        <v>487</v>
      </c>
      <c r="BE78" s="129" t="s">
        <v>488</v>
      </c>
      <c r="BF78" s="129" t="s">
        <v>479</v>
      </c>
      <c r="BG78" s="129" t="s">
        <v>489</v>
      </c>
      <c r="BH78" s="129" t="s">
        <v>489</v>
      </c>
      <c r="BI78" s="129" t="s">
        <v>490</v>
      </c>
      <c r="BJ78" s="129" t="s">
        <v>491</v>
      </c>
      <c r="BK78" s="129">
        <v>4514168000</v>
      </c>
      <c r="BL78" s="129" t="s">
        <v>700</v>
      </c>
      <c r="BM78" s="138">
        <v>17652</v>
      </c>
      <c r="BN78" s="129">
        <v>0</v>
      </c>
      <c r="BO78" s="129" t="s">
        <v>838</v>
      </c>
      <c r="BP78" s="129" t="s">
        <v>838</v>
      </c>
      <c r="BQ78" s="129" t="s">
        <v>494</v>
      </c>
      <c r="BR78" s="138" t="s">
        <v>500</v>
      </c>
      <c r="BS78" s="138" t="s">
        <v>500</v>
      </c>
      <c r="BT78" s="129" t="s">
        <v>500</v>
      </c>
      <c r="BU78" s="129" t="s">
        <v>59</v>
      </c>
      <c r="BV78" s="129" t="s">
        <v>500</v>
      </c>
      <c r="BW78" s="129" t="s">
        <v>500</v>
      </c>
      <c r="BX78" s="129" t="s">
        <v>978</v>
      </c>
      <c r="BY78" s="129" t="s">
        <v>979</v>
      </c>
      <c r="BZ78" s="129" t="s">
        <v>980</v>
      </c>
      <c r="CA78" s="129" t="s">
        <v>511</v>
      </c>
      <c r="CB78" s="129" t="s">
        <v>833</v>
      </c>
      <c r="CC78" s="129" t="s">
        <v>833</v>
      </c>
      <c r="CD78" s="129" t="s">
        <v>833</v>
      </c>
      <c r="CE78" s="129" t="s">
        <v>498</v>
      </c>
      <c r="CF78" s="129" t="s">
        <v>499</v>
      </c>
      <c r="CG78" s="129" t="s">
        <v>499</v>
      </c>
      <c r="CH78" s="129" t="s">
        <v>499</v>
      </c>
      <c r="CI78" s="129" t="s">
        <v>498</v>
      </c>
      <c r="CJ78" s="129">
        <v>1732</v>
      </c>
      <c r="CK78" s="129">
        <v>1732</v>
      </c>
      <c r="CL78" s="129" t="s">
        <v>494</v>
      </c>
      <c r="CM78" s="129">
        <v>21810000</v>
      </c>
      <c r="CN78" s="139">
        <v>21810000</v>
      </c>
      <c r="CO78" s="129" t="s">
        <v>494</v>
      </c>
      <c r="CP78" s="129">
        <v>0</v>
      </c>
      <c r="CQ78" s="129">
        <v>0</v>
      </c>
      <c r="CR78" s="129" t="s">
        <v>500</v>
      </c>
      <c r="CS78" s="129">
        <v>0</v>
      </c>
      <c r="CT78" s="139">
        <v>0</v>
      </c>
      <c r="CU78" s="129" t="s">
        <v>500</v>
      </c>
      <c r="CV78" s="129" t="s">
        <v>500</v>
      </c>
      <c r="CW78" s="139">
        <v>0</v>
      </c>
      <c r="CX78" s="129" t="s">
        <v>974</v>
      </c>
      <c r="CY78" s="129">
        <v>2899</v>
      </c>
      <c r="CZ78" s="129">
        <v>2899</v>
      </c>
      <c r="DA78" s="129" t="s">
        <v>703</v>
      </c>
      <c r="DB78" s="139">
        <f>+Tabla3[[#This Row],[VALOR TOTAL ESTIMADO VIGENCIA ACTUAL]]-Tabla3[[#This Row],[Valor CDP BD]]</f>
        <v>0</v>
      </c>
      <c r="DC78" s="139">
        <f>+Tabla3[[#This Row],[Valor CDP BD]]-Tabla3[[#This Row],[Valor RP BD]]</f>
        <v>21810000</v>
      </c>
    </row>
    <row r="79" spans="1:108" ht="13.9" customHeight="1" x14ac:dyDescent="0.2">
      <c r="A79" s="129" t="s">
        <v>981</v>
      </c>
      <c r="B79" s="129" t="s">
        <v>982</v>
      </c>
      <c r="C79" s="129">
        <v>7711</v>
      </c>
      <c r="D79" s="129" t="s">
        <v>981</v>
      </c>
      <c r="E79" s="129">
        <v>782022</v>
      </c>
      <c r="F79" s="129">
        <v>7711</v>
      </c>
      <c r="G79" s="137" t="s">
        <v>500</v>
      </c>
      <c r="H79" s="129">
        <v>2900</v>
      </c>
      <c r="I79" s="129" t="s">
        <v>864</v>
      </c>
      <c r="J79" s="129" t="s">
        <v>467</v>
      </c>
      <c r="K79" s="129" t="s">
        <v>468</v>
      </c>
      <c r="L79" s="129" t="s">
        <v>469</v>
      </c>
      <c r="M79" s="129" t="s">
        <v>831</v>
      </c>
      <c r="N79" s="129" t="s">
        <v>471</v>
      </c>
      <c r="O79" s="129" t="s">
        <v>832</v>
      </c>
      <c r="P79" s="129" t="s">
        <v>246</v>
      </c>
      <c r="Q79" s="129" t="s">
        <v>243</v>
      </c>
      <c r="R79" s="129" t="s">
        <v>865</v>
      </c>
      <c r="S79" s="129" t="s">
        <v>866</v>
      </c>
      <c r="T79" s="129" t="s">
        <v>475</v>
      </c>
      <c r="U79" s="129">
        <v>0</v>
      </c>
      <c r="V79" s="129" t="s">
        <v>681</v>
      </c>
      <c r="W79" s="129" t="s">
        <v>59</v>
      </c>
      <c r="X79" s="129" t="s">
        <v>59</v>
      </c>
      <c r="Y79" s="129">
        <v>0</v>
      </c>
      <c r="Z79" s="129" t="s">
        <v>489</v>
      </c>
      <c r="AA79" s="129" t="s">
        <v>59</v>
      </c>
      <c r="AB79" s="138" t="s">
        <v>59</v>
      </c>
      <c r="AC79" s="138" t="s">
        <v>59</v>
      </c>
      <c r="AD79" s="138" t="s">
        <v>59</v>
      </c>
      <c r="AE79" s="129" t="s">
        <v>59</v>
      </c>
      <c r="AF79" s="129" t="s">
        <v>59</v>
      </c>
      <c r="AG79" s="139">
        <v>11045488</v>
      </c>
      <c r="AH79" s="129">
        <v>0</v>
      </c>
      <c r="AI79" s="129">
        <v>0</v>
      </c>
      <c r="AJ79" s="129">
        <v>0</v>
      </c>
      <c r="AK79" s="129" t="s">
        <v>836</v>
      </c>
      <c r="AL79" s="129" t="s">
        <v>837</v>
      </c>
      <c r="AM79" s="129">
        <v>0</v>
      </c>
      <c r="AN79" s="129">
        <v>0</v>
      </c>
      <c r="AO79" s="129" t="s">
        <v>232</v>
      </c>
      <c r="AP79" s="129" t="s">
        <v>500</v>
      </c>
      <c r="AQ79" s="129" t="s">
        <v>500</v>
      </c>
      <c r="AR79" s="129" t="s">
        <v>500</v>
      </c>
      <c r="AS79" s="129" t="s">
        <v>500</v>
      </c>
      <c r="AT79" s="129">
        <v>0</v>
      </c>
      <c r="AU79" s="129" t="s">
        <v>500</v>
      </c>
      <c r="AV79" s="129" t="s">
        <v>500</v>
      </c>
      <c r="AW79" s="129">
        <v>0</v>
      </c>
      <c r="AX79" s="129">
        <v>0</v>
      </c>
      <c r="AY79" s="129">
        <v>0</v>
      </c>
      <c r="AZ79" s="129" t="s">
        <v>484</v>
      </c>
      <c r="BA79" s="129" t="s">
        <v>485</v>
      </c>
      <c r="BB79" s="129" t="s">
        <v>486</v>
      </c>
      <c r="BC79" s="129">
        <v>3778917</v>
      </c>
      <c r="BD79" s="129" t="s">
        <v>487</v>
      </c>
      <c r="BE79" s="129" t="s">
        <v>488</v>
      </c>
      <c r="BF79" s="129" t="s">
        <v>489</v>
      </c>
      <c r="BG79" s="129" t="s">
        <v>489</v>
      </c>
      <c r="BH79" s="129" t="s">
        <v>489</v>
      </c>
      <c r="BI79" s="129" t="s">
        <v>490</v>
      </c>
      <c r="BJ79" s="129" t="s">
        <v>500</v>
      </c>
      <c r="BK79" s="129">
        <v>4514168000</v>
      </c>
      <c r="BL79" s="129" t="s">
        <v>500</v>
      </c>
      <c r="BM79" s="138" t="s">
        <v>500</v>
      </c>
      <c r="BN79" s="129">
        <v>0</v>
      </c>
      <c r="BO79" s="129" t="s">
        <v>838</v>
      </c>
      <c r="BP79" s="129" t="s">
        <v>500</v>
      </c>
      <c r="BQ79" s="129" t="s">
        <v>500</v>
      </c>
      <c r="BR79" s="138" t="s">
        <v>500</v>
      </c>
      <c r="BS79" s="138" t="s">
        <v>500</v>
      </c>
      <c r="BT79" s="129" t="s">
        <v>500</v>
      </c>
      <c r="BU79" s="129" t="s">
        <v>500</v>
      </c>
      <c r="BV79" s="129" t="s">
        <v>500</v>
      </c>
      <c r="BW79" s="129" t="s">
        <v>500</v>
      </c>
      <c r="BX79" s="129" t="s">
        <v>682</v>
      </c>
      <c r="BY79" s="129" t="s">
        <v>500</v>
      </c>
      <c r="BZ79" s="129" t="s">
        <v>500</v>
      </c>
      <c r="CA79" s="129" t="s">
        <v>500</v>
      </c>
      <c r="CB79" s="129" t="s">
        <v>865</v>
      </c>
      <c r="CC79" s="129" t="s">
        <v>500</v>
      </c>
      <c r="CD79" s="129" t="s">
        <v>500</v>
      </c>
      <c r="CE79" s="129" t="s">
        <v>500</v>
      </c>
      <c r="CF79" s="129" t="s">
        <v>499</v>
      </c>
      <c r="CG79" s="129" t="s">
        <v>500</v>
      </c>
      <c r="CH79" s="129" t="s">
        <v>500</v>
      </c>
      <c r="CI79" s="129" t="s">
        <v>500</v>
      </c>
      <c r="CJ79" s="129" t="s">
        <v>500</v>
      </c>
      <c r="CK79" s="129" t="s">
        <v>500</v>
      </c>
      <c r="CL79" s="129" t="s">
        <v>494</v>
      </c>
      <c r="CM79" s="129">
        <v>0</v>
      </c>
      <c r="CN79" s="139">
        <v>0</v>
      </c>
      <c r="CO79" s="129" t="s">
        <v>494</v>
      </c>
      <c r="CP79" s="129">
        <v>0</v>
      </c>
      <c r="CQ79" s="129">
        <v>0</v>
      </c>
      <c r="CR79" s="129" t="s">
        <v>500</v>
      </c>
      <c r="CS79" s="129">
        <v>0</v>
      </c>
      <c r="CT79" s="139">
        <v>0</v>
      </c>
      <c r="CU79" s="129" t="s">
        <v>500</v>
      </c>
      <c r="CV79" s="129" t="s">
        <v>500</v>
      </c>
      <c r="CW79" s="139">
        <v>0</v>
      </c>
      <c r="CX79" s="129" t="s">
        <v>500</v>
      </c>
      <c r="CY79" s="129">
        <v>2900</v>
      </c>
      <c r="CZ79" s="129">
        <v>0</v>
      </c>
      <c r="DB79" s="139">
        <f>+Tabla3[[#This Row],[VALOR TOTAL ESTIMADO VIGENCIA ACTUAL]]-Tabla3[[#This Row],[Valor CDP BD]]</f>
        <v>11045488</v>
      </c>
      <c r="DC79" s="139">
        <f>+Tabla3[[#This Row],[Valor CDP BD]]-Tabla3[[#This Row],[Valor RP BD]]</f>
        <v>0</v>
      </c>
    </row>
    <row r="80" spans="1:108" ht="13.9" customHeight="1" x14ac:dyDescent="0.2">
      <c r="A80" s="129" t="s">
        <v>983</v>
      </c>
      <c r="B80" s="129" t="s">
        <v>984</v>
      </c>
      <c r="C80" s="129">
        <v>7711</v>
      </c>
      <c r="D80" s="129" t="s">
        <v>983</v>
      </c>
      <c r="E80" s="129">
        <v>792022</v>
      </c>
      <c r="F80" s="129">
        <v>7711</v>
      </c>
      <c r="G80" s="137">
        <v>17622</v>
      </c>
      <c r="H80" s="129">
        <v>2907</v>
      </c>
      <c r="I80" s="129" t="s">
        <v>933</v>
      </c>
      <c r="J80" s="129" t="s">
        <v>467</v>
      </c>
      <c r="K80" s="129" t="s">
        <v>468</v>
      </c>
      <c r="L80" s="129" t="s">
        <v>469</v>
      </c>
      <c r="M80" s="129" t="s">
        <v>831</v>
      </c>
      <c r="N80" s="129" t="s">
        <v>471</v>
      </c>
      <c r="O80" s="129" t="s">
        <v>832</v>
      </c>
      <c r="P80" s="129" t="s">
        <v>246</v>
      </c>
      <c r="Q80" s="129" t="s">
        <v>243</v>
      </c>
      <c r="R80" s="129" t="s">
        <v>934</v>
      </c>
      <c r="S80" s="129" t="s">
        <v>935</v>
      </c>
      <c r="T80" s="129" t="s">
        <v>475</v>
      </c>
      <c r="U80" s="129">
        <v>0</v>
      </c>
      <c r="V80" s="129" t="s">
        <v>985</v>
      </c>
      <c r="W80" s="129" t="s">
        <v>477</v>
      </c>
      <c r="X80" s="129" t="s">
        <v>478</v>
      </c>
      <c r="Y80" s="129">
        <v>0</v>
      </c>
      <c r="Z80" s="129" t="s">
        <v>489</v>
      </c>
      <c r="AA80" s="129" t="s">
        <v>480</v>
      </c>
      <c r="AB80" s="138">
        <v>2</v>
      </c>
      <c r="AC80" s="138">
        <v>3</v>
      </c>
      <c r="AD80" s="138">
        <v>2.5</v>
      </c>
      <c r="AE80" s="129">
        <v>1</v>
      </c>
      <c r="AF80" s="129">
        <v>5</v>
      </c>
      <c r="AG80" s="139">
        <v>17350000</v>
      </c>
      <c r="AH80" s="129">
        <v>0</v>
      </c>
      <c r="AI80" s="129">
        <v>0</v>
      </c>
      <c r="AJ80" s="129">
        <v>0</v>
      </c>
      <c r="AK80" s="129" t="s">
        <v>836</v>
      </c>
      <c r="AL80" s="129" t="s">
        <v>837</v>
      </c>
      <c r="AM80" s="129">
        <v>0</v>
      </c>
      <c r="AN80" s="129">
        <v>0</v>
      </c>
      <c r="AO80" s="129" t="s">
        <v>232</v>
      </c>
      <c r="AP80" s="129" t="s">
        <v>500</v>
      </c>
      <c r="AQ80" s="129" t="s">
        <v>500</v>
      </c>
      <c r="AR80" s="129">
        <v>1712</v>
      </c>
      <c r="AS80" s="129">
        <v>44624</v>
      </c>
      <c r="AT80" s="129">
        <v>17350000</v>
      </c>
      <c r="AU80" s="129">
        <v>1696</v>
      </c>
      <c r="AV80" s="129">
        <v>44631</v>
      </c>
      <c r="AW80" s="129">
        <v>17350000</v>
      </c>
      <c r="AX80" s="129">
        <v>0</v>
      </c>
      <c r="AY80" s="129">
        <v>6940000</v>
      </c>
      <c r="AZ80" s="129" t="s">
        <v>484</v>
      </c>
      <c r="BA80" s="129" t="s">
        <v>485</v>
      </c>
      <c r="BB80" s="129" t="s">
        <v>486</v>
      </c>
      <c r="BC80" s="129">
        <v>3778917</v>
      </c>
      <c r="BD80" s="129" t="s">
        <v>487</v>
      </c>
      <c r="BE80" s="129" t="s">
        <v>488</v>
      </c>
      <c r="BF80" s="129" t="s">
        <v>479</v>
      </c>
      <c r="BG80" s="129" t="s">
        <v>489</v>
      </c>
      <c r="BH80" s="129" t="s">
        <v>489</v>
      </c>
      <c r="BI80" s="129" t="s">
        <v>490</v>
      </c>
      <c r="BJ80" s="129" t="s">
        <v>491</v>
      </c>
      <c r="BK80" s="129">
        <v>4514168000</v>
      </c>
      <c r="BL80" s="129" t="s">
        <v>700</v>
      </c>
      <c r="BM80" s="138">
        <v>17622</v>
      </c>
      <c r="BN80" s="129">
        <v>0</v>
      </c>
      <c r="BO80" s="129" t="s">
        <v>838</v>
      </c>
      <c r="BP80" s="129" t="s">
        <v>838</v>
      </c>
      <c r="BQ80" s="129" t="s">
        <v>494</v>
      </c>
      <c r="BR80" s="138" t="s">
        <v>500</v>
      </c>
      <c r="BS80" s="138" t="s">
        <v>986</v>
      </c>
      <c r="BT80" s="129" t="s">
        <v>728</v>
      </c>
      <c r="BU80" s="129" t="s">
        <v>59</v>
      </c>
      <c r="BV80" s="129" t="s">
        <v>987</v>
      </c>
      <c r="BW80" s="129" t="s">
        <v>730</v>
      </c>
      <c r="BX80" s="129" t="s">
        <v>988</v>
      </c>
      <c r="BY80" s="129" t="s">
        <v>989</v>
      </c>
      <c r="BZ80" s="129" t="s">
        <v>990</v>
      </c>
      <c r="CA80" s="129" t="s">
        <v>511</v>
      </c>
      <c r="CB80" s="129" t="s">
        <v>934</v>
      </c>
      <c r="CC80" s="129" t="s">
        <v>934</v>
      </c>
      <c r="CD80" s="129" t="s">
        <v>934</v>
      </c>
      <c r="CE80" s="129" t="s">
        <v>498</v>
      </c>
      <c r="CF80" s="129" t="s">
        <v>499</v>
      </c>
      <c r="CG80" s="129" t="s">
        <v>499</v>
      </c>
      <c r="CH80" s="129" t="s">
        <v>499</v>
      </c>
      <c r="CI80" s="129" t="s">
        <v>498</v>
      </c>
      <c r="CJ80" s="129">
        <v>1712</v>
      </c>
      <c r="CK80" s="129">
        <v>1712</v>
      </c>
      <c r="CL80" s="129" t="s">
        <v>494</v>
      </c>
      <c r="CM80" s="129">
        <v>17350000</v>
      </c>
      <c r="CN80" s="139">
        <v>17350000</v>
      </c>
      <c r="CO80" s="129" t="s">
        <v>494</v>
      </c>
      <c r="CP80" s="129">
        <v>1696</v>
      </c>
      <c r="CQ80" s="129">
        <v>1696</v>
      </c>
      <c r="CR80" s="129" t="s">
        <v>494</v>
      </c>
      <c r="CS80" s="129">
        <v>17350000</v>
      </c>
      <c r="CT80" s="139">
        <v>17350000</v>
      </c>
      <c r="CU80" s="129" t="s">
        <v>500</v>
      </c>
      <c r="CV80" s="129" t="s">
        <v>494</v>
      </c>
      <c r="CW80" s="139">
        <v>0</v>
      </c>
      <c r="CX80" s="129" t="s">
        <v>733</v>
      </c>
      <c r="CY80" s="129">
        <v>2907</v>
      </c>
      <c r="CZ80" s="129">
        <v>2907</v>
      </c>
      <c r="DA80" s="129" t="s">
        <v>502</v>
      </c>
      <c r="DB80" s="139">
        <f>+Tabla3[[#This Row],[VALOR TOTAL ESTIMADO VIGENCIA ACTUAL]]-Tabla3[[#This Row],[Valor CDP BD]]</f>
        <v>0</v>
      </c>
      <c r="DC80" s="139">
        <f>+Tabla3[[#This Row],[Valor CDP BD]]-Tabla3[[#This Row],[Valor RP BD]]</f>
        <v>0</v>
      </c>
    </row>
    <row r="81" spans="1:107" ht="13.9" customHeight="1" x14ac:dyDescent="0.2">
      <c r="A81" s="129" t="s">
        <v>991</v>
      </c>
      <c r="B81" s="129" t="s">
        <v>992</v>
      </c>
      <c r="C81" s="129">
        <v>7711</v>
      </c>
      <c r="D81" s="129" t="s">
        <v>991</v>
      </c>
      <c r="E81" s="129">
        <v>802022</v>
      </c>
      <c r="F81" s="129">
        <v>7711</v>
      </c>
      <c r="G81" s="137">
        <v>17637</v>
      </c>
      <c r="H81" s="129">
        <v>2907</v>
      </c>
      <c r="I81" s="129" t="s">
        <v>933</v>
      </c>
      <c r="J81" s="129" t="s">
        <v>467</v>
      </c>
      <c r="K81" s="129" t="s">
        <v>468</v>
      </c>
      <c r="L81" s="129" t="s">
        <v>469</v>
      </c>
      <c r="M81" s="129" t="s">
        <v>831</v>
      </c>
      <c r="N81" s="129" t="s">
        <v>471</v>
      </c>
      <c r="O81" s="129" t="s">
        <v>832</v>
      </c>
      <c r="P81" s="129" t="s">
        <v>246</v>
      </c>
      <c r="Q81" s="129" t="s">
        <v>243</v>
      </c>
      <c r="R81" s="129" t="s">
        <v>934</v>
      </c>
      <c r="S81" s="129" t="s">
        <v>935</v>
      </c>
      <c r="T81" s="129" t="s">
        <v>475</v>
      </c>
      <c r="U81" s="129">
        <v>0</v>
      </c>
      <c r="V81" s="129" t="s">
        <v>993</v>
      </c>
      <c r="W81" s="129" t="s">
        <v>477</v>
      </c>
      <c r="X81" s="129" t="s">
        <v>478</v>
      </c>
      <c r="Y81" s="129">
        <v>0</v>
      </c>
      <c r="Z81" s="129" t="s">
        <v>489</v>
      </c>
      <c r="AA81" s="129" t="s">
        <v>480</v>
      </c>
      <c r="AB81" s="138">
        <v>3</v>
      </c>
      <c r="AC81" s="138">
        <v>3</v>
      </c>
      <c r="AD81" s="138">
        <v>2</v>
      </c>
      <c r="AE81" s="129">
        <v>1</v>
      </c>
      <c r="AF81" s="129">
        <v>5</v>
      </c>
      <c r="AG81" s="139">
        <v>9956000</v>
      </c>
      <c r="AH81" s="129">
        <v>0</v>
      </c>
      <c r="AI81" s="129">
        <v>0</v>
      </c>
      <c r="AJ81" s="129">
        <v>0</v>
      </c>
      <c r="AK81" s="129" t="s">
        <v>836</v>
      </c>
      <c r="AL81" s="129" t="s">
        <v>837</v>
      </c>
      <c r="AM81" s="129">
        <v>0</v>
      </c>
      <c r="AN81" s="129">
        <v>0</v>
      </c>
      <c r="AO81" s="129" t="s">
        <v>232</v>
      </c>
      <c r="AP81" s="129" t="s">
        <v>500</v>
      </c>
      <c r="AQ81" s="129" t="s">
        <v>500</v>
      </c>
      <c r="AR81" s="129">
        <v>1724</v>
      </c>
      <c r="AS81" s="129">
        <v>44630</v>
      </c>
      <c r="AT81" s="129">
        <v>9956000</v>
      </c>
      <c r="AU81" s="129">
        <v>1715</v>
      </c>
      <c r="AV81" s="129">
        <v>44636</v>
      </c>
      <c r="AW81" s="129">
        <v>9956000</v>
      </c>
      <c r="AX81" s="129">
        <v>0</v>
      </c>
      <c r="AY81" s="129">
        <v>4978000</v>
      </c>
      <c r="AZ81" s="129" t="s">
        <v>484</v>
      </c>
      <c r="BA81" s="129" t="s">
        <v>485</v>
      </c>
      <c r="BB81" s="129" t="s">
        <v>486</v>
      </c>
      <c r="BC81" s="129">
        <v>3778917</v>
      </c>
      <c r="BD81" s="129" t="s">
        <v>487</v>
      </c>
      <c r="BE81" s="129" t="s">
        <v>488</v>
      </c>
      <c r="BF81" s="129" t="s">
        <v>479</v>
      </c>
      <c r="BG81" s="129" t="s">
        <v>489</v>
      </c>
      <c r="BH81" s="129" t="s">
        <v>489</v>
      </c>
      <c r="BI81" s="129" t="s">
        <v>490</v>
      </c>
      <c r="BJ81" s="129" t="s">
        <v>491</v>
      </c>
      <c r="BK81" s="129">
        <v>4514168000</v>
      </c>
      <c r="BL81" s="129" t="s">
        <v>700</v>
      </c>
      <c r="BM81" s="138">
        <v>17637</v>
      </c>
      <c r="BN81" s="129">
        <v>0</v>
      </c>
      <c r="BO81" s="129" t="s">
        <v>838</v>
      </c>
      <c r="BP81" s="129" t="s">
        <v>838</v>
      </c>
      <c r="BQ81" s="129" t="s">
        <v>494</v>
      </c>
      <c r="BR81" s="138" t="s">
        <v>500</v>
      </c>
      <c r="BS81" s="138" t="s">
        <v>994</v>
      </c>
      <c r="BT81" s="129" t="s">
        <v>728</v>
      </c>
      <c r="BU81" s="129" t="s">
        <v>59</v>
      </c>
      <c r="BV81" s="129" t="s">
        <v>995</v>
      </c>
      <c r="BW81" s="129" t="s">
        <v>730</v>
      </c>
      <c r="BX81" s="129" t="s">
        <v>996</v>
      </c>
      <c r="BY81" s="129" t="s">
        <v>997</v>
      </c>
      <c r="BZ81" s="129" t="s">
        <v>997</v>
      </c>
      <c r="CA81" s="129" t="s">
        <v>498</v>
      </c>
      <c r="CB81" s="129" t="s">
        <v>934</v>
      </c>
      <c r="CC81" s="129" t="s">
        <v>934</v>
      </c>
      <c r="CD81" s="129" t="s">
        <v>934</v>
      </c>
      <c r="CE81" s="129" t="s">
        <v>498</v>
      </c>
      <c r="CF81" s="129" t="s">
        <v>499</v>
      </c>
      <c r="CG81" s="129" t="s">
        <v>499</v>
      </c>
      <c r="CH81" s="129" t="s">
        <v>499</v>
      </c>
      <c r="CI81" s="129" t="s">
        <v>498</v>
      </c>
      <c r="CJ81" s="129">
        <v>1724</v>
      </c>
      <c r="CK81" s="129">
        <v>1724</v>
      </c>
      <c r="CL81" s="129" t="s">
        <v>494</v>
      </c>
      <c r="CM81" s="129">
        <v>9956000</v>
      </c>
      <c r="CN81" s="139">
        <v>9956000</v>
      </c>
      <c r="CO81" s="129" t="s">
        <v>494</v>
      </c>
      <c r="CP81" s="129">
        <v>1715</v>
      </c>
      <c r="CQ81" s="129">
        <v>1715</v>
      </c>
      <c r="CR81" s="129" t="s">
        <v>494</v>
      </c>
      <c r="CS81" s="129">
        <v>9956000</v>
      </c>
      <c r="CT81" s="139">
        <v>9956000</v>
      </c>
      <c r="CU81" s="129" t="s">
        <v>500</v>
      </c>
      <c r="CV81" s="129" t="s">
        <v>494</v>
      </c>
      <c r="CW81" s="139">
        <v>0</v>
      </c>
      <c r="CX81" s="129" t="s">
        <v>733</v>
      </c>
      <c r="CY81" s="129">
        <v>2907</v>
      </c>
      <c r="CZ81" s="129">
        <v>2907</v>
      </c>
      <c r="DA81" s="129" t="s">
        <v>502</v>
      </c>
      <c r="DB81" s="139">
        <f>+Tabla3[[#This Row],[VALOR TOTAL ESTIMADO VIGENCIA ACTUAL]]-Tabla3[[#This Row],[Valor CDP BD]]</f>
        <v>0</v>
      </c>
      <c r="DC81" s="139">
        <f>+Tabla3[[#This Row],[Valor CDP BD]]-Tabla3[[#This Row],[Valor RP BD]]</f>
        <v>0</v>
      </c>
    </row>
    <row r="82" spans="1:107" ht="13.9" customHeight="1" x14ac:dyDescent="0.2">
      <c r="A82" s="129" t="s">
        <v>998</v>
      </c>
      <c r="B82" s="129" t="s">
        <v>999</v>
      </c>
      <c r="C82" s="129">
        <v>7711</v>
      </c>
      <c r="D82" s="129" t="s">
        <v>998</v>
      </c>
      <c r="E82" s="129">
        <v>812022</v>
      </c>
      <c r="F82" s="129">
        <v>7711</v>
      </c>
      <c r="G82" s="137">
        <v>17624</v>
      </c>
      <c r="H82" s="129">
        <v>2907</v>
      </c>
      <c r="I82" s="129" t="s">
        <v>933</v>
      </c>
      <c r="J82" s="129" t="s">
        <v>467</v>
      </c>
      <c r="K82" s="129" t="s">
        <v>468</v>
      </c>
      <c r="L82" s="129" t="s">
        <v>469</v>
      </c>
      <c r="M82" s="129" t="s">
        <v>831</v>
      </c>
      <c r="N82" s="129" t="s">
        <v>471</v>
      </c>
      <c r="O82" s="129" t="s">
        <v>832</v>
      </c>
      <c r="P82" s="129" t="s">
        <v>246</v>
      </c>
      <c r="Q82" s="129" t="s">
        <v>243</v>
      </c>
      <c r="R82" s="129" t="s">
        <v>934</v>
      </c>
      <c r="S82" s="129" t="s">
        <v>935</v>
      </c>
      <c r="T82" s="129" t="s">
        <v>475</v>
      </c>
      <c r="U82" s="129">
        <v>0</v>
      </c>
      <c r="V82" s="129" t="s">
        <v>1000</v>
      </c>
      <c r="W82" s="129" t="s">
        <v>477</v>
      </c>
      <c r="X82" s="129" t="s">
        <v>478</v>
      </c>
      <c r="Y82" s="129">
        <v>0</v>
      </c>
      <c r="Z82" s="129" t="s">
        <v>489</v>
      </c>
      <c r="AA82" s="129" t="s">
        <v>480</v>
      </c>
      <c r="AB82" s="138">
        <v>2</v>
      </c>
      <c r="AC82" s="138">
        <v>3</v>
      </c>
      <c r="AD82" s="138">
        <v>3</v>
      </c>
      <c r="AE82" s="129">
        <v>1</v>
      </c>
      <c r="AF82" s="129">
        <v>6</v>
      </c>
      <c r="AG82" s="139">
        <v>14934000</v>
      </c>
      <c r="AH82" s="129">
        <v>0</v>
      </c>
      <c r="AI82" s="129">
        <v>0</v>
      </c>
      <c r="AJ82" s="129">
        <v>0</v>
      </c>
      <c r="AK82" s="129" t="s">
        <v>836</v>
      </c>
      <c r="AL82" s="129" t="s">
        <v>837</v>
      </c>
      <c r="AM82" s="129">
        <v>0</v>
      </c>
      <c r="AN82" s="129">
        <v>0</v>
      </c>
      <c r="AO82" s="129" t="s">
        <v>232</v>
      </c>
      <c r="AP82" s="129" t="s">
        <v>500</v>
      </c>
      <c r="AQ82" s="129" t="s">
        <v>500</v>
      </c>
      <c r="AR82" s="129">
        <v>1710</v>
      </c>
      <c r="AS82" s="129">
        <v>44624</v>
      </c>
      <c r="AT82" s="129">
        <v>14934000</v>
      </c>
      <c r="AU82" s="129">
        <v>1711</v>
      </c>
      <c r="AV82" s="129">
        <v>44636</v>
      </c>
      <c r="AW82" s="129">
        <v>14934000</v>
      </c>
      <c r="AX82" s="129">
        <v>0</v>
      </c>
      <c r="AY82" s="129">
        <v>4978000</v>
      </c>
      <c r="AZ82" s="129" t="s">
        <v>484</v>
      </c>
      <c r="BA82" s="129" t="s">
        <v>485</v>
      </c>
      <c r="BB82" s="129" t="s">
        <v>486</v>
      </c>
      <c r="BC82" s="129">
        <v>3778917</v>
      </c>
      <c r="BD82" s="129" t="s">
        <v>487</v>
      </c>
      <c r="BE82" s="129" t="s">
        <v>488</v>
      </c>
      <c r="BF82" s="129" t="s">
        <v>479</v>
      </c>
      <c r="BG82" s="129" t="s">
        <v>489</v>
      </c>
      <c r="BH82" s="129" t="s">
        <v>489</v>
      </c>
      <c r="BI82" s="129" t="s">
        <v>490</v>
      </c>
      <c r="BJ82" s="129" t="s">
        <v>491</v>
      </c>
      <c r="BK82" s="129">
        <v>4514168000</v>
      </c>
      <c r="BL82" s="129" t="s">
        <v>700</v>
      </c>
      <c r="BM82" s="138">
        <v>17624</v>
      </c>
      <c r="BN82" s="129">
        <v>0</v>
      </c>
      <c r="BO82" s="129" t="s">
        <v>838</v>
      </c>
      <c r="BP82" s="129" t="s">
        <v>838</v>
      </c>
      <c r="BQ82" s="129" t="s">
        <v>494</v>
      </c>
      <c r="BR82" s="138" t="s">
        <v>500</v>
      </c>
      <c r="BS82" s="138" t="s">
        <v>1001</v>
      </c>
      <c r="BT82" s="129" t="s">
        <v>728</v>
      </c>
      <c r="BU82" s="129" t="s">
        <v>59</v>
      </c>
      <c r="BV82" s="129" t="s">
        <v>1002</v>
      </c>
      <c r="BW82" s="129" t="s">
        <v>730</v>
      </c>
      <c r="BX82" s="129" t="s">
        <v>1003</v>
      </c>
      <c r="BY82" s="129" t="s">
        <v>1004</v>
      </c>
      <c r="BZ82" s="129" t="s">
        <v>1005</v>
      </c>
      <c r="CA82" s="129" t="s">
        <v>511</v>
      </c>
      <c r="CB82" s="129" t="s">
        <v>934</v>
      </c>
      <c r="CC82" s="129" t="s">
        <v>934</v>
      </c>
      <c r="CD82" s="129" t="s">
        <v>934</v>
      </c>
      <c r="CE82" s="129" t="s">
        <v>498</v>
      </c>
      <c r="CF82" s="129" t="s">
        <v>499</v>
      </c>
      <c r="CG82" s="129" t="s">
        <v>499</v>
      </c>
      <c r="CH82" s="129" t="s">
        <v>499</v>
      </c>
      <c r="CI82" s="129" t="s">
        <v>498</v>
      </c>
      <c r="CJ82" s="129">
        <v>1710</v>
      </c>
      <c r="CK82" s="129">
        <v>1710</v>
      </c>
      <c r="CL82" s="129" t="s">
        <v>494</v>
      </c>
      <c r="CM82" s="129">
        <v>14934000</v>
      </c>
      <c r="CN82" s="139">
        <v>14934000</v>
      </c>
      <c r="CO82" s="129" t="s">
        <v>494</v>
      </c>
      <c r="CP82" s="129">
        <v>1711</v>
      </c>
      <c r="CQ82" s="129">
        <v>1711</v>
      </c>
      <c r="CR82" s="129" t="s">
        <v>494</v>
      </c>
      <c r="CS82" s="129">
        <v>14934000</v>
      </c>
      <c r="CT82" s="139">
        <v>14934000</v>
      </c>
      <c r="CU82" s="129" t="s">
        <v>500</v>
      </c>
      <c r="CV82" s="129" t="s">
        <v>494</v>
      </c>
      <c r="CW82" s="139">
        <v>0</v>
      </c>
      <c r="CX82" s="129" t="s">
        <v>733</v>
      </c>
      <c r="CY82" s="129">
        <v>2907</v>
      </c>
      <c r="CZ82" s="129">
        <v>2907</v>
      </c>
      <c r="DA82" s="129" t="s">
        <v>502</v>
      </c>
      <c r="DB82" s="139">
        <f>+Tabla3[[#This Row],[VALOR TOTAL ESTIMADO VIGENCIA ACTUAL]]-Tabla3[[#This Row],[Valor CDP BD]]</f>
        <v>0</v>
      </c>
      <c r="DC82" s="139">
        <f>+Tabla3[[#This Row],[Valor CDP BD]]-Tabla3[[#This Row],[Valor RP BD]]</f>
        <v>0</v>
      </c>
    </row>
    <row r="83" spans="1:107" ht="13.9" customHeight="1" x14ac:dyDescent="0.2">
      <c r="A83" s="129" t="s">
        <v>1006</v>
      </c>
      <c r="B83" s="129" t="s">
        <v>1007</v>
      </c>
      <c r="C83" s="129">
        <v>7711</v>
      </c>
      <c r="D83" s="129" t="s">
        <v>1006</v>
      </c>
      <c r="E83" s="129">
        <v>822022</v>
      </c>
      <c r="F83" s="129">
        <v>7711</v>
      </c>
      <c r="G83" s="137">
        <v>17616</v>
      </c>
      <c r="H83" s="129">
        <v>2907</v>
      </c>
      <c r="I83" s="129" t="s">
        <v>933</v>
      </c>
      <c r="J83" s="129" t="s">
        <v>467</v>
      </c>
      <c r="K83" s="129" t="s">
        <v>468</v>
      </c>
      <c r="L83" s="129" t="s">
        <v>469</v>
      </c>
      <c r="M83" s="129" t="s">
        <v>831</v>
      </c>
      <c r="N83" s="129" t="s">
        <v>471</v>
      </c>
      <c r="O83" s="129" t="s">
        <v>832</v>
      </c>
      <c r="P83" s="129" t="s">
        <v>246</v>
      </c>
      <c r="Q83" s="129" t="s">
        <v>243</v>
      </c>
      <c r="R83" s="129" t="s">
        <v>934</v>
      </c>
      <c r="S83" s="129" t="s">
        <v>935</v>
      </c>
      <c r="T83" s="129" t="s">
        <v>475</v>
      </c>
      <c r="U83" s="129">
        <v>0</v>
      </c>
      <c r="V83" s="129" t="s">
        <v>1008</v>
      </c>
      <c r="W83" s="129" t="s">
        <v>477</v>
      </c>
      <c r="X83" s="129" t="s">
        <v>478</v>
      </c>
      <c r="Y83" s="129">
        <v>0</v>
      </c>
      <c r="Z83" s="129" t="s">
        <v>489</v>
      </c>
      <c r="AA83" s="129" t="s">
        <v>480</v>
      </c>
      <c r="AB83" s="138">
        <v>2</v>
      </c>
      <c r="AC83" s="138">
        <v>3</v>
      </c>
      <c r="AD83" s="138">
        <v>82</v>
      </c>
      <c r="AE83" s="129">
        <v>0</v>
      </c>
      <c r="AF83" s="129">
        <v>5</v>
      </c>
      <c r="AG83" s="139">
        <v>13606533</v>
      </c>
      <c r="AH83" s="129">
        <v>0</v>
      </c>
      <c r="AI83" s="129">
        <v>0</v>
      </c>
      <c r="AJ83" s="129">
        <v>0</v>
      </c>
      <c r="AK83" s="129" t="s">
        <v>836</v>
      </c>
      <c r="AL83" s="129" t="s">
        <v>837</v>
      </c>
      <c r="AM83" s="129">
        <v>0</v>
      </c>
      <c r="AN83" s="129">
        <v>0</v>
      </c>
      <c r="AO83" s="129" t="s">
        <v>232</v>
      </c>
      <c r="AP83" s="129" t="s">
        <v>500</v>
      </c>
      <c r="AQ83" s="129" t="s">
        <v>500</v>
      </c>
      <c r="AR83" s="129">
        <v>1711</v>
      </c>
      <c r="AS83" s="129">
        <v>44624</v>
      </c>
      <c r="AT83" s="129">
        <v>13606533</v>
      </c>
      <c r="AU83" s="129">
        <v>1679</v>
      </c>
      <c r="AV83" s="129">
        <v>44627</v>
      </c>
      <c r="AW83" s="129">
        <v>13606533</v>
      </c>
      <c r="AX83" s="129">
        <v>0</v>
      </c>
      <c r="AY83" s="129">
        <v>4978000</v>
      </c>
      <c r="AZ83" s="129" t="s">
        <v>484</v>
      </c>
      <c r="BA83" s="129" t="s">
        <v>485</v>
      </c>
      <c r="BB83" s="129" t="s">
        <v>486</v>
      </c>
      <c r="BC83" s="129">
        <v>3778917</v>
      </c>
      <c r="BD83" s="129" t="s">
        <v>487</v>
      </c>
      <c r="BE83" s="129" t="s">
        <v>488</v>
      </c>
      <c r="BF83" s="129" t="s">
        <v>479</v>
      </c>
      <c r="BG83" s="129" t="s">
        <v>489</v>
      </c>
      <c r="BH83" s="129" t="s">
        <v>489</v>
      </c>
      <c r="BI83" s="129" t="s">
        <v>490</v>
      </c>
      <c r="BJ83" s="129" t="s">
        <v>491</v>
      </c>
      <c r="BK83" s="129">
        <v>4514168000</v>
      </c>
      <c r="BL83" s="129" t="s">
        <v>700</v>
      </c>
      <c r="BM83" s="138">
        <v>17616</v>
      </c>
      <c r="BN83" s="129">
        <v>0</v>
      </c>
      <c r="BO83" s="129" t="s">
        <v>838</v>
      </c>
      <c r="BP83" s="129" t="s">
        <v>838</v>
      </c>
      <c r="BQ83" s="129" t="s">
        <v>494</v>
      </c>
      <c r="BR83" s="138" t="s">
        <v>500</v>
      </c>
      <c r="BS83" s="138" t="s">
        <v>1009</v>
      </c>
      <c r="BT83" s="129" t="s">
        <v>728</v>
      </c>
      <c r="BU83" s="129" t="s">
        <v>59</v>
      </c>
      <c r="BV83" s="129" t="s">
        <v>1010</v>
      </c>
      <c r="BW83" s="129" t="s">
        <v>730</v>
      </c>
      <c r="BX83" s="129" t="s">
        <v>1011</v>
      </c>
      <c r="BY83" s="129" t="s">
        <v>1012</v>
      </c>
      <c r="BZ83" s="129" t="s">
        <v>1013</v>
      </c>
      <c r="CA83" s="129" t="s">
        <v>511</v>
      </c>
      <c r="CB83" s="129" t="s">
        <v>934</v>
      </c>
      <c r="CC83" s="129" t="s">
        <v>934</v>
      </c>
      <c r="CD83" s="129" t="s">
        <v>934</v>
      </c>
      <c r="CE83" s="129" t="s">
        <v>498</v>
      </c>
      <c r="CF83" s="129" t="s">
        <v>499</v>
      </c>
      <c r="CG83" s="129" t="s">
        <v>499</v>
      </c>
      <c r="CH83" s="129" t="s">
        <v>499</v>
      </c>
      <c r="CI83" s="129" t="s">
        <v>498</v>
      </c>
      <c r="CJ83" s="129">
        <v>1711</v>
      </c>
      <c r="CK83" s="129">
        <v>1711</v>
      </c>
      <c r="CL83" s="129" t="s">
        <v>494</v>
      </c>
      <c r="CM83" s="129">
        <v>13606533</v>
      </c>
      <c r="CN83" s="139">
        <v>13606533</v>
      </c>
      <c r="CO83" s="129" t="s">
        <v>494</v>
      </c>
      <c r="CP83" s="129">
        <v>1679</v>
      </c>
      <c r="CQ83" s="129">
        <v>1679</v>
      </c>
      <c r="CR83" s="129" t="s">
        <v>494</v>
      </c>
      <c r="CS83" s="129">
        <v>13606533</v>
      </c>
      <c r="CT83" s="139">
        <v>13606533</v>
      </c>
      <c r="CU83" s="129" t="s">
        <v>500</v>
      </c>
      <c r="CV83" s="129" t="s">
        <v>494</v>
      </c>
      <c r="CW83" s="139">
        <v>0</v>
      </c>
      <c r="CX83" s="129" t="s">
        <v>733</v>
      </c>
      <c r="CY83" s="129">
        <v>2907</v>
      </c>
      <c r="CZ83" s="129">
        <v>2907</v>
      </c>
      <c r="DA83" s="129" t="s">
        <v>502</v>
      </c>
      <c r="DB83" s="139">
        <f>+Tabla3[[#This Row],[VALOR TOTAL ESTIMADO VIGENCIA ACTUAL]]-Tabla3[[#This Row],[Valor CDP BD]]</f>
        <v>0</v>
      </c>
      <c r="DC83" s="139">
        <f>+Tabla3[[#This Row],[Valor CDP BD]]-Tabla3[[#This Row],[Valor RP BD]]</f>
        <v>0</v>
      </c>
    </row>
    <row r="84" spans="1:107" ht="13.9" customHeight="1" x14ac:dyDescent="0.2">
      <c r="A84" s="129" t="s">
        <v>1014</v>
      </c>
      <c r="B84" s="129" t="s">
        <v>1015</v>
      </c>
      <c r="C84" s="129">
        <v>7711</v>
      </c>
      <c r="D84" s="129" t="s">
        <v>1014</v>
      </c>
      <c r="E84" s="129">
        <v>832022</v>
      </c>
      <c r="F84" s="129">
        <v>7711</v>
      </c>
      <c r="G84" s="137">
        <v>17630</v>
      </c>
      <c r="H84" s="129">
        <v>2907</v>
      </c>
      <c r="I84" s="129" t="s">
        <v>933</v>
      </c>
      <c r="J84" s="129" t="s">
        <v>467</v>
      </c>
      <c r="K84" s="129" t="s">
        <v>468</v>
      </c>
      <c r="L84" s="129" t="s">
        <v>469</v>
      </c>
      <c r="M84" s="129" t="s">
        <v>831</v>
      </c>
      <c r="N84" s="129" t="s">
        <v>471</v>
      </c>
      <c r="O84" s="129" t="s">
        <v>832</v>
      </c>
      <c r="P84" s="129" t="s">
        <v>246</v>
      </c>
      <c r="Q84" s="129" t="s">
        <v>243</v>
      </c>
      <c r="R84" s="129" t="s">
        <v>934</v>
      </c>
      <c r="S84" s="129" t="s">
        <v>935</v>
      </c>
      <c r="T84" s="129" t="s">
        <v>475</v>
      </c>
      <c r="U84" s="129">
        <v>0</v>
      </c>
      <c r="V84" s="129" t="s">
        <v>1016</v>
      </c>
      <c r="W84" s="129" t="s">
        <v>477</v>
      </c>
      <c r="X84" s="129" t="s">
        <v>478</v>
      </c>
      <c r="Y84" s="129">
        <v>0</v>
      </c>
      <c r="Z84" s="129" t="s">
        <v>489</v>
      </c>
      <c r="AA84" s="129" t="s">
        <v>480</v>
      </c>
      <c r="AB84" s="138">
        <v>2</v>
      </c>
      <c r="AC84" s="138">
        <v>3</v>
      </c>
      <c r="AD84" s="138">
        <v>82</v>
      </c>
      <c r="AE84" s="129">
        <v>0</v>
      </c>
      <c r="AF84" s="129">
        <v>5</v>
      </c>
      <c r="AG84" s="139">
        <v>13606533</v>
      </c>
      <c r="AH84" s="129">
        <v>0</v>
      </c>
      <c r="AI84" s="129">
        <v>0</v>
      </c>
      <c r="AJ84" s="129">
        <v>0</v>
      </c>
      <c r="AK84" s="129" t="s">
        <v>836</v>
      </c>
      <c r="AL84" s="129" t="s">
        <v>837</v>
      </c>
      <c r="AM84" s="129">
        <v>0</v>
      </c>
      <c r="AN84" s="129">
        <v>0</v>
      </c>
      <c r="AO84" s="129" t="s">
        <v>232</v>
      </c>
      <c r="AP84" s="129" t="s">
        <v>500</v>
      </c>
      <c r="AQ84" s="129" t="s">
        <v>500</v>
      </c>
      <c r="AR84" s="129">
        <v>1707</v>
      </c>
      <c r="AS84" s="129">
        <v>44624</v>
      </c>
      <c r="AT84" s="129">
        <v>13606533</v>
      </c>
      <c r="AU84" s="129">
        <v>1690</v>
      </c>
      <c r="AV84" s="129">
        <v>44629</v>
      </c>
      <c r="AW84" s="129">
        <v>13606533</v>
      </c>
      <c r="AX84" s="129">
        <v>0</v>
      </c>
      <c r="AY84" s="129">
        <v>4978000</v>
      </c>
      <c r="AZ84" s="129" t="s">
        <v>484</v>
      </c>
      <c r="BA84" s="129" t="s">
        <v>485</v>
      </c>
      <c r="BB84" s="129" t="s">
        <v>486</v>
      </c>
      <c r="BC84" s="129">
        <v>3778917</v>
      </c>
      <c r="BD84" s="129" t="s">
        <v>487</v>
      </c>
      <c r="BE84" s="129" t="s">
        <v>488</v>
      </c>
      <c r="BF84" s="129" t="s">
        <v>479</v>
      </c>
      <c r="BG84" s="129" t="s">
        <v>489</v>
      </c>
      <c r="BH84" s="129" t="s">
        <v>489</v>
      </c>
      <c r="BI84" s="129" t="s">
        <v>490</v>
      </c>
      <c r="BJ84" s="129" t="s">
        <v>491</v>
      </c>
      <c r="BK84" s="129">
        <v>4514168000</v>
      </c>
      <c r="BL84" s="129" t="s">
        <v>700</v>
      </c>
      <c r="BM84" s="138">
        <v>17630</v>
      </c>
      <c r="BN84" s="129">
        <v>0</v>
      </c>
      <c r="BO84" s="129" t="s">
        <v>838</v>
      </c>
      <c r="BP84" s="129" t="s">
        <v>838</v>
      </c>
      <c r="BQ84" s="129" t="s">
        <v>494</v>
      </c>
      <c r="BR84" s="138" t="s">
        <v>500</v>
      </c>
      <c r="BS84" s="138" t="s">
        <v>1017</v>
      </c>
      <c r="BT84" s="129" t="s">
        <v>728</v>
      </c>
      <c r="BU84" s="129" t="s">
        <v>59</v>
      </c>
      <c r="BV84" s="129" t="s">
        <v>1018</v>
      </c>
      <c r="BW84" s="129" t="s">
        <v>730</v>
      </c>
      <c r="BX84" s="129" t="s">
        <v>1019</v>
      </c>
      <c r="BY84" s="129" t="s">
        <v>1020</v>
      </c>
      <c r="BZ84" s="129" t="s">
        <v>1021</v>
      </c>
      <c r="CA84" s="129" t="s">
        <v>511</v>
      </c>
      <c r="CB84" s="129" t="s">
        <v>934</v>
      </c>
      <c r="CC84" s="129" t="s">
        <v>934</v>
      </c>
      <c r="CD84" s="129" t="s">
        <v>934</v>
      </c>
      <c r="CE84" s="129" t="s">
        <v>498</v>
      </c>
      <c r="CF84" s="129" t="s">
        <v>499</v>
      </c>
      <c r="CG84" s="129" t="s">
        <v>499</v>
      </c>
      <c r="CH84" s="129" t="s">
        <v>499</v>
      </c>
      <c r="CI84" s="129" t="s">
        <v>498</v>
      </c>
      <c r="CJ84" s="129">
        <v>1707</v>
      </c>
      <c r="CK84" s="129">
        <v>1707</v>
      </c>
      <c r="CL84" s="129" t="s">
        <v>494</v>
      </c>
      <c r="CM84" s="129">
        <v>13606533</v>
      </c>
      <c r="CN84" s="139">
        <v>13606533</v>
      </c>
      <c r="CO84" s="129" t="s">
        <v>494</v>
      </c>
      <c r="CP84" s="129">
        <v>1690</v>
      </c>
      <c r="CQ84" s="129">
        <v>1690</v>
      </c>
      <c r="CR84" s="129" t="s">
        <v>494</v>
      </c>
      <c r="CS84" s="129">
        <v>13606533</v>
      </c>
      <c r="CT84" s="139">
        <v>13606533</v>
      </c>
      <c r="CU84" s="129" t="s">
        <v>500</v>
      </c>
      <c r="CV84" s="129" t="s">
        <v>494</v>
      </c>
      <c r="CW84" s="139">
        <v>0</v>
      </c>
      <c r="CX84" s="129" t="s">
        <v>733</v>
      </c>
      <c r="CY84" s="129">
        <v>2907</v>
      </c>
      <c r="CZ84" s="129">
        <v>2907</v>
      </c>
      <c r="DA84" s="129" t="s">
        <v>502</v>
      </c>
      <c r="DB84" s="139">
        <f>+Tabla3[[#This Row],[VALOR TOTAL ESTIMADO VIGENCIA ACTUAL]]-Tabla3[[#This Row],[Valor CDP BD]]</f>
        <v>0</v>
      </c>
      <c r="DC84" s="139">
        <f>+Tabla3[[#This Row],[Valor CDP BD]]-Tabla3[[#This Row],[Valor RP BD]]</f>
        <v>0</v>
      </c>
    </row>
    <row r="85" spans="1:107" ht="13.9" customHeight="1" x14ac:dyDescent="0.2">
      <c r="A85" s="129" t="s">
        <v>1022</v>
      </c>
      <c r="B85" s="129" t="s">
        <v>1023</v>
      </c>
      <c r="C85" s="129">
        <v>7711</v>
      </c>
      <c r="D85" s="129" t="s">
        <v>1022</v>
      </c>
      <c r="E85" s="129">
        <v>842022</v>
      </c>
      <c r="F85" s="129">
        <v>7711</v>
      </c>
      <c r="G85" s="137">
        <v>17640</v>
      </c>
      <c r="H85" s="129">
        <v>2907</v>
      </c>
      <c r="I85" s="129" t="s">
        <v>933</v>
      </c>
      <c r="J85" s="129" t="s">
        <v>467</v>
      </c>
      <c r="K85" s="129" t="s">
        <v>468</v>
      </c>
      <c r="L85" s="129" t="s">
        <v>469</v>
      </c>
      <c r="M85" s="129" t="s">
        <v>831</v>
      </c>
      <c r="N85" s="129" t="s">
        <v>471</v>
      </c>
      <c r="O85" s="129" t="s">
        <v>832</v>
      </c>
      <c r="P85" s="129" t="s">
        <v>246</v>
      </c>
      <c r="Q85" s="129" t="s">
        <v>243</v>
      </c>
      <c r="R85" s="129" t="s">
        <v>934</v>
      </c>
      <c r="S85" s="129" t="s">
        <v>935</v>
      </c>
      <c r="T85" s="129" t="s">
        <v>475</v>
      </c>
      <c r="U85" s="129">
        <v>0</v>
      </c>
      <c r="V85" s="129" t="s">
        <v>1024</v>
      </c>
      <c r="W85" s="129" t="s">
        <v>477</v>
      </c>
      <c r="X85" s="129" t="s">
        <v>478</v>
      </c>
      <c r="Y85" s="129">
        <v>0</v>
      </c>
      <c r="Z85" s="129" t="s">
        <v>489</v>
      </c>
      <c r="AA85" s="129" t="s">
        <v>480</v>
      </c>
      <c r="AB85" s="138">
        <v>3</v>
      </c>
      <c r="AC85" s="138">
        <v>3</v>
      </c>
      <c r="AD85" s="138">
        <v>2.5</v>
      </c>
      <c r="AE85" s="129">
        <v>1</v>
      </c>
      <c r="AF85" s="129">
        <v>6</v>
      </c>
      <c r="AG85" s="139">
        <v>12445000</v>
      </c>
      <c r="AH85" s="129">
        <v>0</v>
      </c>
      <c r="AI85" s="129">
        <v>0</v>
      </c>
      <c r="AJ85" s="129">
        <v>0</v>
      </c>
      <c r="AK85" s="129" t="s">
        <v>836</v>
      </c>
      <c r="AL85" s="129" t="s">
        <v>837</v>
      </c>
      <c r="AM85" s="129">
        <v>0</v>
      </c>
      <c r="AN85" s="129">
        <v>0</v>
      </c>
      <c r="AO85" s="129" t="s">
        <v>232</v>
      </c>
      <c r="AP85" s="129" t="s">
        <v>500</v>
      </c>
      <c r="AQ85" s="129" t="s">
        <v>500</v>
      </c>
      <c r="AR85" s="129">
        <v>1727</v>
      </c>
      <c r="AS85" s="129">
        <v>44630</v>
      </c>
      <c r="AT85" s="129">
        <v>12445000</v>
      </c>
      <c r="AU85" s="129">
        <v>1716</v>
      </c>
      <c r="AV85" s="129">
        <v>44637</v>
      </c>
      <c r="AW85" s="129">
        <v>12445000</v>
      </c>
      <c r="AX85" s="129">
        <v>0</v>
      </c>
      <c r="AY85" s="129">
        <v>4978000</v>
      </c>
      <c r="AZ85" s="129" t="s">
        <v>484</v>
      </c>
      <c r="BA85" s="129" t="s">
        <v>485</v>
      </c>
      <c r="BB85" s="129" t="s">
        <v>486</v>
      </c>
      <c r="BC85" s="129">
        <v>3778917</v>
      </c>
      <c r="BD85" s="129" t="s">
        <v>487</v>
      </c>
      <c r="BE85" s="129" t="s">
        <v>488</v>
      </c>
      <c r="BF85" s="129" t="s">
        <v>479</v>
      </c>
      <c r="BG85" s="129" t="s">
        <v>489</v>
      </c>
      <c r="BH85" s="129" t="s">
        <v>489</v>
      </c>
      <c r="BI85" s="129" t="s">
        <v>490</v>
      </c>
      <c r="BJ85" s="129" t="s">
        <v>491</v>
      </c>
      <c r="BK85" s="129">
        <v>4514168000</v>
      </c>
      <c r="BL85" s="129" t="s">
        <v>700</v>
      </c>
      <c r="BM85" s="138">
        <v>17640</v>
      </c>
      <c r="BN85" s="129">
        <v>0</v>
      </c>
      <c r="BO85" s="129" t="s">
        <v>838</v>
      </c>
      <c r="BP85" s="129" t="s">
        <v>838</v>
      </c>
      <c r="BQ85" s="129" t="s">
        <v>494</v>
      </c>
      <c r="BR85" s="138" t="s">
        <v>500</v>
      </c>
      <c r="BS85" s="138" t="s">
        <v>1025</v>
      </c>
      <c r="BT85" s="129" t="s">
        <v>728</v>
      </c>
      <c r="BU85" s="129" t="s">
        <v>59</v>
      </c>
      <c r="BV85" s="129" t="s">
        <v>1026</v>
      </c>
      <c r="BW85" s="129" t="s">
        <v>730</v>
      </c>
      <c r="BX85" s="129" t="s">
        <v>1027</v>
      </c>
      <c r="BY85" s="129" t="s">
        <v>1028</v>
      </c>
      <c r="BZ85" s="129" t="s">
        <v>1029</v>
      </c>
      <c r="CA85" s="129" t="s">
        <v>511</v>
      </c>
      <c r="CB85" s="129" t="s">
        <v>934</v>
      </c>
      <c r="CC85" s="129" t="s">
        <v>934</v>
      </c>
      <c r="CD85" s="129" t="s">
        <v>934</v>
      </c>
      <c r="CE85" s="129" t="s">
        <v>498</v>
      </c>
      <c r="CF85" s="129" t="s">
        <v>499</v>
      </c>
      <c r="CG85" s="129" t="s">
        <v>499</v>
      </c>
      <c r="CH85" s="129" t="s">
        <v>499</v>
      </c>
      <c r="CI85" s="129" t="s">
        <v>498</v>
      </c>
      <c r="CJ85" s="129">
        <v>1727</v>
      </c>
      <c r="CK85" s="129">
        <v>1727</v>
      </c>
      <c r="CL85" s="129" t="s">
        <v>494</v>
      </c>
      <c r="CM85" s="129">
        <v>12445000</v>
      </c>
      <c r="CN85" s="139">
        <v>12445000</v>
      </c>
      <c r="CO85" s="129" t="s">
        <v>494</v>
      </c>
      <c r="CP85" s="129">
        <v>1716</v>
      </c>
      <c r="CQ85" s="129">
        <v>1716</v>
      </c>
      <c r="CR85" s="129" t="s">
        <v>494</v>
      </c>
      <c r="CS85" s="129">
        <v>12445000</v>
      </c>
      <c r="CT85" s="139">
        <v>12445000</v>
      </c>
      <c r="CU85" s="129" t="s">
        <v>500</v>
      </c>
      <c r="CV85" s="129" t="s">
        <v>494</v>
      </c>
      <c r="CW85" s="139">
        <v>0</v>
      </c>
      <c r="CX85" s="129" t="s">
        <v>733</v>
      </c>
      <c r="CY85" s="129">
        <v>2907</v>
      </c>
      <c r="CZ85" s="129">
        <v>2907</v>
      </c>
      <c r="DA85" s="129" t="s">
        <v>502</v>
      </c>
      <c r="DB85" s="139">
        <f>+Tabla3[[#This Row],[VALOR TOTAL ESTIMADO VIGENCIA ACTUAL]]-Tabla3[[#This Row],[Valor CDP BD]]</f>
        <v>0</v>
      </c>
      <c r="DC85" s="139">
        <f>+Tabla3[[#This Row],[Valor CDP BD]]-Tabla3[[#This Row],[Valor RP BD]]</f>
        <v>0</v>
      </c>
    </row>
    <row r="86" spans="1:107" ht="13.9" customHeight="1" x14ac:dyDescent="0.2">
      <c r="A86" s="129" t="s">
        <v>1030</v>
      </c>
      <c r="B86" s="129" t="s">
        <v>1031</v>
      </c>
      <c r="C86" s="129">
        <v>7711</v>
      </c>
      <c r="D86" s="129" t="s">
        <v>1030</v>
      </c>
      <c r="E86" s="129">
        <v>852022</v>
      </c>
      <c r="F86" s="129">
        <v>7711</v>
      </c>
      <c r="G86" s="137">
        <v>17631</v>
      </c>
      <c r="H86" s="129">
        <v>2907</v>
      </c>
      <c r="I86" s="129" t="s">
        <v>933</v>
      </c>
      <c r="J86" s="129" t="s">
        <v>467</v>
      </c>
      <c r="K86" s="129" t="s">
        <v>468</v>
      </c>
      <c r="L86" s="129" t="s">
        <v>469</v>
      </c>
      <c r="M86" s="129" t="s">
        <v>831</v>
      </c>
      <c r="N86" s="129" t="s">
        <v>471</v>
      </c>
      <c r="O86" s="129" t="s">
        <v>832</v>
      </c>
      <c r="P86" s="129" t="s">
        <v>246</v>
      </c>
      <c r="Q86" s="129" t="s">
        <v>243</v>
      </c>
      <c r="R86" s="129" t="s">
        <v>934</v>
      </c>
      <c r="S86" s="129" t="s">
        <v>935</v>
      </c>
      <c r="T86" s="129" t="s">
        <v>475</v>
      </c>
      <c r="U86" s="129">
        <v>0</v>
      </c>
      <c r="V86" s="129" t="s">
        <v>1032</v>
      </c>
      <c r="W86" s="129" t="s">
        <v>477</v>
      </c>
      <c r="X86" s="129" t="s">
        <v>478</v>
      </c>
      <c r="Y86" s="129">
        <v>0</v>
      </c>
      <c r="Z86" s="129" t="s">
        <v>489</v>
      </c>
      <c r="AA86" s="129" t="s">
        <v>480</v>
      </c>
      <c r="AB86" s="138">
        <v>2</v>
      </c>
      <c r="AC86" s="138">
        <v>3</v>
      </c>
      <c r="AD86" s="138">
        <v>2.5</v>
      </c>
      <c r="AE86" s="129">
        <v>1</v>
      </c>
      <c r="AF86" s="129">
        <v>5</v>
      </c>
      <c r="AG86" s="139">
        <v>12445000</v>
      </c>
      <c r="AH86" s="129">
        <v>0</v>
      </c>
      <c r="AI86" s="129">
        <v>0</v>
      </c>
      <c r="AJ86" s="129">
        <v>0</v>
      </c>
      <c r="AK86" s="129" t="s">
        <v>836</v>
      </c>
      <c r="AL86" s="129" t="s">
        <v>837</v>
      </c>
      <c r="AM86" s="129">
        <v>0</v>
      </c>
      <c r="AN86" s="129">
        <v>0</v>
      </c>
      <c r="AO86" s="129" t="s">
        <v>232</v>
      </c>
      <c r="AP86" s="129" t="s">
        <v>500</v>
      </c>
      <c r="AQ86" s="129" t="s">
        <v>500</v>
      </c>
      <c r="AR86" s="129">
        <v>1713</v>
      </c>
      <c r="AS86" s="129">
        <v>44624</v>
      </c>
      <c r="AT86" s="129">
        <v>12445000</v>
      </c>
      <c r="AU86" s="129">
        <v>1694</v>
      </c>
      <c r="AV86" s="129">
        <v>44631</v>
      </c>
      <c r="AW86" s="129">
        <v>12445000</v>
      </c>
      <c r="AX86" s="129">
        <v>0</v>
      </c>
      <c r="AY86" s="129">
        <v>4978000</v>
      </c>
      <c r="AZ86" s="129" t="s">
        <v>484</v>
      </c>
      <c r="BA86" s="129" t="s">
        <v>485</v>
      </c>
      <c r="BB86" s="129" t="s">
        <v>486</v>
      </c>
      <c r="BC86" s="129">
        <v>3778917</v>
      </c>
      <c r="BD86" s="129" t="s">
        <v>487</v>
      </c>
      <c r="BE86" s="129" t="s">
        <v>488</v>
      </c>
      <c r="BF86" s="129" t="s">
        <v>479</v>
      </c>
      <c r="BG86" s="129" t="s">
        <v>489</v>
      </c>
      <c r="BH86" s="129" t="s">
        <v>489</v>
      </c>
      <c r="BI86" s="129" t="s">
        <v>490</v>
      </c>
      <c r="BJ86" s="129" t="s">
        <v>491</v>
      </c>
      <c r="BK86" s="129">
        <v>4514168000</v>
      </c>
      <c r="BL86" s="129" t="s">
        <v>700</v>
      </c>
      <c r="BM86" s="138">
        <v>17631</v>
      </c>
      <c r="BN86" s="129">
        <v>0</v>
      </c>
      <c r="BO86" s="129" t="s">
        <v>838</v>
      </c>
      <c r="BP86" s="129" t="s">
        <v>838</v>
      </c>
      <c r="BQ86" s="129" t="s">
        <v>494</v>
      </c>
      <c r="BR86" s="138" t="s">
        <v>500</v>
      </c>
      <c r="BS86" s="138" t="s">
        <v>1033</v>
      </c>
      <c r="BT86" s="129" t="s">
        <v>728</v>
      </c>
      <c r="BU86" s="129" t="s">
        <v>59</v>
      </c>
      <c r="BV86" s="129" t="s">
        <v>1034</v>
      </c>
      <c r="BW86" s="129" t="s">
        <v>730</v>
      </c>
      <c r="BX86" s="129" t="s">
        <v>1035</v>
      </c>
      <c r="BY86" s="129" t="s">
        <v>1036</v>
      </c>
      <c r="BZ86" s="129" t="s">
        <v>1037</v>
      </c>
      <c r="CA86" s="129" t="s">
        <v>511</v>
      </c>
      <c r="CB86" s="129" t="s">
        <v>934</v>
      </c>
      <c r="CC86" s="129" t="s">
        <v>934</v>
      </c>
      <c r="CD86" s="129" t="s">
        <v>934</v>
      </c>
      <c r="CE86" s="129" t="s">
        <v>498</v>
      </c>
      <c r="CF86" s="129" t="s">
        <v>499</v>
      </c>
      <c r="CG86" s="129" t="s">
        <v>499</v>
      </c>
      <c r="CH86" s="129" t="s">
        <v>499</v>
      </c>
      <c r="CI86" s="129" t="s">
        <v>498</v>
      </c>
      <c r="CJ86" s="129">
        <v>1713</v>
      </c>
      <c r="CK86" s="129">
        <v>1713</v>
      </c>
      <c r="CL86" s="129" t="s">
        <v>494</v>
      </c>
      <c r="CM86" s="129">
        <v>12445000</v>
      </c>
      <c r="CN86" s="139">
        <v>12445000</v>
      </c>
      <c r="CO86" s="129" t="s">
        <v>494</v>
      </c>
      <c r="CP86" s="129">
        <v>1694</v>
      </c>
      <c r="CQ86" s="129">
        <v>1694</v>
      </c>
      <c r="CR86" s="129" t="s">
        <v>494</v>
      </c>
      <c r="CS86" s="129">
        <v>12445000</v>
      </c>
      <c r="CT86" s="139">
        <v>12445000</v>
      </c>
      <c r="CU86" s="129" t="s">
        <v>500</v>
      </c>
      <c r="CV86" s="129" t="s">
        <v>494</v>
      </c>
      <c r="CW86" s="139">
        <v>0</v>
      </c>
      <c r="CX86" s="129" t="s">
        <v>733</v>
      </c>
      <c r="CY86" s="129">
        <v>2907</v>
      </c>
      <c r="CZ86" s="129">
        <v>2907</v>
      </c>
      <c r="DA86" s="129" t="s">
        <v>502</v>
      </c>
      <c r="DB86" s="139">
        <f>+Tabla3[[#This Row],[VALOR TOTAL ESTIMADO VIGENCIA ACTUAL]]-Tabla3[[#This Row],[Valor CDP BD]]</f>
        <v>0</v>
      </c>
      <c r="DC86" s="139">
        <f>+Tabla3[[#This Row],[Valor CDP BD]]-Tabla3[[#This Row],[Valor RP BD]]</f>
        <v>0</v>
      </c>
    </row>
    <row r="87" spans="1:107" ht="13.9" customHeight="1" x14ac:dyDescent="0.2">
      <c r="A87" s="129" t="s">
        <v>1038</v>
      </c>
      <c r="B87" s="129" t="s">
        <v>1039</v>
      </c>
      <c r="C87" s="129">
        <v>7711</v>
      </c>
      <c r="D87" s="129" t="s">
        <v>1038</v>
      </c>
      <c r="E87" s="129">
        <v>862022</v>
      </c>
      <c r="F87" s="129">
        <v>7711</v>
      </c>
      <c r="G87" s="137">
        <v>17642</v>
      </c>
      <c r="H87" s="129">
        <v>2907</v>
      </c>
      <c r="I87" s="129" t="s">
        <v>933</v>
      </c>
      <c r="J87" s="129" t="s">
        <v>467</v>
      </c>
      <c r="K87" s="129" t="s">
        <v>468</v>
      </c>
      <c r="L87" s="129" t="s">
        <v>469</v>
      </c>
      <c r="M87" s="129" t="s">
        <v>831</v>
      </c>
      <c r="N87" s="129" t="s">
        <v>471</v>
      </c>
      <c r="O87" s="129" t="s">
        <v>832</v>
      </c>
      <c r="P87" s="129" t="s">
        <v>246</v>
      </c>
      <c r="Q87" s="129" t="s">
        <v>243</v>
      </c>
      <c r="R87" s="129" t="s">
        <v>934</v>
      </c>
      <c r="S87" s="129" t="s">
        <v>935</v>
      </c>
      <c r="T87" s="129" t="s">
        <v>475</v>
      </c>
      <c r="U87" s="129">
        <v>0</v>
      </c>
      <c r="V87" s="129" t="s">
        <v>1040</v>
      </c>
      <c r="W87" s="129" t="s">
        <v>477</v>
      </c>
      <c r="X87" s="129" t="s">
        <v>478</v>
      </c>
      <c r="Y87" s="129">
        <v>0</v>
      </c>
      <c r="Z87" s="129" t="s">
        <v>489</v>
      </c>
      <c r="AA87" s="129" t="s">
        <v>480</v>
      </c>
      <c r="AB87" s="138">
        <v>3</v>
      </c>
      <c r="AC87" s="138">
        <v>3</v>
      </c>
      <c r="AD87" s="138">
        <v>2.5</v>
      </c>
      <c r="AE87" s="129">
        <v>1</v>
      </c>
      <c r="AF87" s="129">
        <v>6</v>
      </c>
      <c r="AG87" s="139">
        <v>6800000</v>
      </c>
      <c r="AH87" s="129">
        <v>0</v>
      </c>
      <c r="AI87" s="129">
        <v>0</v>
      </c>
      <c r="AJ87" s="129">
        <v>0</v>
      </c>
      <c r="AK87" s="129" t="s">
        <v>836</v>
      </c>
      <c r="AL87" s="129" t="s">
        <v>837</v>
      </c>
      <c r="AM87" s="129">
        <v>0</v>
      </c>
      <c r="AN87" s="129">
        <v>0</v>
      </c>
      <c r="AO87" s="129" t="s">
        <v>232</v>
      </c>
      <c r="AP87" s="129" t="s">
        <v>500</v>
      </c>
      <c r="AQ87" s="129" t="s">
        <v>500</v>
      </c>
      <c r="AR87" s="129">
        <v>1722</v>
      </c>
      <c r="AS87" s="129">
        <v>44629</v>
      </c>
      <c r="AT87" s="129">
        <v>6800000</v>
      </c>
      <c r="AU87" s="129">
        <v>1712</v>
      </c>
      <c r="AV87" s="129">
        <v>44636</v>
      </c>
      <c r="AW87" s="129">
        <v>6800000</v>
      </c>
      <c r="AX87" s="129">
        <v>0</v>
      </c>
      <c r="AY87" s="129">
        <v>2720000</v>
      </c>
      <c r="AZ87" s="129" t="s">
        <v>484</v>
      </c>
      <c r="BA87" s="129" t="s">
        <v>485</v>
      </c>
      <c r="BB87" s="129" t="s">
        <v>486</v>
      </c>
      <c r="BC87" s="129">
        <v>3778917</v>
      </c>
      <c r="BD87" s="129" t="s">
        <v>487</v>
      </c>
      <c r="BE87" s="129" t="s">
        <v>488</v>
      </c>
      <c r="BF87" s="129" t="s">
        <v>479</v>
      </c>
      <c r="BG87" s="129" t="s">
        <v>489</v>
      </c>
      <c r="BH87" s="129" t="s">
        <v>489</v>
      </c>
      <c r="BI87" s="129" t="s">
        <v>490</v>
      </c>
      <c r="BJ87" s="129" t="s">
        <v>491</v>
      </c>
      <c r="BK87" s="129">
        <v>4514168000</v>
      </c>
      <c r="BL87" s="129" t="s">
        <v>700</v>
      </c>
      <c r="BM87" s="138">
        <v>17642</v>
      </c>
      <c r="BN87" s="129">
        <v>0</v>
      </c>
      <c r="BO87" s="129" t="s">
        <v>838</v>
      </c>
      <c r="BP87" s="129" t="s">
        <v>838</v>
      </c>
      <c r="BQ87" s="129" t="s">
        <v>494</v>
      </c>
      <c r="BR87" s="138" t="s">
        <v>500</v>
      </c>
      <c r="BS87" s="138" t="s">
        <v>1041</v>
      </c>
      <c r="BT87" s="129" t="s">
        <v>728</v>
      </c>
      <c r="BU87" s="129" t="s">
        <v>59</v>
      </c>
      <c r="BV87" s="129" t="s">
        <v>1042</v>
      </c>
      <c r="BW87" s="129" t="s">
        <v>730</v>
      </c>
      <c r="BX87" s="129" t="s">
        <v>1043</v>
      </c>
      <c r="BY87" s="129" t="s">
        <v>1044</v>
      </c>
      <c r="BZ87" s="129" t="s">
        <v>1045</v>
      </c>
      <c r="CA87" s="129" t="s">
        <v>511</v>
      </c>
      <c r="CB87" s="129" t="s">
        <v>934</v>
      </c>
      <c r="CC87" s="129" t="s">
        <v>934</v>
      </c>
      <c r="CD87" s="129" t="s">
        <v>934</v>
      </c>
      <c r="CE87" s="129" t="s">
        <v>498</v>
      </c>
      <c r="CF87" s="129" t="s">
        <v>499</v>
      </c>
      <c r="CG87" s="129" t="s">
        <v>499</v>
      </c>
      <c r="CH87" s="129" t="s">
        <v>499</v>
      </c>
      <c r="CI87" s="129" t="s">
        <v>498</v>
      </c>
      <c r="CJ87" s="129">
        <v>1722</v>
      </c>
      <c r="CK87" s="129">
        <v>1722</v>
      </c>
      <c r="CL87" s="129" t="s">
        <v>494</v>
      </c>
      <c r="CM87" s="129">
        <v>6800000</v>
      </c>
      <c r="CN87" s="139">
        <v>6800000</v>
      </c>
      <c r="CO87" s="129" t="s">
        <v>494</v>
      </c>
      <c r="CP87" s="129">
        <v>1712</v>
      </c>
      <c r="CQ87" s="129">
        <v>1712</v>
      </c>
      <c r="CR87" s="129" t="s">
        <v>494</v>
      </c>
      <c r="CS87" s="129">
        <v>6800000</v>
      </c>
      <c r="CT87" s="139">
        <v>6800000</v>
      </c>
      <c r="CU87" s="129" t="s">
        <v>500</v>
      </c>
      <c r="CV87" s="129" t="s">
        <v>494</v>
      </c>
      <c r="CW87" s="139">
        <v>0</v>
      </c>
      <c r="CX87" s="129" t="s">
        <v>733</v>
      </c>
      <c r="CY87" s="129">
        <v>2907</v>
      </c>
      <c r="CZ87" s="129">
        <v>2907</v>
      </c>
      <c r="DA87" s="129" t="s">
        <v>502</v>
      </c>
      <c r="DB87" s="139">
        <f>+Tabla3[[#This Row],[VALOR TOTAL ESTIMADO VIGENCIA ACTUAL]]-Tabla3[[#This Row],[Valor CDP BD]]</f>
        <v>0</v>
      </c>
      <c r="DC87" s="139">
        <f>+Tabla3[[#This Row],[Valor CDP BD]]-Tabla3[[#This Row],[Valor RP BD]]</f>
        <v>0</v>
      </c>
    </row>
    <row r="88" spans="1:107" ht="13.9" customHeight="1" x14ac:dyDescent="0.2">
      <c r="A88" s="129" t="s">
        <v>1046</v>
      </c>
      <c r="B88" s="129" t="s">
        <v>1047</v>
      </c>
      <c r="C88" s="129">
        <v>7711</v>
      </c>
      <c r="D88" s="129" t="s">
        <v>1046</v>
      </c>
      <c r="E88" s="129">
        <v>872022</v>
      </c>
      <c r="F88" s="129">
        <v>7711</v>
      </c>
      <c r="G88" s="137">
        <v>17633</v>
      </c>
      <c r="H88" s="129">
        <v>2991</v>
      </c>
      <c r="I88" s="129" t="s">
        <v>1048</v>
      </c>
      <c r="J88" s="129" t="s">
        <v>467</v>
      </c>
      <c r="K88" s="129" t="s">
        <v>468</v>
      </c>
      <c r="L88" s="129" t="s">
        <v>469</v>
      </c>
      <c r="M88" s="129" t="s">
        <v>831</v>
      </c>
      <c r="N88" s="129" t="s">
        <v>471</v>
      </c>
      <c r="O88" s="129" t="s">
        <v>832</v>
      </c>
      <c r="P88" s="129" t="s">
        <v>246</v>
      </c>
      <c r="Q88" s="129" t="s">
        <v>243</v>
      </c>
      <c r="R88" s="129" t="s">
        <v>473</v>
      </c>
      <c r="S88" s="129" t="s">
        <v>474</v>
      </c>
      <c r="T88" s="129" t="s">
        <v>475</v>
      </c>
      <c r="U88" s="129">
        <v>0</v>
      </c>
      <c r="V88" s="129" t="s">
        <v>1049</v>
      </c>
      <c r="W88" s="129" t="s">
        <v>477</v>
      </c>
      <c r="X88" s="129" t="s">
        <v>478</v>
      </c>
      <c r="Y88" s="129">
        <v>0</v>
      </c>
      <c r="Z88" s="129" t="s">
        <v>489</v>
      </c>
      <c r="AA88" s="129" t="s">
        <v>480</v>
      </c>
      <c r="AB88" s="138">
        <v>3</v>
      </c>
      <c r="AC88" s="138">
        <v>3</v>
      </c>
      <c r="AD88" s="138">
        <v>3</v>
      </c>
      <c r="AE88" s="129">
        <v>1</v>
      </c>
      <c r="AF88" s="129">
        <v>6</v>
      </c>
      <c r="AG88" s="139">
        <v>11508000</v>
      </c>
      <c r="AH88" s="129">
        <v>0</v>
      </c>
      <c r="AI88" s="129">
        <v>0</v>
      </c>
      <c r="AJ88" s="129">
        <v>0</v>
      </c>
      <c r="AK88" s="129" t="s">
        <v>836</v>
      </c>
      <c r="AL88" s="129" t="s">
        <v>837</v>
      </c>
      <c r="AM88" s="129">
        <v>0</v>
      </c>
      <c r="AN88" s="129">
        <v>0</v>
      </c>
      <c r="AO88" s="129" t="s">
        <v>232</v>
      </c>
      <c r="AP88" s="129" t="s">
        <v>500</v>
      </c>
      <c r="AQ88" s="129" t="s">
        <v>500</v>
      </c>
      <c r="AR88" s="129">
        <v>1708</v>
      </c>
      <c r="AS88" s="129">
        <v>44624</v>
      </c>
      <c r="AT88" s="129">
        <v>11508000</v>
      </c>
      <c r="AU88" s="129">
        <v>1700</v>
      </c>
      <c r="AV88" s="129">
        <v>44634</v>
      </c>
      <c r="AW88" s="129">
        <v>11508000</v>
      </c>
      <c r="AX88" s="129">
        <v>0</v>
      </c>
      <c r="AY88" s="129">
        <v>3836000</v>
      </c>
      <c r="AZ88" s="129" t="s">
        <v>484</v>
      </c>
      <c r="BA88" s="129" t="s">
        <v>485</v>
      </c>
      <c r="BB88" s="129" t="s">
        <v>486</v>
      </c>
      <c r="BC88" s="129">
        <v>3778917</v>
      </c>
      <c r="BD88" s="129" t="s">
        <v>487</v>
      </c>
      <c r="BE88" s="129" t="s">
        <v>488</v>
      </c>
      <c r="BF88" s="129" t="s">
        <v>479</v>
      </c>
      <c r="BG88" s="129" t="s">
        <v>489</v>
      </c>
      <c r="BH88" s="129" t="s">
        <v>489</v>
      </c>
      <c r="BI88" s="129" t="s">
        <v>490</v>
      </c>
      <c r="BJ88" s="129" t="s">
        <v>491</v>
      </c>
      <c r="BK88" s="129">
        <v>4514168000</v>
      </c>
      <c r="BL88" s="129" t="s">
        <v>700</v>
      </c>
      <c r="BM88" s="138">
        <v>17633</v>
      </c>
      <c r="BN88" s="129">
        <v>0</v>
      </c>
      <c r="BO88" s="129" t="s">
        <v>838</v>
      </c>
      <c r="BP88" s="129" t="s">
        <v>838</v>
      </c>
      <c r="BQ88" s="129" t="s">
        <v>494</v>
      </c>
      <c r="BR88" s="138" t="s">
        <v>500</v>
      </c>
      <c r="BS88" s="138" t="s">
        <v>1050</v>
      </c>
      <c r="BT88" s="129" t="s">
        <v>728</v>
      </c>
      <c r="BU88" s="129" t="s">
        <v>59</v>
      </c>
      <c r="BV88" s="129" t="s">
        <v>1051</v>
      </c>
      <c r="BW88" s="129" t="s">
        <v>730</v>
      </c>
      <c r="BX88" s="129" t="s">
        <v>1052</v>
      </c>
      <c r="BY88" s="129" t="s">
        <v>1053</v>
      </c>
      <c r="BZ88" s="129" t="s">
        <v>1054</v>
      </c>
      <c r="CA88" s="129" t="s">
        <v>511</v>
      </c>
      <c r="CB88" s="129" t="s">
        <v>473</v>
      </c>
      <c r="CC88" s="129" t="s">
        <v>473</v>
      </c>
      <c r="CD88" s="129" t="s">
        <v>473</v>
      </c>
      <c r="CE88" s="129" t="s">
        <v>498</v>
      </c>
      <c r="CF88" s="129" t="s">
        <v>499</v>
      </c>
      <c r="CG88" s="129" t="s">
        <v>499</v>
      </c>
      <c r="CH88" s="129" t="s">
        <v>499</v>
      </c>
      <c r="CI88" s="129" t="s">
        <v>498</v>
      </c>
      <c r="CJ88" s="129">
        <v>1708</v>
      </c>
      <c r="CK88" s="129">
        <v>1708</v>
      </c>
      <c r="CL88" s="129" t="s">
        <v>494</v>
      </c>
      <c r="CM88" s="129">
        <v>11508000</v>
      </c>
      <c r="CN88" s="139">
        <v>11508000</v>
      </c>
      <c r="CO88" s="129" t="s">
        <v>494</v>
      </c>
      <c r="CP88" s="129">
        <v>1700</v>
      </c>
      <c r="CQ88" s="129">
        <v>1700</v>
      </c>
      <c r="CR88" s="129" t="s">
        <v>494</v>
      </c>
      <c r="CS88" s="129">
        <v>11508000</v>
      </c>
      <c r="CT88" s="139">
        <v>11508000</v>
      </c>
      <c r="CU88" s="129" t="s">
        <v>500</v>
      </c>
      <c r="CV88" s="129" t="s">
        <v>494</v>
      </c>
      <c r="CW88" s="139">
        <v>0</v>
      </c>
      <c r="CX88" s="129" t="s">
        <v>733</v>
      </c>
      <c r="CY88" s="129">
        <v>2991</v>
      </c>
      <c r="CZ88" s="129">
        <v>2991</v>
      </c>
      <c r="DA88" s="129" t="s">
        <v>502</v>
      </c>
      <c r="DB88" s="139">
        <f>+Tabla3[[#This Row],[VALOR TOTAL ESTIMADO VIGENCIA ACTUAL]]-Tabla3[[#This Row],[Valor CDP BD]]</f>
        <v>0</v>
      </c>
      <c r="DC88" s="139">
        <f>+Tabla3[[#This Row],[Valor CDP BD]]-Tabla3[[#This Row],[Valor RP BD]]</f>
        <v>0</v>
      </c>
    </row>
    <row r="89" spans="1:107" ht="13.9" customHeight="1" x14ac:dyDescent="0.2">
      <c r="A89" s="129" t="s">
        <v>1055</v>
      </c>
      <c r="B89" s="129" t="s">
        <v>1056</v>
      </c>
      <c r="C89" s="129">
        <v>7711</v>
      </c>
      <c r="D89" s="129" t="s">
        <v>1055</v>
      </c>
      <c r="E89" s="129">
        <v>882022</v>
      </c>
      <c r="F89" s="129">
        <v>7711</v>
      </c>
      <c r="G89" s="137">
        <v>17629</v>
      </c>
      <c r="H89" s="129">
        <v>2991</v>
      </c>
      <c r="I89" s="129" t="s">
        <v>1048</v>
      </c>
      <c r="J89" s="129" t="s">
        <v>467</v>
      </c>
      <c r="K89" s="129" t="s">
        <v>468</v>
      </c>
      <c r="L89" s="129" t="s">
        <v>469</v>
      </c>
      <c r="M89" s="129" t="s">
        <v>831</v>
      </c>
      <c r="N89" s="129" t="s">
        <v>471</v>
      </c>
      <c r="O89" s="129" t="s">
        <v>832</v>
      </c>
      <c r="P89" s="129" t="s">
        <v>246</v>
      </c>
      <c r="Q89" s="129" t="s">
        <v>243</v>
      </c>
      <c r="R89" s="129" t="s">
        <v>473</v>
      </c>
      <c r="S89" s="129" t="s">
        <v>474</v>
      </c>
      <c r="T89" s="129" t="s">
        <v>475</v>
      </c>
      <c r="U89" s="129">
        <v>0</v>
      </c>
      <c r="V89" s="129" t="s">
        <v>1057</v>
      </c>
      <c r="W89" s="129" t="s">
        <v>477</v>
      </c>
      <c r="X89" s="129" t="s">
        <v>478</v>
      </c>
      <c r="Y89" s="129">
        <v>0</v>
      </c>
      <c r="Z89" s="129" t="s">
        <v>489</v>
      </c>
      <c r="AA89" s="129" t="s">
        <v>480</v>
      </c>
      <c r="AB89" s="138">
        <v>2</v>
      </c>
      <c r="AC89" s="138">
        <v>3</v>
      </c>
      <c r="AD89" s="138">
        <v>52</v>
      </c>
      <c r="AE89" s="129">
        <v>0</v>
      </c>
      <c r="AF89" s="129">
        <v>5</v>
      </c>
      <c r="AG89" s="139">
        <v>3451067</v>
      </c>
      <c r="AH89" s="129">
        <v>0</v>
      </c>
      <c r="AI89" s="129">
        <v>0</v>
      </c>
      <c r="AJ89" s="129">
        <v>0</v>
      </c>
      <c r="AK89" s="129" t="s">
        <v>836</v>
      </c>
      <c r="AL89" s="129" t="s">
        <v>837</v>
      </c>
      <c r="AM89" s="129">
        <v>0</v>
      </c>
      <c r="AN89" s="129">
        <v>0</v>
      </c>
      <c r="AO89" s="129" t="s">
        <v>232</v>
      </c>
      <c r="AP89" s="129" t="s">
        <v>500</v>
      </c>
      <c r="AQ89" s="129" t="s">
        <v>500</v>
      </c>
      <c r="AR89" s="129">
        <v>1717</v>
      </c>
      <c r="AS89" s="129">
        <v>44624</v>
      </c>
      <c r="AT89" s="129">
        <v>3451067</v>
      </c>
      <c r="AU89" s="129">
        <v>1691</v>
      </c>
      <c r="AV89" s="129">
        <v>44630</v>
      </c>
      <c r="AW89" s="129">
        <v>3451067</v>
      </c>
      <c r="AX89" s="129">
        <v>0</v>
      </c>
      <c r="AY89" s="129">
        <v>1991000</v>
      </c>
      <c r="AZ89" s="129" t="s">
        <v>484</v>
      </c>
      <c r="BA89" s="129" t="s">
        <v>485</v>
      </c>
      <c r="BB89" s="129" t="s">
        <v>486</v>
      </c>
      <c r="BC89" s="129">
        <v>3778917</v>
      </c>
      <c r="BD89" s="129" t="s">
        <v>487</v>
      </c>
      <c r="BE89" s="129" t="s">
        <v>488</v>
      </c>
      <c r="BF89" s="129" t="s">
        <v>479</v>
      </c>
      <c r="BG89" s="129" t="s">
        <v>489</v>
      </c>
      <c r="BH89" s="129" t="s">
        <v>489</v>
      </c>
      <c r="BI89" s="129" t="s">
        <v>490</v>
      </c>
      <c r="BJ89" s="129" t="s">
        <v>491</v>
      </c>
      <c r="BK89" s="129">
        <v>4514168000</v>
      </c>
      <c r="BL89" s="129" t="s">
        <v>700</v>
      </c>
      <c r="BM89" s="138">
        <v>17629</v>
      </c>
      <c r="BN89" s="129">
        <v>0</v>
      </c>
      <c r="BO89" s="129" t="s">
        <v>838</v>
      </c>
      <c r="BP89" s="129" t="s">
        <v>838</v>
      </c>
      <c r="BQ89" s="129" t="s">
        <v>494</v>
      </c>
      <c r="BR89" s="138" t="s">
        <v>500</v>
      </c>
      <c r="BS89" s="138" t="s">
        <v>1058</v>
      </c>
      <c r="BT89" s="129" t="s">
        <v>728</v>
      </c>
      <c r="BU89" s="129" t="s">
        <v>59</v>
      </c>
      <c r="BV89" s="129" t="s">
        <v>1059</v>
      </c>
      <c r="BW89" s="129" t="s">
        <v>730</v>
      </c>
      <c r="BX89" s="129" t="s">
        <v>1060</v>
      </c>
      <c r="BY89" s="129" t="s">
        <v>1061</v>
      </c>
      <c r="BZ89" s="129" t="s">
        <v>1061</v>
      </c>
      <c r="CA89" s="129" t="s">
        <v>498</v>
      </c>
      <c r="CB89" s="129" t="s">
        <v>473</v>
      </c>
      <c r="CC89" s="129" t="s">
        <v>473</v>
      </c>
      <c r="CD89" s="129" t="s">
        <v>473</v>
      </c>
      <c r="CE89" s="129" t="s">
        <v>498</v>
      </c>
      <c r="CF89" s="129" t="s">
        <v>499</v>
      </c>
      <c r="CG89" s="129" t="s">
        <v>499</v>
      </c>
      <c r="CH89" s="129" t="s">
        <v>499</v>
      </c>
      <c r="CI89" s="129" t="s">
        <v>498</v>
      </c>
      <c r="CJ89" s="129">
        <v>1717</v>
      </c>
      <c r="CK89" s="129">
        <v>1717</v>
      </c>
      <c r="CL89" s="129" t="s">
        <v>494</v>
      </c>
      <c r="CM89" s="129">
        <v>3451067</v>
      </c>
      <c r="CN89" s="139">
        <v>3451067</v>
      </c>
      <c r="CO89" s="129" t="s">
        <v>494</v>
      </c>
      <c r="CP89" s="129">
        <v>1691</v>
      </c>
      <c r="CQ89" s="129">
        <v>1691</v>
      </c>
      <c r="CR89" s="129" t="s">
        <v>494</v>
      </c>
      <c r="CS89" s="129">
        <v>3451067</v>
      </c>
      <c r="CT89" s="139">
        <v>3451067</v>
      </c>
      <c r="CU89" s="129" t="s">
        <v>500</v>
      </c>
      <c r="CV89" s="129" t="s">
        <v>494</v>
      </c>
      <c r="CW89" s="139">
        <v>0</v>
      </c>
      <c r="CX89" s="129" t="s">
        <v>733</v>
      </c>
      <c r="CY89" s="129">
        <v>2991</v>
      </c>
      <c r="CZ89" s="129">
        <v>2991</v>
      </c>
      <c r="DA89" s="129" t="s">
        <v>502</v>
      </c>
      <c r="DB89" s="139">
        <f>+Tabla3[[#This Row],[VALOR TOTAL ESTIMADO VIGENCIA ACTUAL]]-Tabla3[[#This Row],[Valor CDP BD]]</f>
        <v>0</v>
      </c>
      <c r="DC89" s="139">
        <f>+Tabla3[[#This Row],[Valor CDP BD]]-Tabla3[[#This Row],[Valor RP BD]]</f>
        <v>0</v>
      </c>
    </row>
    <row r="90" spans="1:107" ht="13.9" customHeight="1" x14ac:dyDescent="0.2">
      <c r="A90" s="129" t="s">
        <v>1062</v>
      </c>
      <c r="B90" s="129" t="s">
        <v>1063</v>
      </c>
      <c r="C90" s="129">
        <v>7711</v>
      </c>
      <c r="D90" s="129" t="s">
        <v>1062</v>
      </c>
      <c r="E90" s="129">
        <v>892022</v>
      </c>
      <c r="F90" s="129">
        <v>7711</v>
      </c>
      <c r="G90" s="137" t="s">
        <v>500</v>
      </c>
      <c r="H90" s="129">
        <v>2991</v>
      </c>
      <c r="I90" s="129" t="s">
        <v>1048</v>
      </c>
      <c r="J90" s="129" t="s">
        <v>467</v>
      </c>
      <c r="K90" s="129" t="s">
        <v>468</v>
      </c>
      <c r="L90" s="129" t="s">
        <v>469</v>
      </c>
      <c r="M90" s="129" t="s">
        <v>831</v>
      </c>
      <c r="N90" s="129" t="s">
        <v>471</v>
      </c>
      <c r="O90" s="129" t="s">
        <v>832</v>
      </c>
      <c r="P90" s="129" t="s">
        <v>246</v>
      </c>
      <c r="Q90" s="129" t="s">
        <v>243</v>
      </c>
      <c r="R90" s="129" t="s">
        <v>473</v>
      </c>
      <c r="S90" s="129" t="s">
        <v>474</v>
      </c>
      <c r="T90" s="129" t="s">
        <v>475</v>
      </c>
      <c r="U90" s="129">
        <v>0</v>
      </c>
      <c r="V90" s="129" t="s">
        <v>681</v>
      </c>
      <c r="W90" s="129" t="s">
        <v>59</v>
      </c>
      <c r="X90" s="129" t="s">
        <v>59</v>
      </c>
      <c r="Y90" s="129">
        <v>0</v>
      </c>
      <c r="Z90" s="129" t="s">
        <v>489</v>
      </c>
      <c r="AA90" s="129" t="s">
        <v>59</v>
      </c>
      <c r="AB90" s="138" t="s">
        <v>59</v>
      </c>
      <c r="AC90" s="138" t="s">
        <v>59</v>
      </c>
      <c r="AD90" s="138" t="s">
        <v>59</v>
      </c>
      <c r="AE90" s="129" t="s">
        <v>59</v>
      </c>
      <c r="AF90" s="129" t="s">
        <v>59</v>
      </c>
      <c r="AG90" s="139">
        <v>4977500</v>
      </c>
      <c r="AH90" s="129">
        <v>0</v>
      </c>
      <c r="AI90" s="129">
        <v>0</v>
      </c>
      <c r="AJ90" s="129">
        <v>0</v>
      </c>
      <c r="AK90" s="129" t="s">
        <v>836</v>
      </c>
      <c r="AL90" s="129" t="s">
        <v>837</v>
      </c>
      <c r="AM90" s="129">
        <v>0</v>
      </c>
      <c r="AN90" s="129">
        <v>0</v>
      </c>
      <c r="AO90" s="129" t="s">
        <v>232</v>
      </c>
      <c r="AP90" s="129" t="s">
        <v>500</v>
      </c>
      <c r="AQ90" s="129" t="s">
        <v>500</v>
      </c>
      <c r="AR90" s="129" t="s">
        <v>500</v>
      </c>
      <c r="AS90" s="129" t="s">
        <v>500</v>
      </c>
      <c r="AT90" s="129">
        <v>0</v>
      </c>
      <c r="AU90" s="129" t="s">
        <v>500</v>
      </c>
      <c r="AV90" s="129" t="s">
        <v>500</v>
      </c>
      <c r="AW90" s="129">
        <v>0</v>
      </c>
      <c r="AX90" s="129">
        <v>0</v>
      </c>
      <c r="AY90" s="129">
        <v>0</v>
      </c>
      <c r="AZ90" s="129" t="s">
        <v>484</v>
      </c>
      <c r="BA90" s="129" t="s">
        <v>485</v>
      </c>
      <c r="BB90" s="129" t="s">
        <v>486</v>
      </c>
      <c r="BC90" s="129">
        <v>3778917</v>
      </c>
      <c r="BD90" s="129" t="s">
        <v>487</v>
      </c>
      <c r="BE90" s="129" t="s">
        <v>488</v>
      </c>
      <c r="BF90" s="129" t="s">
        <v>489</v>
      </c>
      <c r="BG90" s="129" t="s">
        <v>489</v>
      </c>
      <c r="BH90" s="129" t="s">
        <v>489</v>
      </c>
      <c r="BI90" s="129" t="s">
        <v>490</v>
      </c>
      <c r="BJ90" s="129" t="s">
        <v>500</v>
      </c>
      <c r="BK90" s="129">
        <v>4514168000</v>
      </c>
      <c r="BL90" s="129" t="s">
        <v>500</v>
      </c>
      <c r="BM90" s="138" t="s">
        <v>500</v>
      </c>
      <c r="BN90" s="129">
        <v>0</v>
      </c>
      <c r="BO90" s="129" t="s">
        <v>838</v>
      </c>
      <c r="BP90" s="129" t="s">
        <v>500</v>
      </c>
      <c r="BQ90" s="129" t="s">
        <v>500</v>
      </c>
      <c r="BR90" s="138" t="s">
        <v>500</v>
      </c>
      <c r="BS90" s="138" t="s">
        <v>500</v>
      </c>
      <c r="BT90" s="129" t="s">
        <v>500</v>
      </c>
      <c r="BU90" s="129" t="s">
        <v>500</v>
      </c>
      <c r="BV90" s="129" t="s">
        <v>500</v>
      </c>
      <c r="BW90" s="129" t="s">
        <v>500</v>
      </c>
      <c r="BX90" s="129" t="s">
        <v>682</v>
      </c>
      <c r="BY90" s="129" t="s">
        <v>500</v>
      </c>
      <c r="BZ90" s="129" t="s">
        <v>500</v>
      </c>
      <c r="CA90" s="129" t="s">
        <v>500</v>
      </c>
      <c r="CB90" s="129" t="s">
        <v>473</v>
      </c>
      <c r="CC90" s="129" t="s">
        <v>500</v>
      </c>
      <c r="CD90" s="129" t="s">
        <v>500</v>
      </c>
      <c r="CE90" s="129" t="s">
        <v>500</v>
      </c>
      <c r="CF90" s="129" t="s">
        <v>499</v>
      </c>
      <c r="CG90" s="129" t="s">
        <v>500</v>
      </c>
      <c r="CH90" s="129" t="s">
        <v>500</v>
      </c>
      <c r="CI90" s="129" t="s">
        <v>500</v>
      </c>
      <c r="CJ90" s="129" t="s">
        <v>500</v>
      </c>
      <c r="CK90" s="129" t="s">
        <v>500</v>
      </c>
      <c r="CL90" s="129" t="s">
        <v>494</v>
      </c>
      <c r="CM90" s="129">
        <v>0</v>
      </c>
      <c r="CN90" s="139">
        <v>0</v>
      </c>
      <c r="CO90" s="129" t="s">
        <v>494</v>
      </c>
      <c r="CP90" s="129">
        <v>0</v>
      </c>
      <c r="CQ90" s="129">
        <v>0</v>
      </c>
      <c r="CR90" s="129" t="s">
        <v>500</v>
      </c>
      <c r="CS90" s="129">
        <v>0</v>
      </c>
      <c r="CT90" s="139">
        <v>0</v>
      </c>
      <c r="CU90" s="129" t="s">
        <v>500</v>
      </c>
      <c r="CV90" s="129" t="s">
        <v>500</v>
      </c>
      <c r="CW90" s="139">
        <v>0</v>
      </c>
      <c r="CX90" s="129" t="s">
        <v>500</v>
      </c>
      <c r="CY90" s="129">
        <v>2991</v>
      </c>
      <c r="CZ90" s="129">
        <v>0</v>
      </c>
      <c r="DB90" s="139">
        <f>+Tabla3[[#This Row],[VALOR TOTAL ESTIMADO VIGENCIA ACTUAL]]-Tabla3[[#This Row],[Valor CDP BD]]</f>
        <v>4977500</v>
      </c>
      <c r="DC90" s="139">
        <f>+Tabla3[[#This Row],[Valor CDP BD]]-Tabla3[[#This Row],[Valor RP BD]]</f>
        <v>0</v>
      </c>
    </row>
    <row r="91" spans="1:107" ht="13.9" customHeight="1" x14ac:dyDescent="0.2">
      <c r="A91" s="129" t="s">
        <v>1064</v>
      </c>
      <c r="B91" s="129" t="s">
        <v>1065</v>
      </c>
      <c r="C91" s="129">
        <v>7711</v>
      </c>
      <c r="D91" s="129" t="s">
        <v>1064</v>
      </c>
      <c r="E91" s="129">
        <v>902022</v>
      </c>
      <c r="F91" s="129">
        <v>7711</v>
      </c>
      <c r="G91" s="137">
        <v>17639</v>
      </c>
      <c r="H91" s="129">
        <v>2991</v>
      </c>
      <c r="I91" s="129" t="s">
        <v>1048</v>
      </c>
      <c r="J91" s="129" t="s">
        <v>467</v>
      </c>
      <c r="K91" s="129" t="s">
        <v>468</v>
      </c>
      <c r="L91" s="129" t="s">
        <v>469</v>
      </c>
      <c r="M91" s="129" t="s">
        <v>831</v>
      </c>
      <c r="N91" s="129" t="s">
        <v>471</v>
      </c>
      <c r="O91" s="129" t="s">
        <v>832</v>
      </c>
      <c r="P91" s="129" t="s">
        <v>246</v>
      </c>
      <c r="Q91" s="129" t="s">
        <v>243</v>
      </c>
      <c r="R91" s="129" t="s">
        <v>473</v>
      </c>
      <c r="S91" s="129" t="s">
        <v>474</v>
      </c>
      <c r="T91" s="129" t="s">
        <v>475</v>
      </c>
      <c r="U91" s="129">
        <v>0</v>
      </c>
      <c r="V91" s="129" t="s">
        <v>1066</v>
      </c>
      <c r="W91" s="129" t="s">
        <v>477</v>
      </c>
      <c r="X91" s="129" t="s">
        <v>478</v>
      </c>
      <c r="Y91" s="129">
        <v>0</v>
      </c>
      <c r="Z91" s="129" t="s">
        <v>489</v>
      </c>
      <c r="AA91" s="129" t="s">
        <v>480</v>
      </c>
      <c r="AB91" s="138">
        <v>3</v>
      </c>
      <c r="AC91" s="138">
        <v>3</v>
      </c>
      <c r="AD91" s="138">
        <v>82</v>
      </c>
      <c r="AE91" s="129">
        <v>0</v>
      </c>
      <c r="AF91" s="129">
        <v>6</v>
      </c>
      <c r="AG91" s="139">
        <v>5442067</v>
      </c>
      <c r="AH91" s="129">
        <v>0</v>
      </c>
      <c r="AI91" s="129">
        <v>0</v>
      </c>
      <c r="AJ91" s="129">
        <v>0</v>
      </c>
      <c r="AK91" s="129" t="s">
        <v>836</v>
      </c>
      <c r="AL91" s="129" t="s">
        <v>837</v>
      </c>
      <c r="AM91" s="129">
        <v>0</v>
      </c>
      <c r="AN91" s="129">
        <v>0</v>
      </c>
      <c r="AO91" s="129" t="s">
        <v>232</v>
      </c>
      <c r="AP91" s="129" t="s">
        <v>500</v>
      </c>
      <c r="AQ91" s="129" t="s">
        <v>500</v>
      </c>
      <c r="AR91" s="129">
        <v>1723</v>
      </c>
      <c r="AS91" s="129">
        <v>44630</v>
      </c>
      <c r="AT91" s="129">
        <v>5442067</v>
      </c>
      <c r="AU91" s="129">
        <v>1718</v>
      </c>
      <c r="AV91" s="129">
        <v>44638</v>
      </c>
      <c r="AW91" s="129">
        <v>5442067</v>
      </c>
      <c r="AX91" s="129">
        <v>0</v>
      </c>
      <c r="AY91" s="129">
        <v>1991000</v>
      </c>
      <c r="AZ91" s="129" t="s">
        <v>484</v>
      </c>
      <c r="BA91" s="129" t="s">
        <v>485</v>
      </c>
      <c r="BB91" s="129" t="s">
        <v>486</v>
      </c>
      <c r="BC91" s="129">
        <v>3778917</v>
      </c>
      <c r="BD91" s="129" t="s">
        <v>487</v>
      </c>
      <c r="BE91" s="129" t="s">
        <v>488</v>
      </c>
      <c r="BF91" s="129" t="s">
        <v>479</v>
      </c>
      <c r="BG91" s="129" t="s">
        <v>489</v>
      </c>
      <c r="BH91" s="129" t="s">
        <v>489</v>
      </c>
      <c r="BI91" s="129" t="s">
        <v>490</v>
      </c>
      <c r="BJ91" s="129" t="s">
        <v>491</v>
      </c>
      <c r="BK91" s="129">
        <v>4514168000</v>
      </c>
      <c r="BL91" s="129" t="s">
        <v>700</v>
      </c>
      <c r="BM91" s="138">
        <v>17639</v>
      </c>
      <c r="BN91" s="129">
        <v>0</v>
      </c>
      <c r="BO91" s="129" t="s">
        <v>838</v>
      </c>
      <c r="BP91" s="129" t="s">
        <v>838</v>
      </c>
      <c r="BQ91" s="129" t="s">
        <v>494</v>
      </c>
      <c r="BR91" s="138" t="s">
        <v>500</v>
      </c>
      <c r="BS91" s="138" t="s">
        <v>1067</v>
      </c>
      <c r="BT91" s="129" t="s">
        <v>728</v>
      </c>
      <c r="BU91" s="129" t="s">
        <v>59</v>
      </c>
      <c r="BV91" s="129" t="s">
        <v>1068</v>
      </c>
      <c r="BW91" s="129" t="s">
        <v>730</v>
      </c>
      <c r="BX91" s="129" t="s">
        <v>1069</v>
      </c>
      <c r="BY91" s="129" t="s">
        <v>1070</v>
      </c>
      <c r="BZ91" s="129" t="s">
        <v>1070</v>
      </c>
      <c r="CA91" s="129" t="s">
        <v>498</v>
      </c>
      <c r="CB91" s="129" t="s">
        <v>473</v>
      </c>
      <c r="CC91" s="129" t="s">
        <v>473</v>
      </c>
      <c r="CD91" s="129" t="s">
        <v>473</v>
      </c>
      <c r="CE91" s="129" t="s">
        <v>498</v>
      </c>
      <c r="CF91" s="129" t="s">
        <v>499</v>
      </c>
      <c r="CG91" s="129" t="s">
        <v>499</v>
      </c>
      <c r="CH91" s="129" t="s">
        <v>499</v>
      </c>
      <c r="CI91" s="129" t="s">
        <v>498</v>
      </c>
      <c r="CJ91" s="129">
        <v>1723</v>
      </c>
      <c r="CK91" s="129">
        <v>1723</v>
      </c>
      <c r="CL91" s="129" t="s">
        <v>494</v>
      </c>
      <c r="CM91" s="129">
        <v>5442067</v>
      </c>
      <c r="CN91" s="139">
        <v>5442067</v>
      </c>
      <c r="CO91" s="129" t="s">
        <v>494</v>
      </c>
      <c r="CP91" s="129">
        <v>1718</v>
      </c>
      <c r="CQ91" s="129">
        <v>1718</v>
      </c>
      <c r="CR91" s="129" t="s">
        <v>494</v>
      </c>
      <c r="CS91" s="129">
        <v>5442067</v>
      </c>
      <c r="CT91" s="139">
        <v>5442067</v>
      </c>
      <c r="CU91" s="129" t="s">
        <v>500</v>
      </c>
      <c r="CV91" s="129" t="s">
        <v>494</v>
      </c>
      <c r="CW91" s="139">
        <v>0</v>
      </c>
      <c r="CX91" s="129" t="s">
        <v>733</v>
      </c>
      <c r="CY91" s="129">
        <v>2991</v>
      </c>
      <c r="CZ91" s="129">
        <v>2991</v>
      </c>
      <c r="DA91" s="129" t="s">
        <v>502</v>
      </c>
      <c r="DB91" s="139">
        <f>+Tabla3[[#This Row],[VALOR TOTAL ESTIMADO VIGENCIA ACTUAL]]-Tabla3[[#This Row],[Valor CDP BD]]</f>
        <v>0</v>
      </c>
      <c r="DC91" s="139">
        <f>+Tabla3[[#This Row],[Valor CDP BD]]-Tabla3[[#This Row],[Valor RP BD]]</f>
        <v>0</v>
      </c>
    </row>
    <row r="92" spans="1:107" ht="13.9" customHeight="1" x14ac:dyDescent="0.2">
      <c r="A92" s="129" t="s">
        <v>1071</v>
      </c>
      <c r="B92" s="129" t="s">
        <v>1072</v>
      </c>
      <c r="C92" s="129">
        <v>7711</v>
      </c>
      <c r="D92" s="129" t="s">
        <v>1071</v>
      </c>
      <c r="E92" s="129">
        <v>912022</v>
      </c>
      <c r="F92" s="129">
        <v>7711</v>
      </c>
      <c r="G92" s="137">
        <v>17641</v>
      </c>
      <c r="H92" s="129">
        <v>2991</v>
      </c>
      <c r="I92" s="129" t="s">
        <v>1048</v>
      </c>
      <c r="J92" s="129" t="s">
        <v>467</v>
      </c>
      <c r="K92" s="129" t="s">
        <v>468</v>
      </c>
      <c r="L92" s="129" t="s">
        <v>469</v>
      </c>
      <c r="M92" s="129" t="s">
        <v>831</v>
      </c>
      <c r="N92" s="129" t="s">
        <v>471</v>
      </c>
      <c r="O92" s="129" t="s">
        <v>832</v>
      </c>
      <c r="P92" s="129" t="s">
        <v>246</v>
      </c>
      <c r="Q92" s="129" t="s">
        <v>243</v>
      </c>
      <c r="R92" s="129" t="s">
        <v>473</v>
      </c>
      <c r="S92" s="129" t="s">
        <v>474</v>
      </c>
      <c r="T92" s="129" t="s">
        <v>475</v>
      </c>
      <c r="U92" s="129">
        <v>0</v>
      </c>
      <c r="V92" s="129" t="s">
        <v>1073</v>
      </c>
      <c r="W92" s="129" t="s">
        <v>477</v>
      </c>
      <c r="X92" s="129" t="s">
        <v>478</v>
      </c>
      <c r="Y92" s="129">
        <v>0</v>
      </c>
      <c r="Z92" s="129" t="s">
        <v>489</v>
      </c>
      <c r="AA92" s="129" t="s">
        <v>480</v>
      </c>
      <c r="AB92" s="138">
        <v>3</v>
      </c>
      <c r="AC92" s="138">
        <v>3</v>
      </c>
      <c r="AD92" s="138">
        <v>3</v>
      </c>
      <c r="AE92" s="129">
        <v>1</v>
      </c>
      <c r="AF92" s="129">
        <v>6</v>
      </c>
      <c r="AG92" s="139">
        <v>5973000</v>
      </c>
      <c r="AH92" s="129">
        <v>0</v>
      </c>
      <c r="AI92" s="129">
        <v>0</v>
      </c>
      <c r="AJ92" s="129">
        <v>0</v>
      </c>
      <c r="AK92" s="129" t="s">
        <v>836</v>
      </c>
      <c r="AL92" s="129" t="s">
        <v>837</v>
      </c>
      <c r="AM92" s="129">
        <v>0</v>
      </c>
      <c r="AN92" s="129">
        <v>0</v>
      </c>
      <c r="AO92" s="129" t="s">
        <v>232</v>
      </c>
      <c r="AP92" s="129" t="s">
        <v>500</v>
      </c>
      <c r="AQ92" s="129" t="s">
        <v>500</v>
      </c>
      <c r="AR92" s="129">
        <v>1725</v>
      </c>
      <c r="AS92" s="129">
        <v>44631</v>
      </c>
      <c r="AT92" s="129">
        <v>5973000</v>
      </c>
      <c r="AU92" s="129">
        <v>1720</v>
      </c>
      <c r="AV92" s="129">
        <v>44638</v>
      </c>
      <c r="AW92" s="129">
        <v>5973000</v>
      </c>
      <c r="AX92" s="129">
        <v>0</v>
      </c>
      <c r="AY92" s="129">
        <v>1991000</v>
      </c>
      <c r="AZ92" s="129" t="s">
        <v>484</v>
      </c>
      <c r="BA92" s="129" t="s">
        <v>485</v>
      </c>
      <c r="BB92" s="129" t="s">
        <v>486</v>
      </c>
      <c r="BC92" s="129">
        <v>3778917</v>
      </c>
      <c r="BD92" s="129" t="s">
        <v>487</v>
      </c>
      <c r="BE92" s="129" t="s">
        <v>488</v>
      </c>
      <c r="BF92" s="129" t="s">
        <v>479</v>
      </c>
      <c r="BG92" s="129" t="s">
        <v>489</v>
      </c>
      <c r="BH92" s="129" t="s">
        <v>489</v>
      </c>
      <c r="BI92" s="129" t="s">
        <v>490</v>
      </c>
      <c r="BJ92" s="129" t="s">
        <v>491</v>
      </c>
      <c r="BK92" s="129">
        <v>4514168000</v>
      </c>
      <c r="BL92" s="129" t="s">
        <v>700</v>
      </c>
      <c r="BM92" s="138">
        <v>17641</v>
      </c>
      <c r="BN92" s="129">
        <v>0</v>
      </c>
      <c r="BO92" s="129" t="s">
        <v>838</v>
      </c>
      <c r="BP92" s="129" t="s">
        <v>838</v>
      </c>
      <c r="BQ92" s="129" t="s">
        <v>494</v>
      </c>
      <c r="BR92" s="138" t="s">
        <v>500</v>
      </c>
      <c r="BS92" s="138" t="s">
        <v>1074</v>
      </c>
      <c r="BT92" s="129" t="s">
        <v>728</v>
      </c>
      <c r="BU92" s="129" t="s">
        <v>59</v>
      </c>
      <c r="BV92" s="129" t="s">
        <v>1075</v>
      </c>
      <c r="BW92" s="129" t="s">
        <v>730</v>
      </c>
      <c r="BX92" s="129" t="s">
        <v>1076</v>
      </c>
      <c r="BY92" s="129" t="s">
        <v>1077</v>
      </c>
      <c r="BZ92" s="129" t="s">
        <v>1078</v>
      </c>
      <c r="CA92" s="129" t="s">
        <v>511</v>
      </c>
      <c r="CB92" s="129" t="s">
        <v>473</v>
      </c>
      <c r="CC92" s="129" t="s">
        <v>473</v>
      </c>
      <c r="CD92" s="129" t="s">
        <v>473</v>
      </c>
      <c r="CE92" s="129" t="s">
        <v>498</v>
      </c>
      <c r="CF92" s="129" t="s">
        <v>499</v>
      </c>
      <c r="CG92" s="129" t="s">
        <v>499</v>
      </c>
      <c r="CH92" s="129" t="s">
        <v>499</v>
      </c>
      <c r="CI92" s="129" t="s">
        <v>498</v>
      </c>
      <c r="CJ92" s="129">
        <v>1725</v>
      </c>
      <c r="CK92" s="129">
        <v>1725</v>
      </c>
      <c r="CL92" s="129" t="s">
        <v>494</v>
      </c>
      <c r="CM92" s="129">
        <v>5973000</v>
      </c>
      <c r="CN92" s="139">
        <v>5973000</v>
      </c>
      <c r="CO92" s="129" t="s">
        <v>494</v>
      </c>
      <c r="CP92" s="129">
        <v>1720</v>
      </c>
      <c r="CQ92" s="129">
        <v>1720</v>
      </c>
      <c r="CR92" s="129" t="s">
        <v>494</v>
      </c>
      <c r="CS92" s="129">
        <v>5973000</v>
      </c>
      <c r="CT92" s="139">
        <v>5973000</v>
      </c>
      <c r="CU92" s="129" t="s">
        <v>500</v>
      </c>
      <c r="CV92" s="129" t="s">
        <v>494</v>
      </c>
      <c r="CW92" s="139">
        <v>0</v>
      </c>
      <c r="CX92" s="129" t="s">
        <v>733</v>
      </c>
      <c r="CY92" s="129">
        <v>2991</v>
      </c>
      <c r="CZ92" s="129">
        <v>2991</v>
      </c>
      <c r="DA92" s="129" t="s">
        <v>502</v>
      </c>
      <c r="DB92" s="139">
        <f>+Tabla3[[#This Row],[VALOR TOTAL ESTIMADO VIGENCIA ACTUAL]]-Tabla3[[#This Row],[Valor CDP BD]]</f>
        <v>0</v>
      </c>
      <c r="DC92" s="139">
        <f>+Tabla3[[#This Row],[Valor CDP BD]]-Tabla3[[#This Row],[Valor RP BD]]</f>
        <v>0</v>
      </c>
    </row>
    <row r="93" spans="1:107" ht="13.9" customHeight="1" x14ac:dyDescent="0.2">
      <c r="A93" s="129" t="s">
        <v>1079</v>
      </c>
      <c r="B93" s="129" t="s">
        <v>1080</v>
      </c>
      <c r="C93" s="129">
        <v>7711</v>
      </c>
      <c r="D93" s="129" t="s">
        <v>1079</v>
      </c>
      <c r="E93" s="129">
        <v>922022</v>
      </c>
      <c r="F93" s="129">
        <v>7711</v>
      </c>
      <c r="G93" s="137">
        <v>17623</v>
      </c>
      <c r="H93" s="129">
        <v>2991</v>
      </c>
      <c r="I93" s="129" t="s">
        <v>1048</v>
      </c>
      <c r="J93" s="129" t="s">
        <v>467</v>
      </c>
      <c r="K93" s="129" t="s">
        <v>468</v>
      </c>
      <c r="L93" s="129" t="s">
        <v>469</v>
      </c>
      <c r="M93" s="129" t="s">
        <v>831</v>
      </c>
      <c r="N93" s="129" t="s">
        <v>471</v>
      </c>
      <c r="O93" s="129" t="s">
        <v>832</v>
      </c>
      <c r="P93" s="129" t="s">
        <v>246</v>
      </c>
      <c r="Q93" s="129" t="s">
        <v>243</v>
      </c>
      <c r="R93" s="129" t="s">
        <v>473</v>
      </c>
      <c r="S93" s="129" t="s">
        <v>474</v>
      </c>
      <c r="T93" s="129" t="s">
        <v>475</v>
      </c>
      <c r="U93" s="129">
        <v>0</v>
      </c>
      <c r="V93" s="129" t="s">
        <v>1081</v>
      </c>
      <c r="W93" s="129" t="s">
        <v>477</v>
      </c>
      <c r="X93" s="129" t="s">
        <v>478</v>
      </c>
      <c r="Y93" s="129">
        <v>0</v>
      </c>
      <c r="Z93" s="129" t="s">
        <v>489</v>
      </c>
      <c r="AA93" s="129" t="s">
        <v>480</v>
      </c>
      <c r="AB93" s="138">
        <v>2</v>
      </c>
      <c r="AC93" s="138">
        <v>3</v>
      </c>
      <c r="AD93" s="138">
        <v>82</v>
      </c>
      <c r="AE93" s="129">
        <v>0</v>
      </c>
      <c r="AF93" s="129">
        <v>6</v>
      </c>
      <c r="AG93" s="139">
        <v>5442067</v>
      </c>
      <c r="AH93" s="129">
        <v>0</v>
      </c>
      <c r="AI93" s="129">
        <v>0</v>
      </c>
      <c r="AJ93" s="129">
        <v>0</v>
      </c>
      <c r="AK93" s="129" t="s">
        <v>836</v>
      </c>
      <c r="AL93" s="129" t="s">
        <v>837</v>
      </c>
      <c r="AM93" s="129">
        <v>0</v>
      </c>
      <c r="AN93" s="129">
        <v>0</v>
      </c>
      <c r="AO93" s="129" t="s">
        <v>232</v>
      </c>
      <c r="AP93" s="129" t="s">
        <v>500</v>
      </c>
      <c r="AQ93" s="129" t="s">
        <v>500</v>
      </c>
      <c r="AR93" s="129">
        <v>1715</v>
      </c>
      <c r="AS93" s="129">
        <v>44624</v>
      </c>
      <c r="AT93" s="129">
        <v>5442067</v>
      </c>
      <c r="AU93" s="129">
        <v>1693</v>
      </c>
      <c r="AV93" s="129">
        <v>44631</v>
      </c>
      <c r="AW93" s="129">
        <v>5442067</v>
      </c>
      <c r="AX93" s="129">
        <v>0</v>
      </c>
      <c r="AY93" s="129">
        <v>1991000</v>
      </c>
      <c r="AZ93" s="129" t="s">
        <v>484</v>
      </c>
      <c r="BA93" s="129" t="s">
        <v>485</v>
      </c>
      <c r="BB93" s="129" t="s">
        <v>486</v>
      </c>
      <c r="BC93" s="129">
        <v>3778917</v>
      </c>
      <c r="BD93" s="129" t="s">
        <v>487</v>
      </c>
      <c r="BE93" s="129" t="s">
        <v>488</v>
      </c>
      <c r="BF93" s="129" t="s">
        <v>479</v>
      </c>
      <c r="BG93" s="129" t="s">
        <v>489</v>
      </c>
      <c r="BH93" s="129" t="s">
        <v>489</v>
      </c>
      <c r="BI93" s="129" t="s">
        <v>490</v>
      </c>
      <c r="BJ93" s="129" t="s">
        <v>491</v>
      </c>
      <c r="BK93" s="129">
        <v>4514168000</v>
      </c>
      <c r="BL93" s="129" t="s">
        <v>700</v>
      </c>
      <c r="BM93" s="138">
        <v>17623</v>
      </c>
      <c r="BN93" s="129">
        <v>0</v>
      </c>
      <c r="BO93" s="129" t="s">
        <v>838</v>
      </c>
      <c r="BP93" s="129" t="s">
        <v>838</v>
      </c>
      <c r="BQ93" s="129" t="s">
        <v>494</v>
      </c>
      <c r="BR93" s="138" t="s">
        <v>500</v>
      </c>
      <c r="BS93" s="138" t="s">
        <v>1082</v>
      </c>
      <c r="BT93" s="129" t="s">
        <v>728</v>
      </c>
      <c r="BU93" s="129" t="s">
        <v>59</v>
      </c>
      <c r="BV93" s="129" t="s">
        <v>1083</v>
      </c>
      <c r="BW93" s="129" t="s">
        <v>730</v>
      </c>
      <c r="BX93" s="129" t="s">
        <v>1084</v>
      </c>
      <c r="BY93" s="129" t="s">
        <v>1085</v>
      </c>
      <c r="BZ93" s="129" t="s">
        <v>1085</v>
      </c>
      <c r="CA93" s="129" t="s">
        <v>498</v>
      </c>
      <c r="CB93" s="129" t="s">
        <v>473</v>
      </c>
      <c r="CC93" s="129" t="s">
        <v>473</v>
      </c>
      <c r="CD93" s="129" t="s">
        <v>473</v>
      </c>
      <c r="CE93" s="129" t="s">
        <v>498</v>
      </c>
      <c r="CF93" s="129" t="s">
        <v>499</v>
      </c>
      <c r="CG93" s="129" t="s">
        <v>499</v>
      </c>
      <c r="CH93" s="129" t="s">
        <v>499</v>
      </c>
      <c r="CI93" s="129" t="s">
        <v>498</v>
      </c>
      <c r="CJ93" s="129">
        <v>1715</v>
      </c>
      <c r="CK93" s="129">
        <v>1715</v>
      </c>
      <c r="CL93" s="129" t="s">
        <v>494</v>
      </c>
      <c r="CM93" s="129">
        <v>5442067</v>
      </c>
      <c r="CN93" s="139">
        <v>5442067</v>
      </c>
      <c r="CO93" s="129" t="s">
        <v>494</v>
      </c>
      <c r="CP93" s="129">
        <v>1693</v>
      </c>
      <c r="CQ93" s="129">
        <v>1693</v>
      </c>
      <c r="CR93" s="129" t="s">
        <v>494</v>
      </c>
      <c r="CS93" s="129">
        <v>5442067</v>
      </c>
      <c r="CT93" s="139">
        <v>5442067</v>
      </c>
      <c r="CU93" s="129" t="s">
        <v>500</v>
      </c>
      <c r="CV93" s="129" t="s">
        <v>494</v>
      </c>
      <c r="CW93" s="139">
        <v>0</v>
      </c>
      <c r="CX93" s="129" t="s">
        <v>733</v>
      </c>
      <c r="CY93" s="129">
        <v>2991</v>
      </c>
      <c r="CZ93" s="129">
        <v>2991</v>
      </c>
      <c r="DA93" s="129" t="s">
        <v>502</v>
      </c>
      <c r="DB93" s="139">
        <f>+Tabla3[[#This Row],[VALOR TOTAL ESTIMADO VIGENCIA ACTUAL]]-Tabla3[[#This Row],[Valor CDP BD]]</f>
        <v>0</v>
      </c>
      <c r="DC93" s="139">
        <f>+Tabla3[[#This Row],[Valor CDP BD]]-Tabla3[[#This Row],[Valor RP BD]]</f>
        <v>0</v>
      </c>
    </row>
    <row r="94" spans="1:107" ht="13.9" customHeight="1" x14ac:dyDescent="0.2">
      <c r="A94" s="129" t="s">
        <v>1086</v>
      </c>
      <c r="B94" s="129" t="s">
        <v>1087</v>
      </c>
      <c r="C94" s="129">
        <v>7711</v>
      </c>
      <c r="D94" s="129" t="s">
        <v>1086</v>
      </c>
      <c r="E94" s="129">
        <v>932022</v>
      </c>
      <c r="F94" s="129">
        <v>7711</v>
      </c>
      <c r="G94" s="137">
        <v>17632</v>
      </c>
      <c r="H94" s="129">
        <v>2991</v>
      </c>
      <c r="I94" s="129" t="s">
        <v>1048</v>
      </c>
      <c r="J94" s="129" t="s">
        <v>467</v>
      </c>
      <c r="K94" s="129" t="s">
        <v>468</v>
      </c>
      <c r="L94" s="129" t="s">
        <v>469</v>
      </c>
      <c r="M94" s="129" t="s">
        <v>831</v>
      </c>
      <c r="N94" s="129" t="s">
        <v>471</v>
      </c>
      <c r="O94" s="129" t="s">
        <v>832</v>
      </c>
      <c r="P94" s="129" t="s">
        <v>246</v>
      </c>
      <c r="Q94" s="129" t="s">
        <v>243</v>
      </c>
      <c r="R94" s="129" t="s">
        <v>473</v>
      </c>
      <c r="S94" s="129" t="s">
        <v>474</v>
      </c>
      <c r="T94" s="129" t="s">
        <v>475</v>
      </c>
      <c r="U94" s="129">
        <v>0</v>
      </c>
      <c r="V94" s="129" t="s">
        <v>1088</v>
      </c>
      <c r="W94" s="129" t="s">
        <v>477</v>
      </c>
      <c r="X94" s="129" t="s">
        <v>478</v>
      </c>
      <c r="Y94" s="129">
        <v>0</v>
      </c>
      <c r="Z94" s="129" t="s">
        <v>489</v>
      </c>
      <c r="AA94" s="129" t="s">
        <v>480</v>
      </c>
      <c r="AB94" s="138">
        <v>2</v>
      </c>
      <c r="AC94" s="138">
        <v>3</v>
      </c>
      <c r="AD94" s="138">
        <v>82</v>
      </c>
      <c r="AE94" s="129">
        <v>0</v>
      </c>
      <c r="AF94" s="129">
        <v>6</v>
      </c>
      <c r="AG94" s="139">
        <v>5442067</v>
      </c>
      <c r="AH94" s="129">
        <v>0</v>
      </c>
      <c r="AI94" s="129">
        <v>0</v>
      </c>
      <c r="AJ94" s="129">
        <v>0</v>
      </c>
      <c r="AK94" s="129" t="s">
        <v>836</v>
      </c>
      <c r="AL94" s="129" t="s">
        <v>837</v>
      </c>
      <c r="AM94" s="129">
        <v>0</v>
      </c>
      <c r="AN94" s="129">
        <v>0</v>
      </c>
      <c r="AO94" s="129" t="s">
        <v>232</v>
      </c>
      <c r="AP94" s="129" t="s">
        <v>500</v>
      </c>
      <c r="AQ94" s="129" t="s">
        <v>500</v>
      </c>
      <c r="AR94" s="129">
        <v>1716</v>
      </c>
      <c r="AS94" s="129">
        <v>44624</v>
      </c>
      <c r="AT94" s="129">
        <v>5442067</v>
      </c>
      <c r="AU94" s="129">
        <v>1695</v>
      </c>
      <c r="AV94" s="129">
        <v>44631</v>
      </c>
      <c r="AW94" s="129">
        <v>5442067</v>
      </c>
      <c r="AX94" s="129">
        <v>0</v>
      </c>
      <c r="AY94" s="129">
        <v>1991000</v>
      </c>
      <c r="AZ94" s="129" t="s">
        <v>484</v>
      </c>
      <c r="BA94" s="129" t="s">
        <v>485</v>
      </c>
      <c r="BB94" s="129" t="s">
        <v>486</v>
      </c>
      <c r="BC94" s="129">
        <v>3778917</v>
      </c>
      <c r="BD94" s="129" t="s">
        <v>487</v>
      </c>
      <c r="BE94" s="129" t="s">
        <v>488</v>
      </c>
      <c r="BF94" s="129" t="s">
        <v>479</v>
      </c>
      <c r="BG94" s="129" t="s">
        <v>489</v>
      </c>
      <c r="BH94" s="129" t="s">
        <v>489</v>
      </c>
      <c r="BI94" s="129" t="s">
        <v>490</v>
      </c>
      <c r="BJ94" s="129" t="s">
        <v>491</v>
      </c>
      <c r="BK94" s="129">
        <v>4514168000</v>
      </c>
      <c r="BL94" s="129" t="s">
        <v>700</v>
      </c>
      <c r="BM94" s="138">
        <v>17632</v>
      </c>
      <c r="BN94" s="129">
        <v>0</v>
      </c>
      <c r="BO94" s="129" t="s">
        <v>838</v>
      </c>
      <c r="BP94" s="129" t="s">
        <v>838</v>
      </c>
      <c r="BQ94" s="129" t="s">
        <v>494</v>
      </c>
      <c r="BR94" s="138" t="s">
        <v>500</v>
      </c>
      <c r="BS94" s="138" t="s">
        <v>1089</v>
      </c>
      <c r="BT94" s="129" t="s">
        <v>728</v>
      </c>
      <c r="BU94" s="129" t="s">
        <v>59</v>
      </c>
      <c r="BV94" s="129" t="s">
        <v>1090</v>
      </c>
      <c r="BW94" s="129" t="s">
        <v>730</v>
      </c>
      <c r="BX94" s="129" t="s">
        <v>1091</v>
      </c>
      <c r="BY94" s="129" t="s">
        <v>1092</v>
      </c>
      <c r="BZ94" s="129" t="s">
        <v>1093</v>
      </c>
      <c r="CA94" s="129" t="s">
        <v>511</v>
      </c>
      <c r="CB94" s="129" t="s">
        <v>473</v>
      </c>
      <c r="CC94" s="129" t="s">
        <v>473</v>
      </c>
      <c r="CD94" s="129" t="s">
        <v>473</v>
      </c>
      <c r="CE94" s="129" t="s">
        <v>498</v>
      </c>
      <c r="CF94" s="129" t="s">
        <v>499</v>
      </c>
      <c r="CG94" s="129" t="s">
        <v>499</v>
      </c>
      <c r="CH94" s="129" t="s">
        <v>499</v>
      </c>
      <c r="CI94" s="129" t="s">
        <v>498</v>
      </c>
      <c r="CJ94" s="129">
        <v>1716</v>
      </c>
      <c r="CK94" s="129">
        <v>1716</v>
      </c>
      <c r="CL94" s="129" t="s">
        <v>494</v>
      </c>
      <c r="CM94" s="129">
        <v>5442067</v>
      </c>
      <c r="CN94" s="139">
        <v>5442067</v>
      </c>
      <c r="CO94" s="129" t="s">
        <v>494</v>
      </c>
      <c r="CP94" s="129">
        <v>1695</v>
      </c>
      <c r="CQ94" s="129">
        <v>1695</v>
      </c>
      <c r="CR94" s="129" t="s">
        <v>494</v>
      </c>
      <c r="CS94" s="129">
        <v>5442067</v>
      </c>
      <c r="CT94" s="139">
        <v>5442067</v>
      </c>
      <c r="CU94" s="129" t="s">
        <v>500</v>
      </c>
      <c r="CV94" s="129" t="s">
        <v>494</v>
      </c>
      <c r="CW94" s="139">
        <v>0</v>
      </c>
      <c r="CX94" s="129" t="s">
        <v>733</v>
      </c>
      <c r="CY94" s="129">
        <v>2991</v>
      </c>
      <c r="CZ94" s="129">
        <v>2991</v>
      </c>
      <c r="DA94" s="129" t="s">
        <v>502</v>
      </c>
      <c r="DB94" s="139">
        <f>+Tabla3[[#This Row],[VALOR TOTAL ESTIMADO VIGENCIA ACTUAL]]-Tabla3[[#This Row],[Valor CDP BD]]</f>
        <v>0</v>
      </c>
      <c r="DC94" s="139">
        <f>+Tabla3[[#This Row],[Valor CDP BD]]-Tabla3[[#This Row],[Valor RP BD]]</f>
        <v>0</v>
      </c>
    </row>
    <row r="95" spans="1:107" ht="13.9" customHeight="1" x14ac:dyDescent="0.2">
      <c r="A95" s="129" t="s">
        <v>1094</v>
      </c>
      <c r="B95" s="129" t="s">
        <v>1095</v>
      </c>
      <c r="C95" s="129">
        <v>7711</v>
      </c>
      <c r="D95" s="129" t="s">
        <v>1094</v>
      </c>
      <c r="E95" s="129">
        <v>942022</v>
      </c>
      <c r="F95" s="129">
        <v>7711</v>
      </c>
      <c r="G95" s="137">
        <v>17617</v>
      </c>
      <c r="H95" s="129">
        <v>2991</v>
      </c>
      <c r="I95" s="129" t="s">
        <v>1048</v>
      </c>
      <c r="J95" s="129" t="s">
        <v>467</v>
      </c>
      <c r="K95" s="129" t="s">
        <v>468</v>
      </c>
      <c r="L95" s="129" t="s">
        <v>469</v>
      </c>
      <c r="M95" s="129" t="s">
        <v>831</v>
      </c>
      <c r="N95" s="129" t="s">
        <v>471</v>
      </c>
      <c r="O95" s="129" t="s">
        <v>832</v>
      </c>
      <c r="P95" s="129" t="s">
        <v>246</v>
      </c>
      <c r="Q95" s="129" t="s">
        <v>243</v>
      </c>
      <c r="R95" s="129" t="s">
        <v>473</v>
      </c>
      <c r="S95" s="129" t="s">
        <v>474</v>
      </c>
      <c r="T95" s="129" t="s">
        <v>475</v>
      </c>
      <c r="U95" s="129">
        <v>0</v>
      </c>
      <c r="V95" s="129" t="s">
        <v>1096</v>
      </c>
      <c r="W95" s="129" t="s">
        <v>477</v>
      </c>
      <c r="X95" s="129" t="s">
        <v>478</v>
      </c>
      <c r="Y95" s="129">
        <v>0</v>
      </c>
      <c r="Z95" s="129" t="s">
        <v>489</v>
      </c>
      <c r="AA95" s="129" t="s">
        <v>480</v>
      </c>
      <c r="AB95" s="138">
        <v>2</v>
      </c>
      <c r="AC95" s="138">
        <v>3</v>
      </c>
      <c r="AD95" s="138">
        <v>2.5</v>
      </c>
      <c r="AE95" s="129">
        <v>1</v>
      </c>
      <c r="AF95" s="129">
        <v>5</v>
      </c>
      <c r="AG95" s="139">
        <v>4977500</v>
      </c>
      <c r="AH95" s="129">
        <v>0</v>
      </c>
      <c r="AI95" s="129">
        <v>0</v>
      </c>
      <c r="AJ95" s="129">
        <v>0</v>
      </c>
      <c r="AK95" s="129" t="s">
        <v>836</v>
      </c>
      <c r="AL95" s="129" t="s">
        <v>837</v>
      </c>
      <c r="AM95" s="129">
        <v>0</v>
      </c>
      <c r="AN95" s="129">
        <v>0</v>
      </c>
      <c r="AO95" s="129" t="s">
        <v>232</v>
      </c>
      <c r="AP95" s="129" t="s">
        <v>500</v>
      </c>
      <c r="AQ95" s="129" t="s">
        <v>500</v>
      </c>
      <c r="AR95" s="129">
        <v>1704</v>
      </c>
      <c r="AS95" s="129">
        <v>44622</v>
      </c>
      <c r="AT95" s="129">
        <v>4977500</v>
      </c>
      <c r="AU95" s="129">
        <v>1677</v>
      </c>
      <c r="AV95" s="129">
        <v>44627</v>
      </c>
      <c r="AW95" s="129">
        <v>4977500</v>
      </c>
      <c r="AX95" s="129">
        <v>0</v>
      </c>
      <c r="AY95" s="129">
        <v>1991000</v>
      </c>
      <c r="AZ95" s="129" t="s">
        <v>484</v>
      </c>
      <c r="BA95" s="129" t="s">
        <v>485</v>
      </c>
      <c r="BB95" s="129" t="s">
        <v>486</v>
      </c>
      <c r="BC95" s="129">
        <v>3778917</v>
      </c>
      <c r="BD95" s="129" t="s">
        <v>487</v>
      </c>
      <c r="BE95" s="129" t="s">
        <v>488</v>
      </c>
      <c r="BF95" s="129" t="s">
        <v>479</v>
      </c>
      <c r="BG95" s="129" t="s">
        <v>489</v>
      </c>
      <c r="BH95" s="129" t="s">
        <v>489</v>
      </c>
      <c r="BI95" s="129" t="s">
        <v>490</v>
      </c>
      <c r="BJ95" s="129" t="s">
        <v>491</v>
      </c>
      <c r="BK95" s="129">
        <v>4514168000</v>
      </c>
      <c r="BL95" s="129" t="s">
        <v>700</v>
      </c>
      <c r="BM95" s="138">
        <v>17617</v>
      </c>
      <c r="BN95" s="129">
        <v>0</v>
      </c>
      <c r="BO95" s="129" t="s">
        <v>838</v>
      </c>
      <c r="BP95" s="129" t="s">
        <v>838</v>
      </c>
      <c r="BQ95" s="129" t="s">
        <v>494</v>
      </c>
      <c r="BR95" s="138" t="s">
        <v>500</v>
      </c>
      <c r="BS95" s="138" t="s">
        <v>1097</v>
      </c>
      <c r="BT95" s="129" t="s">
        <v>728</v>
      </c>
      <c r="BU95" s="129" t="s">
        <v>59</v>
      </c>
      <c r="BV95" s="129" t="s">
        <v>1098</v>
      </c>
      <c r="BW95" s="129" t="s">
        <v>730</v>
      </c>
      <c r="BX95" s="129" t="s">
        <v>1099</v>
      </c>
      <c r="BY95" s="129" t="s">
        <v>1100</v>
      </c>
      <c r="BZ95" s="129" t="s">
        <v>1101</v>
      </c>
      <c r="CA95" s="129" t="s">
        <v>511</v>
      </c>
      <c r="CB95" s="129" t="s">
        <v>473</v>
      </c>
      <c r="CC95" s="129" t="s">
        <v>473</v>
      </c>
      <c r="CD95" s="129" t="s">
        <v>473</v>
      </c>
      <c r="CE95" s="129" t="s">
        <v>498</v>
      </c>
      <c r="CF95" s="129" t="s">
        <v>499</v>
      </c>
      <c r="CG95" s="129" t="s">
        <v>499</v>
      </c>
      <c r="CH95" s="129" t="s">
        <v>499</v>
      </c>
      <c r="CI95" s="129" t="s">
        <v>498</v>
      </c>
      <c r="CJ95" s="129">
        <v>1704</v>
      </c>
      <c r="CK95" s="129">
        <v>1704</v>
      </c>
      <c r="CL95" s="129" t="s">
        <v>494</v>
      </c>
      <c r="CM95" s="129">
        <v>4977500</v>
      </c>
      <c r="CN95" s="139">
        <v>4977500</v>
      </c>
      <c r="CO95" s="129" t="s">
        <v>494</v>
      </c>
      <c r="CP95" s="129">
        <v>1677</v>
      </c>
      <c r="CQ95" s="129">
        <v>1677</v>
      </c>
      <c r="CR95" s="129" t="s">
        <v>494</v>
      </c>
      <c r="CS95" s="129">
        <v>4977500</v>
      </c>
      <c r="CT95" s="139">
        <v>4977500</v>
      </c>
      <c r="CU95" s="129" t="s">
        <v>500</v>
      </c>
      <c r="CV95" s="129" t="s">
        <v>494</v>
      </c>
      <c r="CW95" s="139">
        <v>0</v>
      </c>
      <c r="CX95" s="129" t="s">
        <v>733</v>
      </c>
      <c r="CY95" s="129">
        <v>2991</v>
      </c>
      <c r="CZ95" s="129">
        <v>2991</v>
      </c>
      <c r="DA95" s="129" t="s">
        <v>502</v>
      </c>
      <c r="DB95" s="139">
        <f>+Tabla3[[#This Row],[VALOR TOTAL ESTIMADO VIGENCIA ACTUAL]]-Tabla3[[#This Row],[Valor CDP BD]]</f>
        <v>0</v>
      </c>
      <c r="DC95" s="139">
        <f>+Tabla3[[#This Row],[Valor CDP BD]]-Tabla3[[#This Row],[Valor RP BD]]</f>
        <v>0</v>
      </c>
    </row>
    <row r="96" spans="1:107" ht="13.9" customHeight="1" x14ac:dyDescent="0.2">
      <c r="A96" s="129" t="s">
        <v>1102</v>
      </c>
      <c r="B96" s="129" t="s">
        <v>1103</v>
      </c>
      <c r="C96" s="129">
        <v>7711</v>
      </c>
      <c r="D96" s="129" t="s">
        <v>1102</v>
      </c>
      <c r="E96" s="129">
        <v>952022</v>
      </c>
      <c r="F96" s="129">
        <v>7711</v>
      </c>
      <c r="G96" s="137">
        <v>17638</v>
      </c>
      <c r="H96" s="129">
        <v>2991</v>
      </c>
      <c r="I96" s="129" t="s">
        <v>1048</v>
      </c>
      <c r="J96" s="129" t="s">
        <v>467</v>
      </c>
      <c r="K96" s="129" t="s">
        <v>468</v>
      </c>
      <c r="L96" s="129" t="s">
        <v>469</v>
      </c>
      <c r="M96" s="129" t="s">
        <v>831</v>
      </c>
      <c r="N96" s="129" t="s">
        <v>471</v>
      </c>
      <c r="O96" s="129" t="s">
        <v>832</v>
      </c>
      <c r="P96" s="129" t="s">
        <v>246</v>
      </c>
      <c r="Q96" s="129" t="s">
        <v>243</v>
      </c>
      <c r="R96" s="129" t="s">
        <v>473</v>
      </c>
      <c r="S96" s="129" t="s">
        <v>474</v>
      </c>
      <c r="T96" s="129" t="s">
        <v>475</v>
      </c>
      <c r="U96" s="129">
        <v>0</v>
      </c>
      <c r="V96" s="129" t="s">
        <v>1104</v>
      </c>
      <c r="W96" s="129" t="s">
        <v>477</v>
      </c>
      <c r="X96" s="129" t="s">
        <v>478</v>
      </c>
      <c r="Y96" s="129">
        <v>0</v>
      </c>
      <c r="Z96" s="129" t="s">
        <v>489</v>
      </c>
      <c r="AA96" s="129" t="s">
        <v>480</v>
      </c>
      <c r="AB96" s="138">
        <v>3</v>
      </c>
      <c r="AC96" s="138">
        <v>3</v>
      </c>
      <c r="AD96" s="138">
        <v>2.5</v>
      </c>
      <c r="AE96" s="129">
        <v>1</v>
      </c>
      <c r="AF96" s="129">
        <v>6</v>
      </c>
      <c r="AG96" s="139">
        <v>4977500</v>
      </c>
      <c r="AH96" s="129">
        <v>0</v>
      </c>
      <c r="AI96" s="129">
        <v>0</v>
      </c>
      <c r="AJ96" s="129">
        <v>0</v>
      </c>
      <c r="AK96" s="129" t="s">
        <v>836</v>
      </c>
      <c r="AL96" s="129" t="s">
        <v>837</v>
      </c>
      <c r="AM96" s="129">
        <v>0</v>
      </c>
      <c r="AN96" s="129">
        <v>0</v>
      </c>
      <c r="AO96" s="129" t="s">
        <v>232</v>
      </c>
      <c r="AP96" s="129" t="s">
        <v>500</v>
      </c>
      <c r="AQ96" s="129" t="s">
        <v>500</v>
      </c>
      <c r="AR96" s="129">
        <v>1726</v>
      </c>
      <c r="AS96" s="129">
        <v>44630</v>
      </c>
      <c r="AT96" s="129">
        <v>4977500</v>
      </c>
      <c r="AU96" s="129">
        <v>1719</v>
      </c>
      <c r="AV96" s="129">
        <v>44638</v>
      </c>
      <c r="AW96" s="129">
        <v>4977500</v>
      </c>
      <c r="AX96" s="129">
        <v>0</v>
      </c>
      <c r="AY96" s="129">
        <v>1991000</v>
      </c>
      <c r="AZ96" s="129" t="s">
        <v>484</v>
      </c>
      <c r="BA96" s="129" t="s">
        <v>485</v>
      </c>
      <c r="BB96" s="129" t="s">
        <v>486</v>
      </c>
      <c r="BC96" s="129">
        <v>3778917</v>
      </c>
      <c r="BD96" s="129" t="s">
        <v>487</v>
      </c>
      <c r="BE96" s="129" t="s">
        <v>488</v>
      </c>
      <c r="BF96" s="129" t="s">
        <v>479</v>
      </c>
      <c r="BG96" s="129" t="s">
        <v>489</v>
      </c>
      <c r="BH96" s="129" t="s">
        <v>489</v>
      </c>
      <c r="BI96" s="129" t="s">
        <v>490</v>
      </c>
      <c r="BJ96" s="129" t="s">
        <v>491</v>
      </c>
      <c r="BK96" s="129">
        <v>4514168000</v>
      </c>
      <c r="BL96" s="129" t="s">
        <v>700</v>
      </c>
      <c r="BM96" s="138">
        <v>17638</v>
      </c>
      <c r="BN96" s="129">
        <v>0</v>
      </c>
      <c r="BO96" s="129" t="s">
        <v>838</v>
      </c>
      <c r="BP96" s="129" t="s">
        <v>838</v>
      </c>
      <c r="BQ96" s="129" t="s">
        <v>494</v>
      </c>
      <c r="BR96" s="138" t="s">
        <v>500</v>
      </c>
      <c r="BS96" s="138" t="s">
        <v>1105</v>
      </c>
      <c r="BT96" s="129" t="s">
        <v>728</v>
      </c>
      <c r="BU96" s="129" t="s">
        <v>59</v>
      </c>
      <c r="BV96" s="129" t="s">
        <v>1106</v>
      </c>
      <c r="BW96" s="129" t="s">
        <v>730</v>
      </c>
      <c r="BX96" s="129" t="s">
        <v>1107</v>
      </c>
      <c r="BY96" s="129" t="s">
        <v>1108</v>
      </c>
      <c r="BZ96" s="129" t="s">
        <v>1109</v>
      </c>
      <c r="CA96" s="129" t="s">
        <v>511</v>
      </c>
      <c r="CB96" s="129" t="s">
        <v>473</v>
      </c>
      <c r="CC96" s="129" t="s">
        <v>473</v>
      </c>
      <c r="CD96" s="129" t="s">
        <v>473</v>
      </c>
      <c r="CE96" s="129" t="s">
        <v>498</v>
      </c>
      <c r="CF96" s="129" t="s">
        <v>499</v>
      </c>
      <c r="CG96" s="129" t="s">
        <v>499</v>
      </c>
      <c r="CH96" s="129" t="s">
        <v>499</v>
      </c>
      <c r="CI96" s="129" t="s">
        <v>498</v>
      </c>
      <c r="CJ96" s="129">
        <v>1726</v>
      </c>
      <c r="CK96" s="129">
        <v>1726</v>
      </c>
      <c r="CL96" s="129" t="s">
        <v>494</v>
      </c>
      <c r="CM96" s="129">
        <v>4977500</v>
      </c>
      <c r="CN96" s="139">
        <v>4977500</v>
      </c>
      <c r="CO96" s="129" t="s">
        <v>494</v>
      </c>
      <c r="CP96" s="129">
        <v>1719</v>
      </c>
      <c r="CQ96" s="129">
        <v>1719</v>
      </c>
      <c r="CR96" s="129" t="s">
        <v>494</v>
      </c>
      <c r="CS96" s="129">
        <v>4977500</v>
      </c>
      <c r="CT96" s="139">
        <v>4977500</v>
      </c>
      <c r="CU96" s="129" t="s">
        <v>500</v>
      </c>
      <c r="CV96" s="129" t="s">
        <v>494</v>
      </c>
      <c r="CW96" s="139">
        <v>0</v>
      </c>
      <c r="CX96" s="129" t="s">
        <v>733</v>
      </c>
      <c r="CY96" s="129">
        <v>2991</v>
      </c>
      <c r="CZ96" s="129">
        <v>2991</v>
      </c>
      <c r="DA96" s="129" t="s">
        <v>502</v>
      </c>
      <c r="DB96" s="139">
        <f>+Tabla3[[#This Row],[VALOR TOTAL ESTIMADO VIGENCIA ACTUAL]]-Tabla3[[#This Row],[Valor CDP BD]]</f>
        <v>0</v>
      </c>
      <c r="DC96" s="139">
        <f>+Tabla3[[#This Row],[Valor CDP BD]]-Tabla3[[#This Row],[Valor RP BD]]</f>
        <v>0</v>
      </c>
    </row>
    <row r="97" spans="1:107" ht="13.9" customHeight="1" x14ac:dyDescent="0.2">
      <c r="A97" s="129" t="s">
        <v>1110</v>
      </c>
      <c r="B97" s="129" t="s">
        <v>1111</v>
      </c>
      <c r="C97" s="129">
        <v>7711</v>
      </c>
      <c r="D97" s="129" t="s">
        <v>1110</v>
      </c>
      <c r="E97" s="129">
        <v>962022</v>
      </c>
      <c r="F97" s="129">
        <v>7711</v>
      </c>
      <c r="G97" s="137">
        <v>17618</v>
      </c>
      <c r="H97" s="129">
        <v>2991</v>
      </c>
      <c r="I97" s="129" t="s">
        <v>1048</v>
      </c>
      <c r="J97" s="129" t="s">
        <v>467</v>
      </c>
      <c r="K97" s="129" t="s">
        <v>468</v>
      </c>
      <c r="L97" s="129" t="s">
        <v>469</v>
      </c>
      <c r="M97" s="129" t="s">
        <v>831</v>
      </c>
      <c r="N97" s="129" t="s">
        <v>471</v>
      </c>
      <c r="O97" s="129" t="s">
        <v>832</v>
      </c>
      <c r="P97" s="129" t="s">
        <v>246</v>
      </c>
      <c r="Q97" s="129" t="s">
        <v>243</v>
      </c>
      <c r="R97" s="129" t="s">
        <v>473</v>
      </c>
      <c r="S97" s="129" t="s">
        <v>474</v>
      </c>
      <c r="T97" s="129" t="s">
        <v>475</v>
      </c>
      <c r="U97" s="129">
        <v>0</v>
      </c>
      <c r="V97" s="129" t="s">
        <v>1112</v>
      </c>
      <c r="W97" s="129" t="s">
        <v>477</v>
      </c>
      <c r="X97" s="129" t="s">
        <v>478</v>
      </c>
      <c r="Y97" s="129">
        <v>0</v>
      </c>
      <c r="Z97" s="129" t="s">
        <v>489</v>
      </c>
      <c r="AA97" s="129" t="s">
        <v>480</v>
      </c>
      <c r="AB97" s="138">
        <v>2</v>
      </c>
      <c r="AC97" s="138">
        <v>3</v>
      </c>
      <c r="AD97" s="138">
        <v>2.5</v>
      </c>
      <c r="AE97" s="129">
        <v>1</v>
      </c>
      <c r="AF97" s="129">
        <v>5</v>
      </c>
      <c r="AG97" s="139">
        <v>4977500</v>
      </c>
      <c r="AH97" s="129">
        <v>0</v>
      </c>
      <c r="AI97" s="129">
        <v>0</v>
      </c>
      <c r="AJ97" s="129">
        <v>0</v>
      </c>
      <c r="AK97" s="129" t="s">
        <v>836</v>
      </c>
      <c r="AL97" s="129" t="s">
        <v>837</v>
      </c>
      <c r="AM97" s="129">
        <v>0</v>
      </c>
      <c r="AN97" s="129">
        <v>0</v>
      </c>
      <c r="AO97" s="129" t="s">
        <v>232</v>
      </c>
      <c r="AP97" s="129" t="s">
        <v>500</v>
      </c>
      <c r="AQ97" s="129" t="s">
        <v>500</v>
      </c>
      <c r="AR97" s="129">
        <v>1705</v>
      </c>
      <c r="AS97" s="129">
        <v>44622</v>
      </c>
      <c r="AT97" s="129">
        <v>4977500</v>
      </c>
      <c r="AU97" s="129">
        <v>1678</v>
      </c>
      <c r="AV97" s="129">
        <v>44627</v>
      </c>
      <c r="AW97" s="129">
        <v>4977500</v>
      </c>
      <c r="AX97" s="129">
        <v>0</v>
      </c>
      <c r="AY97" s="129">
        <v>1991000</v>
      </c>
      <c r="AZ97" s="129" t="s">
        <v>484</v>
      </c>
      <c r="BA97" s="129" t="s">
        <v>485</v>
      </c>
      <c r="BB97" s="129" t="s">
        <v>486</v>
      </c>
      <c r="BC97" s="129">
        <v>3778917</v>
      </c>
      <c r="BD97" s="129" t="s">
        <v>487</v>
      </c>
      <c r="BE97" s="129" t="s">
        <v>488</v>
      </c>
      <c r="BF97" s="129" t="s">
        <v>479</v>
      </c>
      <c r="BG97" s="129" t="s">
        <v>489</v>
      </c>
      <c r="BH97" s="129" t="s">
        <v>489</v>
      </c>
      <c r="BI97" s="129" t="s">
        <v>490</v>
      </c>
      <c r="BJ97" s="129" t="s">
        <v>491</v>
      </c>
      <c r="BK97" s="129">
        <v>4514168000</v>
      </c>
      <c r="BL97" s="129" t="s">
        <v>700</v>
      </c>
      <c r="BM97" s="138">
        <v>17618</v>
      </c>
      <c r="BN97" s="129">
        <v>0</v>
      </c>
      <c r="BO97" s="129" t="s">
        <v>838</v>
      </c>
      <c r="BP97" s="129" t="s">
        <v>838</v>
      </c>
      <c r="BQ97" s="129" t="s">
        <v>494</v>
      </c>
      <c r="BR97" s="138" t="s">
        <v>500</v>
      </c>
      <c r="BS97" s="138" t="s">
        <v>1113</v>
      </c>
      <c r="BT97" s="129" t="s">
        <v>728</v>
      </c>
      <c r="BU97" s="129" t="s">
        <v>59</v>
      </c>
      <c r="BV97" s="129" t="s">
        <v>1114</v>
      </c>
      <c r="BW97" s="129" t="s">
        <v>730</v>
      </c>
      <c r="BX97" s="129" t="s">
        <v>1115</v>
      </c>
      <c r="BY97" s="129" t="s">
        <v>1116</v>
      </c>
      <c r="BZ97" s="129" t="s">
        <v>1117</v>
      </c>
      <c r="CA97" s="129" t="s">
        <v>511</v>
      </c>
      <c r="CB97" s="129" t="s">
        <v>473</v>
      </c>
      <c r="CC97" s="129" t="s">
        <v>473</v>
      </c>
      <c r="CD97" s="129" t="s">
        <v>473</v>
      </c>
      <c r="CE97" s="129" t="s">
        <v>498</v>
      </c>
      <c r="CF97" s="129" t="s">
        <v>499</v>
      </c>
      <c r="CG97" s="129" t="s">
        <v>499</v>
      </c>
      <c r="CH97" s="129" t="s">
        <v>499</v>
      </c>
      <c r="CI97" s="129" t="s">
        <v>498</v>
      </c>
      <c r="CJ97" s="129">
        <v>1705</v>
      </c>
      <c r="CK97" s="129">
        <v>1705</v>
      </c>
      <c r="CL97" s="129" t="s">
        <v>494</v>
      </c>
      <c r="CM97" s="129">
        <v>4977500</v>
      </c>
      <c r="CN97" s="139">
        <v>4977500</v>
      </c>
      <c r="CO97" s="129" t="s">
        <v>494</v>
      </c>
      <c r="CP97" s="129">
        <v>1678</v>
      </c>
      <c r="CQ97" s="129">
        <v>1678</v>
      </c>
      <c r="CR97" s="129" t="s">
        <v>494</v>
      </c>
      <c r="CS97" s="129">
        <v>4977500</v>
      </c>
      <c r="CT97" s="139">
        <v>4977500</v>
      </c>
      <c r="CU97" s="129" t="s">
        <v>500</v>
      </c>
      <c r="CV97" s="129" t="s">
        <v>494</v>
      </c>
      <c r="CW97" s="139">
        <v>0</v>
      </c>
      <c r="CX97" s="129" t="s">
        <v>733</v>
      </c>
      <c r="CY97" s="129">
        <v>2991</v>
      </c>
      <c r="CZ97" s="129">
        <v>2991</v>
      </c>
      <c r="DA97" s="129" t="s">
        <v>502</v>
      </c>
      <c r="DB97" s="139">
        <f>+Tabla3[[#This Row],[VALOR TOTAL ESTIMADO VIGENCIA ACTUAL]]-Tabla3[[#This Row],[Valor CDP BD]]</f>
        <v>0</v>
      </c>
      <c r="DC97" s="139">
        <f>+Tabla3[[#This Row],[Valor CDP BD]]-Tabla3[[#This Row],[Valor RP BD]]</f>
        <v>0</v>
      </c>
    </row>
    <row r="98" spans="1:107" ht="13.9" customHeight="1" x14ac:dyDescent="0.2">
      <c r="A98" s="129" t="s">
        <v>1118</v>
      </c>
      <c r="B98" s="129" t="s">
        <v>1119</v>
      </c>
      <c r="C98" s="129">
        <v>7711</v>
      </c>
      <c r="D98" s="129" t="s">
        <v>1118</v>
      </c>
      <c r="E98" s="129">
        <v>972022</v>
      </c>
      <c r="F98" s="129">
        <v>7711</v>
      </c>
      <c r="G98" s="137">
        <v>17626</v>
      </c>
      <c r="H98" s="129">
        <v>2991</v>
      </c>
      <c r="I98" s="129" t="s">
        <v>1048</v>
      </c>
      <c r="J98" s="129" t="s">
        <v>467</v>
      </c>
      <c r="K98" s="129" t="s">
        <v>468</v>
      </c>
      <c r="L98" s="129" t="s">
        <v>469</v>
      </c>
      <c r="M98" s="129" t="s">
        <v>831</v>
      </c>
      <c r="N98" s="129" t="s">
        <v>471</v>
      </c>
      <c r="O98" s="129" t="s">
        <v>832</v>
      </c>
      <c r="P98" s="129" t="s">
        <v>246</v>
      </c>
      <c r="Q98" s="129" t="s">
        <v>243</v>
      </c>
      <c r="R98" s="129" t="s">
        <v>473</v>
      </c>
      <c r="S98" s="129" t="s">
        <v>474</v>
      </c>
      <c r="T98" s="129" t="s">
        <v>475</v>
      </c>
      <c r="U98" s="129">
        <v>0</v>
      </c>
      <c r="V98" s="129" t="s">
        <v>1120</v>
      </c>
      <c r="W98" s="129" t="s">
        <v>477</v>
      </c>
      <c r="X98" s="129" t="s">
        <v>478</v>
      </c>
      <c r="Y98" s="129">
        <v>0</v>
      </c>
      <c r="Z98" s="129" t="s">
        <v>489</v>
      </c>
      <c r="AA98" s="129" t="s">
        <v>480</v>
      </c>
      <c r="AB98" s="138">
        <v>2</v>
      </c>
      <c r="AC98" s="138">
        <v>3</v>
      </c>
      <c r="AD98" s="138">
        <v>82</v>
      </c>
      <c r="AE98" s="129">
        <v>0</v>
      </c>
      <c r="AF98" s="129">
        <v>5</v>
      </c>
      <c r="AG98" s="139">
        <v>5442067</v>
      </c>
      <c r="AH98" s="129">
        <v>0</v>
      </c>
      <c r="AI98" s="129">
        <v>0</v>
      </c>
      <c r="AJ98" s="129">
        <v>0</v>
      </c>
      <c r="AK98" s="129" t="s">
        <v>836</v>
      </c>
      <c r="AL98" s="129" t="s">
        <v>837</v>
      </c>
      <c r="AM98" s="129">
        <v>0</v>
      </c>
      <c r="AN98" s="129">
        <v>0</v>
      </c>
      <c r="AO98" s="129" t="s">
        <v>232</v>
      </c>
      <c r="AP98" s="129" t="s">
        <v>500</v>
      </c>
      <c r="AQ98" s="129" t="s">
        <v>500</v>
      </c>
      <c r="AR98" s="129">
        <v>1714</v>
      </c>
      <c r="AS98" s="129">
        <v>44624</v>
      </c>
      <c r="AT98" s="129">
        <v>5442067</v>
      </c>
      <c r="AU98" s="129">
        <v>1688</v>
      </c>
      <c r="AV98" s="129">
        <v>44629</v>
      </c>
      <c r="AW98" s="129">
        <v>5442067</v>
      </c>
      <c r="AX98" s="129">
        <v>0</v>
      </c>
      <c r="AY98" s="129">
        <v>1991000</v>
      </c>
      <c r="AZ98" s="129" t="s">
        <v>484</v>
      </c>
      <c r="BA98" s="129" t="s">
        <v>485</v>
      </c>
      <c r="BB98" s="129" t="s">
        <v>486</v>
      </c>
      <c r="BC98" s="129">
        <v>3778917</v>
      </c>
      <c r="BD98" s="129" t="s">
        <v>487</v>
      </c>
      <c r="BE98" s="129" t="s">
        <v>488</v>
      </c>
      <c r="BF98" s="129" t="s">
        <v>479</v>
      </c>
      <c r="BG98" s="129" t="s">
        <v>489</v>
      </c>
      <c r="BH98" s="129" t="s">
        <v>489</v>
      </c>
      <c r="BI98" s="129" t="s">
        <v>490</v>
      </c>
      <c r="BJ98" s="129" t="s">
        <v>491</v>
      </c>
      <c r="BK98" s="129">
        <v>4514168000</v>
      </c>
      <c r="BL98" s="129" t="s">
        <v>700</v>
      </c>
      <c r="BM98" s="138">
        <v>17626</v>
      </c>
      <c r="BN98" s="129">
        <v>0</v>
      </c>
      <c r="BO98" s="129" t="s">
        <v>838</v>
      </c>
      <c r="BP98" s="129" t="s">
        <v>838</v>
      </c>
      <c r="BQ98" s="129" t="s">
        <v>494</v>
      </c>
      <c r="BR98" s="138" t="s">
        <v>500</v>
      </c>
      <c r="BS98" s="138" t="s">
        <v>1121</v>
      </c>
      <c r="BT98" s="129" t="s">
        <v>728</v>
      </c>
      <c r="BU98" s="129" t="s">
        <v>59</v>
      </c>
      <c r="BV98" s="129" t="s">
        <v>1122</v>
      </c>
      <c r="BW98" s="129" t="s">
        <v>730</v>
      </c>
      <c r="BX98" s="129" t="s">
        <v>1123</v>
      </c>
      <c r="BY98" s="129" t="s">
        <v>1124</v>
      </c>
      <c r="BZ98" s="129" t="s">
        <v>1124</v>
      </c>
      <c r="CA98" s="129" t="s">
        <v>498</v>
      </c>
      <c r="CB98" s="129" t="s">
        <v>473</v>
      </c>
      <c r="CC98" s="129" t="s">
        <v>473</v>
      </c>
      <c r="CD98" s="129" t="s">
        <v>473</v>
      </c>
      <c r="CE98" s="129" t="s">
        <v>498</v>
      </c>
      <c r="CF98" s="129" t="s">
        <v>499</v>
      </c>
      <c r="CG98" s="129" t="s">
        <v>499</v>
      </c>
      <c r="CH98" s="129" t="s">
        <v>499</v>
      </c>
      <c r="CI98" s="129" t="s">
        <v>498</v>
      </c>
      <c r="CJ98" s="129">
        <v>1714</v>
      </c>
      <c r="CK98" s="129">
        <v>1714</v>
      </c>
      <c r="CL98" s="129" t="s">
        <v>494</v>
      </c>
      <c r="CM98" s="129">
        <v>5442067</v>
      </c>
      <c r="CN98" s="139">
        <v>5442067</v>
      </c>
      <c r="CO98" s="129" t="s">
        <v>494</v>
      </c>
      <c r="CP98" s="129">
        <v>1688</v>
      </c>
      <c r="CQ98" s="129">
        <v>1688</v>
      </c>
      <c r="CR98" s="129" t="s">
        <v>494</v>
      </c>
      <c r="CS98" s="129">
        <v>5442067</v>
      </c>
      <c r="CT98" s="139">
        <v>5442067</v>
      </c>
      <c r="CU98" s="129" t="s">
        <v>500</v>
      </c>
      <c r="CV98" s="129" t="s">
        <v>494</v>
      </c>
      <c r="CW98" s="139">
        <v>0</v>
      </c>
      <c r="CX98" s="129" t="s">
        <v>733</v>
      </c>
      <c r="CY98" s="129">
        <v>2991</v>
      </c>
      <c r="CZ98" s="129">
        <v>2991</v>
      </c>
      <c r="DA98" s="129" t="s">
        <v>502</v>
      </c>
      <c r="DB98" s="139">
        <f>+Tabla3[[#This Row],[VALOR TOTAL ESTIMADO VIGENCIA ACTUAL]]-Tabla3[[#This Row],[Valor CDP BD]]</f>
        <v>0</v>
      </c>
      <c r="DC98" s="139">
        <f>+Tabla3[[#This Row],[Valor CDP BD]]-Tabla3[[#This Row],[Valor RP BD]]</f>
        <v>0</v>
      </c>
    </row>
    <row r="99" spans="1:107" ht="13.9" customHeight="1" x14ac:dyDescent="0.2">
      <c r="A99" s="129" t="s">
        <v>1125</v>
      </c>
      <c r="B99" s="129" t="s">
        <v>1126</v>
      </c>
      <c r="C99" s="129">
        <v>7711</v>
      </c>
      <c r="D99" s="129" t="s">
        <v>1125</v>
      </c>
      <c r="E99" s="129">
        <v>982022</v>
      </c>
      <c r="F99" s="129">
        <v>7711</v>
      </c>
      <c r="G99" s="137">
        <v>17625</v>
      </c>
      <c r="H99" s="129">
        <v>2991</v>
      </c>
      <c r="I99" s="129" t="s">
        <v>1048</v>
      </c>
      <c r="J99" s="129" t="s">
        <v>467</v>
      </c>
      <c r="K99" s="129" t="s">
        <v>468</v>
      </c>
      <c r="L99" s="129" t="s">
        <v>469</v>
      </c>
      <c r="M99" s="129" t="s">
        <v>831</v>
      </c>
      <c r="N99" s="129" t="s">
        <v>471</v>
      </c>
      <c r="O99" s="129" t="s">
        <v>832</v>
      </c>
      <c r="P99" s="129" t="s">
        <v>246</v>
      </c>
      <c r="Q99" s="129" t="s">
        <v>243</v>
      </c>
      <c r="R99" s="129" t="s">
        <v>473</v>
      </c>
      <c r="S99" s="129" t="s">
        <v>474</v>
      </c>
      <c r="T99" s="129" t="s">
        <v>475</v>
      </c>
      <c r="U99" s="129">
        <v>0</v>
      </c>
      <c r="V99" s="129" t="s">
        <v>1127</v>
      </c>
      <c r="W99" s="129" t="s">
        <v>477</v>
      </c>
      <c r="X99" s="129" t="s">
        <v>478</v>
      </c>
      <c r="Y99" s="129">
        <v>0</v>
      </c>
      <c r="Z99" s="129" t="s">
        <v>489</v>
      </c>
      <c r="AA99" s="129" t="s">
        <v>480</v>
      </c>
      <c r="AB99" s="138">
        <v>2</v>
      </c>
      <c r="AC99" s="138">
        <v>3</v>
      </c>
      <c r="AD99" s="138">
        <v>2</v>
      </c>
      <c r="AE99" s="129">
        <v>1</v>
      </c>
      <c r="AF99" s="129">
        <v>5</v>
      </c>
      <c r="AG99" s="139">
        <v>3982000</v>
      </c>
      <c r="AH99" s="129">
        <v>0</v>
      </c>
      <c r="AI99" s="129">
        <v>0</v>
      </c>
      <c r="AJ99" s="129">
        <v>0</v>
      </c>
      <c r="AK99" s="129" t="s">
        <v>836</v>
      </c>
      <c r="AL99" s="129" t="s">
        <v>837</v>
      </c>
      <c r="AM99" s="129">
        <v>0</v>
      </c>
      <c r="AN99" s="129">
        <v>0</v>
      </c>
      <c r="AO99" s="129" t="s">
        <v>232</v>
      </c>
      <c r="AP99" s="129" t="s">
        <v>500</v>
      </c>
      <c r="AQ99" s="129" t="s">
        <v>500</v>
      </c>
      <c r="AR99" s="129">
        <v>1706</v>
      </c>
      <c r="AS99" s="129">
        <v>44624</v>
      </c>
      <c r="AT99" s="129">
        <v>3982000</v>
      </c>
      <c r="AU99" s="129">
        <v>1697</v>
      </c>
      <c r="AV99" s="129">
        <v>44631</v>
      </c>
      <c r="AW99" s="129">
        <v>3982000</v>
      </c>
      <c r="AX99" s="129">
        <v>0</v>
      </c>
      <c r="AY99" s="129">
        <v>1991000</v>
      </c>
      <c r="AZ99" s="129" t="s">
        <v>484</v>
      </c>
      <c r="BA99" s="129" t="s">
        <v>485</v>
      </c>
      <c r="BB99" s="129" t="s">
        <v>486</v>
      </c>
      <c r="BC99" s="129">
        <v>3778917</v>
      </c>
      <c r="BD99" s="129" t="s">
        <v>487</v>
      </c>
      <c r="BE99" s="129" t="s">
        <v>488</v>
      </c>
      <c r="BF99" s="129" t="s">
        <v>479</v>
      </c>
      <c r="BG99" s="129" t="s">
        <v>489</v>
      </c>
      <c r="BH99" s="129" t="s">
        <v>489</v>
      </c>
      <c r="BI99" s="129" t="s">
        <v>490</v>
      </c>
      <c r="BJ99" s="129" t="s">
        <v>491</v>
      </c>
      <c r="BK99" s="129">
        <v>4514168000</v>
      </c>
      <c r="BL99" s="129" t="s">
        <v>700</v>
      </c>
      <c r="BM99" s="138">
        <v>17625</v>
      </c>
      <c r="BN99" s="129">
        <v>0</v>
      </c>
      <c r="BO99" s="129" t="s">
        <v>838</v>
      </c>
      <c r="BP99" s="129" t="s">
        <v>838</v>
      </c>
      <c r="BQ99" s="129" t="s">
        <v>494</v>
      </c>
      <c r="BR99" s="138" t="s">
        <v>500</v>
      </c>
      <c r="BS99" s="138" t="s">
        <v>1128</v>
      </c>
      <c r="BT99" s="129" t="s">
        <v>728</v>
      </c>
      <c r="BU99" s="129" t="s">
        <v>59</v>
      </c>
      <c r="BV99" s="129" t="s">
        <v>1129</v>
      </c>
      <c r="BW99" s="129" t="s">
        <v>730</v>
      </c>
      <c r="BX99" s="129" t="s">
        <v>1130</v>
      </c>
      <c r="BY99" s="129" t="s">
        <v>1131</v>
      </c>
      <c r="BZ99" s="129" t="s">
        <v>1132</v>
      </c>
      <c r="CA99" s="129" t="s">
        <v>511</v>
      </c>
      <c r="CB99" s="129" t="s">
        <v>473</v>
      </c>
      <c r="CC99" s="129" t="s">
        <v>473</v>
      </c>
      <c r="CD99" s="129" t="s">
        <v>473</v>
      </c>
      <c r="CE99" s="129" t="s">
        <v>498</v>
      </c>
      <c r="CF99" s="129" t="s">
        <v>499</v>
      </c>
      <c r="CG99" s="129" t="s">
        <v>499</v>
      </c>
      <c r="CH99" s="129" t="s">
        <v>499</v>
      </c>
      <c r="CI99" s="129" t="s">
        <v>498</v>
      </c>
      <c r="CJ99" s="129">
        <v>1706</v>
      </c>
      <c r="CK99" s="129">
        <v>1706</v>
      </c>
      <c r="CL99" s="129" t="s">
        <v>494</v>
      </c>
      <c r="CM99" s="129">
        <v>3982000</v>
      </c>
      <c r="CN99" s="139">
        <v>3982000</v>
      </c>
      <c r="CO99" s="129" t="s">
        <v>494</v>
      </c>
      <c r="CP99" s="129">
        <v>1697</v>
      </c>
      <c r="CQ99" s="129">
        <v>1697</v>
      </c>
      <c r="CR99" s="129" t="s">
        <v>494</v>
      </c>
      <c r="CS99" s="129">
        <v>3982000</v>
      </c>
      <c r="CT99" s="139">
        <v>3982000</v>
      </c>
      <c r="CU99" s="129" t="s">
        <v>500</v>
      </c>
      <c r="CV99" s="129" t="s">
        <v>494</v>
      </c>
      <c r="CW99" s="139">
        <v>0</v>
      </c>
      <c r="CX99" s="129" t="s">
        <v>733</v>
      </c>
      <c r="CY99" s="129">
        <v>2991</v>
      </c>
      <c r="CZ99" s="129">
        <v>2991</v>
      </c>
      <c r="DA99" s="129" t="s">
        <v>502</v>
      </c>
      <c r="DB99" s="139">
        <f>+Tabla3[[#This Row],[VALOR TOTAL ESTIMADO VIGENCIA ACTUAL]]-Tabla3[[#This Row],[Valor CDP BD]]</f>
        <v>0</v>
      </c>
      <c r="DC99" s="139">
        <f>+Tabla3[[#This Row],[Valor CDP BD]]-Tabla3[[#This Row],[Valor RP BD]]</f>
        <v>0</v>
      </c>
    </row>
    <row r="100" spans="1:107" ht="13.9" customHeight="1" x14ac:dyDescent="0.2">
      <c r="A100" s="129" t="s">
        <v>1133</v>
      </c>
      <c r="B100" s="129" t="s">
        <v>1134</v>
      </c>
      <c r="C100" s="129">
        <v>7711</v>
      </c>
      <c r="D100" s="129" t="s">
        <v>1133</v>
      </c>
      <c r="E100" s="129">
        <v>992022</v>
      </c>
      <c r="F100" s="129">
        <v>7711</v>
      </c>
      <c r="G100" s="137">
        <v>17643</v>
      </c>
      <c r="H100" s="129">
        <v>2899</v>
      </c>
      <c r="I100" s="129" t="s">
        <v>830</v>
      </c>
      <c r="J100" s="129" t="s">
        <v>467</v>
      </c>
      <c r="K100" s="129" t="s">
        <v>468</v>
      </c>
      <c r="L100" s="129" t="s">
        <v>469</v>
      </c>
      <c r="M100" s="129" t="s">
        <v>831</v>
      </c>
      <c r="N100" s="129" t="s">
        <v>471</v>
      </c>
      <c r="O100" s="129" t="s">
        <v>832</v>
      </c>
      <c r="P100" s="129" t="s">
        <v>246</v>
      </c>
      <c r="Q100" s="129" t="s">
        <v>243</v>
      </c>
      <c r="R100" s="129" t="s">
        <v>833</v>
      </c>
      <c r="S100" s="129" t="s">
        <v>834</v>
      </c>
      <c r="T100" s="129" t="s">
        <v>475</v>
      </c>
      <c r="U100" s="129">
        <v>0</v>
      </c>
      <c r="V100" s="129" t="s">
        <v>1135</v>
      </c>
      <c r="W100" s="129" t="s">
        <v>477</v>
      </c>
      <c r="X100" s="129" t="s">
        <v>478</v>
      </c>
      <c r="Y100" s="129">
        <v>0</v>
      </c>
      <c r="Z100" s="129" t="s">
        <v>489</v>
      </c>
      <c r="AA100" s="129" t="s">
        <v>480</v>
      </c>
      <c r="AB100" s="138">
        <v>3</v>
      </c>
      <c r="AC100" s="138">
        <v>3</v>
      </c>
      <c r="AD100" s="138">
        <v>3</v>
      </c>
      <c r="AE100" s="129">
        <v>1</v>
      </c>
      <c r="AF100" s="129">
        <v>6</v>
      </c>
      <c r="AG100" s="139">
        <v>8853000</v>
      </c>
      <c r="AH100" s="129">
        <v>0</v>
      </c>
      <c r="AI100" s="129">
        <v>0</v>
      </c>
      <c r="AJ100" s="129">
        <v>0</v>
      </c>
      <c r="AK100" s="129" t="s">
        <v>836</v>
      </c>
      <c r="AL100" s="129" t="s">
        <v>837</v>
      </c>
      <c r="AM100" s="129">
        <v>0</v>
      </c>
      <c r="AN100" s="129">
        <v>0</v>
      </c>
      <c r="AO100" s="129" t="s">
        <v>232</v>
      </c>
      <c r="AP100" s="129" t="s">
        <v>500</v>
      </c>
      <c r="AQ100" s="129" t="s">
        <v>500</v>
      </c>
      <c r="AR100" s="129">
        <v>1721</v>
      </c>
      <c r="AS100" s="129">
        <v>44629</v>
      </c>
      <c r="AT100" s="129">
        <v>8853000</v>
      </c>
      <c r="AU100" s="129">
        <v>1713</v>
      </c>
      <c r="AV100" s="129">
        <v>44636</v>
      </c>
      <c r="AW100" s="129">
        <v>8853000</v>
      </c>
      <c r="AX100" s="129">
        <v>0</v>
      </c>
      <c r="AY100" s="129">
        <v>2951000</v>
      </c>
      <c r="AZ100" s="129" t="s">
        <v>484</v>
      </c>
      <c r="BA100" s="129" t="s">
        <v>485</v>
      </c>
      <c r="BB100" s="129" t="s">
        <v>486</v>
      </c>
      <c r="BC100" s="129">
        <v>3778917</v>
      </c>
      <c r="BD100" s="129" t="s">
        <v>487</v>
      </c>
      <c r="BE100" s="129" t="s">
        <v>488</v>
      </c>
      <c r="BF100" s="129" t="s">
        <v>479</v>
      </c>
      <c r="BG100" s="129" t="s">
        <v>489</v>
      </c>
      <c r="BH100" s="129" t="s">
        <v>489</v>
      </c>
      <c r="BI100" s="129" t="s">
        <v>490</v>
      </c>
      <c r="BJ100" s="129" t="s">
        <v>491</v>
      </c>
      <c r="BK100" s="129">
        <v>4514168000</v>
      </c>
      <c r="BL100" s="129" t="s">
        <v>700</v>
      </c>
      <c r="BM100" s="138">
        <v>17643</v>
      </c>
      <c r="BN100" s="129">
        <v>0</v>
      </c>
      <c r="BO100" s="129" t="s">
        <v>838</v>
      </c>
      <c r="BP100" s="129" t="s">
        <v>838</v>
      </c>
      <c r="BQ100" s="129" t="s">
        <v>494</v>
      </c>
      <c r="BR100" s="138" t="s">
        <v>500</v>
      </c>
      <c r="BS100" s="138" t="s">
        <v>1136</v>
      </c>
      <c r="BT100" s="129" t="s">
        <v>728</v>
      </c>
      <c r="BU100" s="129" t="s">
        <v>59</v>
      </c>
      <c r="BV100" s="129" t="s">
        <v>1137</v>
      </c>
      <c r="BW100" s="129" t="s">
        <v>730</v>
      </c>
      <c r="BX100" s="129" t="s">
        <v>1138</v>
      </c>
      <c r="BY100" s="129" t="s">
        <v>1139</v>
      </c>
      <c r="BZ100" s="129" t="s">
        <v>1139</v>
      </c>
      <c r="CA100" s="129" t="s">
        <v>498</v>
      </c>
      <c r="CB100" s="129" t="s">
        <v>833</v>
      </c>
      <c r="CC100" s="129" t="s">
        <v>833</v>
      </c>
      <c r="CD100" s="129" t="s">
        <v>833</v>
      </c>
      <c r="CE100" s="129" t="s">
        <v>498</v>
      </c>
      <c r="CF100" s="129" t="s">
        <v>499</v>
      </c>
      <c r="CG100" s="129" t="s">
        <v>499</v>
      </c>
      <c r="CH100" s="129" t="s">
        <v>499</v>
      </c>
      <c r="CI100" s="129" t="s">
        <v>498</v>
      </c>
      <c r="CJ100" s="129">
        <v>1721</v>
      </c>
      <c r="CK100" s="129">
        <v>1721</v>
      </c>
      <c r="CL100" s="129" t="s">
        <v>494</v>
      </c>
      <c r="CM100" s="129">
        <v>8853000</v>
      </c>
      <c r="CN100" s="139">
        <v>8853000</v>
      </c>
      <c r="CO100" s="129" t="s">
        <v>494</v>
      </c>
      <c r="CP100" s="129">
        <v>1713</v>
      </c>
      <c r="CQ100" s="129">
        <v>1713</v>
      </c>
      <c r="CR100" s="129" t="s">
        <v>494</v>
      </c>
      <c r="CS100" s="129">
        <v>8853000</v>
      </c>
      <c r="CT100" s="139">
        <v>8853000</v>
      </c>
      <c r="CU100" s="129" t="s">
        <v>500</v>
      </c>
      <c r="CV100" s="129" t="s">
        <v>494</v>
      </c>
      <c r="CW100" s="139">
        <v>0</v>
      </c>
      <c r="CX100" s="129" t="s">
        <v>733</v>
      </c>
      <c r="CY100" s="129">
        <v>2899</v>
      </c>
      <c r="CZ100" s="129">
        <v>2899</v>
      </c>
      <c r="DA100" s="129" t="s">
        <v>502</v>
      </c>
      <c r="DB100" s="139">
        <f>+Tabla3[[#This Row],[VALOR TOTAL ESTIMADO VIGENCIA ACTUAL]]-Tabla3[[#This Row],[Valor CDP BD]]</f>
        <v>0</v>
      </c>
      <c r="DC100" s="139">
        <f>+Tabla3[[#This Row],[Valor CDP BD]]-Tabla3[[#This Row],[Valor RP BD]]</f>
        <v>0</v>
      </c>
    </row>
    <row r="101" spans="1:107" ht="13.9" customHeight="1" x14ac:dyDescent="0.2">
      <c r="A101" s="129" t="s">
        <v>1140</v>
      </c>
      <c r="B101" s="129" t="s">
        <v>1141</v>
      </c>
      <c r="C101" s="129">
        <v>7711</v>
      </c>
      <c r="D101" s="129" t="s">
        <v>1140</v>
      </c>
      <c r="E101" s="129">
        <v>1002022</v>
      </c>
      <c r="F101" s="129">
        <v>7711</v>
      </c>
      <c r="G101" s="137" t="s">
        <v>500</v>
      </c>
      <c r="H101" s="129">
        <v>2999</v>
      </c>
      <c r="I101" s="129" t="s">
        <v>1142</v>
      </c>
      <c r="J101" s="129" t="s">
        <v>467</v>
      </c>
      <c r="K101" s="129" t="s">
        <v>468</v>
      </c>
      <c r="L101" s="129" t="s">
        <v>469</v>
      </c>
      <c r="M101" s="129" t="s">
        <v>831</v>
      </c>
      <c r="N101" s="129" t="s">
        <v>471</v>
      </c>
      <c r="O101" s="129" t="s">
        <v>832</v>
      </c>
      <c r="P101" s="129" t="s">
        <v>246</v>
      </c>
      <c r="Q101" s="129" t="s">
        <v>243</v>
      </c>
      <c r="R101" s="129" t="s">
        <v>1143</v>
      </c>
      <c r="S101" s="129" t="s">
        <v>1144</v>
      </c>
      <c r="T101" s="129" t="s">
        <v>475</v>
      </c>
      <c r="U101" s="129">
        <v>0</v>
      </c>
      <c r="V101" s="129" t="s">
        <v>1145</v>
      </c>
      <c r="W101" s="129" t="s">
        <v>953</v>
      </c>
      <c r="X101" s="129" t="s">
        <v>954</v>
      </c>
      <c r="Y101" s="129">
        <v>0</v>
      </c>
      <c r="Z101" s="129" t="s">
        <v>489</v>
      </c>
      <c r="AA101" s="129" t="s">
        <v>1146</v>
      </c>
      <c r="AB101" s="138">
        <v>4</v>
      </c>
      <c r="AC101" s="138">
        <v>4</v>
      </c>
      <c r="AD101" s="138">
        <v>3</v>
      </c>
      <c r="AE101" s="129">
        <v>1</v>
      </c>
      <c r="AF101" s="129">
        <v>7</v>
      </c>
      <c r="AG101" s="139">
        <v>18000000</v>
      </c>
      <c r="AH101" s="129">
        <v>0</v>
      </c>
      <c r="AI101" s="129">
        <v>0</v>
      </c>
      <c r="AJ101" s="129">
        <v>0</v>
      </c>
      <c r="AK101" s="129" t="s">
        <v>836</v>
      </c>
      <c r="AL101" s="129" t="s">
        <v>837</v>
      </c>
      <c r="AM101" s="129">
        <v>0</v>
      </c>
      <c r="AN101" s="129">
        <v>0</v>
      </c>
      <c r="AO101" s="129" t="s">
        <v>232</v>
      </c>
      <c r="AP101" s="129" t="s">
        <v>500</v>
      </c>
      <c r="AQ101" s="129" t="s">
        <v>500</v>
      </c>
      <c r="AR101" s="129" t="s">
        <v>500</v>
      </c>
      <c r="AS101" s="129" t="s">
        <v>500</v>
      </c>
      <c r="AT101" s="129">
        <v>0</v>
      </c>
      <c r="AU101" s="129" t="s">
        <v>500</v>
      </c>
      <c r="AV101" s="129" t="s">
        <v>500</v>
      </c>
      <c r="AW101" s="129">
        <v>0</v>
      </c>
      <c r="AX101" s="129">
        <v>0</v>
      </c>
      <c r="AY101" s="129">
        <v>0</v>
      </c>
      <c r="AZ101" s="129" t="s">
        <v>484</v>
      </c>
      <c r="BA101" s="129" t="s">
        <v>485</v>
      </c>
      <c r="BB101" s="129" t="s">
        <v>486</v>
      </c>
      <c r="BC101" s="129">
        <v>3778917</v>
      </c>
      <c r="BD101" s="129" t="s">
        <v>487</v>
      </c>
      <c r="BE101" s="129" t="s">
        <v>488</v>
      </c>
      <c r="BF101" s="129" t="s">
        <v>489</v>
      </c>
      <c r="BG101" s="129" t="s">
        <v>489</v>
      </c>
      <c r="BH101" s="129" t="s">
        <v>489</v>
      </c>
      <c r="BI101" s="129" t="s">
        <v>490</v>
      </c>
      <c r="BJ101" s="129" t="s">
        <v>956</v>
      </c>
      <c r="BK101" s="129">
        <v>4514168000</v>
      </c>
      <c r="BL101" s="129" t="s">
        <v>500</v>
      </c>
      <c r="BM101" s="138" t="s">
        <v>500</v>
      </c>
      <c r="BN101" s="129">
        <v>0</v>
      </c>
      <c r="BO101" s="129" t="s">
        <v>838</v>
      </c>
      <c r="BP101" s="129" t="s">
        <v>500</v>
      </c>
      <c r="BQ101" s="129" t="s">
        <v>500</v>
      </c>
      <c r="BR101" s="138" t="s">
        <v>500</v>
      </c>
      <c r="BS101" s="138" t="s">
        <v>500</v>
      </c>
      <c r="BT101" s="129" t="s">
        <v>500</v>
      </c>
      <c r="BU101" s="129" t="s">
        <v>500</v>
      </c>
      <c r="BV101" s="129" t="s">
        <v>500</v>
      </c>
      <c r="BW101" s="129" t="s">
        <v>500</v>
      </c>
      <c r="BX101" s="129" t="s">
        <v>1147</v>
      </c>
      <c r="BY101" s="129" t="s">
        <v>500</v>
      </c>
      <c r="BZ101" s="129" t="s">
        <v>500</v>
      </c>
      <c r="CA101" s="129" t="s">
        <v>500</v>
      </c>
      <c r="CB101" s="129" t="s">
        <v>1143</v>
      </c>
      <c r="CC101" s="129" t="s">
        <v>500</v>
      </c>
      <c r="CD101" s="129" t="s">
        <v>500</v>
      </c>
      <c r="CE101" s="129" t="s">
        <v>500</v>
      </c>
      <c r="CF101" s="129" t="s">
        <v>499</v>
      </c>
      <c r="CG101" s="129" t="s">
        <v>500</v>
      </c>
      <c r="CH101" s="129" t="s">
        <v>500</v>
      </c>
      <c r="CI101" s="129" t="s">
        <v>500</v>
      </c>
      <c r="CJ101" s="129" t="s">
        <v>500</v>
      </c>
      <c r="CK101" s="129" t="s">
        <v>500</v>
      </c>
      <c r="CL101" s="129" t="s">
        <v>494</v>
      </c>
      <c r="CM101" s="129">
        <v>0</v>
      </c>
      <c r="CN101" s="139">
        <v>0</v>
      </c>
      <c r="CO101" s="129" t="s">
        <v>494</v>
      </c>
      <c r="CP101" s="129">
        <v>0</v>
      </c>
      <c r="CQ101" s="129">
        <v>0</v>
      </c>
      <c r="CR101" s="129" t="s">
        <v>500</v>
      </c>
      <c r="CS101" s="129">
        <v>0</v>
      </c>
      <c r="CT101" s="139">
        <v>0</v>
      </c>
      <c r="CU101" s="129" t="s">
        <v>500</v>
      </c>
      <c r="CV101" s="129" t="s">
        <v>500</v>
      </c>
      <c r="CW101" s="139">
        <v>0</v>
      </c>
      <c r="CX101" s="129" t="s">
        <v>500</v>
      </c>
      <c r="CY101" s="129">
        <v>2999</v>
      </c>
      <c r="CZ101" s="129">
        <v>0</v>
      </c>
      <c r="DB101" s="139">
        <f>+Tabla3[[#This Row],[VALOR TOTAL ESTIMADO VIGENCIA ACTUAL]]-Tabla3[[#This Row],[Valor CDP BD]]</f>
        <v>18000000</v>
      </c>
      <c r="DC101" s="139">
        <f>+Tabla3[[#This Row],[Valor CDP BD]]-Tabla3[[#This Row],[Valor RP BD]]</f>
        <v>0</v>
      </c>
    </row>
    <row r="102" spans="1:107" ht="13.9" customHeight="1" x14ac:dyDescent="0.2">
      <c r="A102" s="129" t="s">
        <v>1148</v>
      </c>
      <c r="B102" s="129" t="s">
        <v>1149</v>
      </c>
      <c r="C102" s="129">
        <v>7711</v>
      </c>
      <c r="D102" s="129" t="s">
        <v>1148</v>
      </c>
      <c r="E102" s="129">
        <v>1012022</v>
      </c>
      <c r="F102" s="129">
        <v>7711</v>
      </c>
      <c r="G102" s="137" t="s">
        <v>500</v>
      </c>
      <c r="H102" s="129">
        <v>3001</v>
      </c>
      <c r="I102" s="129" t="s">
        <v>1150</v>
      </c>
      <c r="J102" s="129" t="s">
        <v>467</v>
      </c>
      <c r="K102" s="129" t="s">
        <v>468</v>
      </c>
      <c r="L102" s="129" t="s">
        <v>469</v>
      </c>
      <c r="M102" s="129" t="s">
        <v>831</v>
      </c>
      <c r="N102" s="129" t="s">
        <v>471</v>
      </c>
      <c r="O102" s="129" t="s">
        <v>832</v>
      </c>
      <c r="P102" s="129" t="s">
        <v>246</v>
      </c>
      <c r="Q102" s="129" t="s">
        <v>243</v>
      </c>
      <c r="R102" s="129" t="s">
        <v>1151</v>
      </c>
      <c r="S102" s="129" t="s">
        <v>1152</v>
      </c>
      <c r="T102" s="129" t="s">
        <v>475</v>
      </c>
      <c r="U102" s="129">
        <v>0</v>
      </c>
      <c r="V102" s="129" t="s">
        <v>1145</v>
      </c>
      <c r="W102" s="129" t="s">
        <v>953</v>
      </c>
      <c r="X102" s="129" t="s">
        <v>954</v>
      </c>
      <c r="Y102" s="129">
        <v>0</v>
      </c>
      <c r="Z102" s="129" t="s">
        <v>489</v>
      </c>
      <c r="AA102" s="129" t="s">
        <v>1146</v>
      </c>
      <c r="AB102" s="138">
        <v>4</v>
      </c>
      <c r="AC102" s="138">
        <v>4</v>
      </c>
      <c r="AD102" s="138">
        <v>3</v>
      </c>
      <c r="AE102" s="129">
        <v>1</v>
      </c>
      <c r="AF102" s="129">
        <v>7</v>
      </c>
      <c r="AG102" s="139">
        <v>560000</v>
      </c>
      <c r="AH102" s="129">
        <v>0</v>
      </c>
      <c r="AI102" s="129">
        <v>0</v>
      </c>
      <c r="AJ102" s="129">
        <v>0</v>
      </c>
      <c r="AK102" s="129" t="s">
        <v>836</v>
      </c>
      <c r="AL102" s="129" t="s">
        <v>837</v>
      </c>
      <c r="AM102" s="129">
        <v>0</v>
      </c>
      <c r="AN102" s="129">
        <v>0</v>
      </c>
      <c r="AO102" s="129" t="s">
        <v>232</v>
      </c>
      <c r="AP102" s="129" t="s">
        <v>500</v>
      </c>
      <c r="AQ102" s="129" t="s">
        <v>500</v>
      </c>
      <c r="AR102" s="129" t="s">
        <v>500</v>
      </c>
      <c r="AS102" s="129" t="s">
        <v>500</v>
      </c>
      <c r="AT102" s="129">
        <v>0</v>
      </c>
      <c r="AU102" s="129" t="s">
        <v>500</v>
      </c>
      <c r="AV102" s="129" t="s">
        <v>500</v>
      </c>
      <c r="AW102" s="129">
        <v>0</v>
      </c>
      <c r="AX102" s="129">
        <v>0</v>
      </c>
      <c r="AY102" s="129">
        <v>0</v>
      </c>
      <c r="AZ102" s="129" t="s">
        <v>484</v>
      </c>
      <c r="BA102" s="129" t="s">
        <v>485</v>
      </c>
      <c r="BB102" s="129" t="s">
        <v>486</v>
      </c>
      <c r="BC102" s="129">
        <v>3778917</v>
      </c>
      <c r="BD102" s="129" t="s">
        <v>487</v>
      </c>
      <c r="BE102" s="129" t="s">
        <v>488</v>
      </c>
      <c r="BF102" s="129" t="s">
        <v>489</v>
      </c>
      <c r="BG102" s="129" t="s">
        <v>489</v>
      </c>
      <c r="BH102" s="129" t="s">
        <v>489</v>
      </c>
      <c r="BI102" s="129" t="s">
        <v>490</v>
      </c>
      <c r="BJ102" s="129" t="s">
        <v>956</v>
      </c>
      <c r="BK102" s="129">
        <v>4514168000</v>
      </c>
      <c r="BL102" s="129" t="s">
        <v>500</v>
      </c>
      <c r="BM102" s="138" t="s">
        <v>500</v>
      </c>
      <c r="BN102" s="129">
        <v>0</v>
      </c>
      <c r="BO102" s="129" t="s">
        <v>838</v>
      </c>
      <c r="BP102" s="129" t="s">
        <v>500</v>
      </c>
      <c r="BQ102" s="129" t="s">
        <v>500</v>
      </c>
      <c r="BR102" s="138" t="s">
        <v>500</v>
      </c>
      <c r="BS102" s="138" t="s">
        <v>500</v>
      </c>
      <c r="BT102" s="129" t="s">
        <v>500</v>
      </c>
      <c r="BU102" s="129" t="s">
        <v>500</v>
      </c>
      <c r="BV102" s="129" t="s">
        <v>500</v>
      </c>
      <c r="BW102" s="129" t="s">
        <v>500</v>
      </c>
      <c r="BX102" s="129" t="s">
        <v>1147</v>
      </c>
      <c r="BY102" s="129" t="s">
        <v>500</v>
      </c>
      <c r="BZ102" s="129" t="s">
        <v>500</v>
      </c>
      <c r="CA102" s="129" t="s">
        <v>500</v>
      </c>
      <c r="CB102" s="129" t="s">
        <v>1151</v>
      </c>
      <c r="CC102" s="129" t="s">
        <v>500</v>
      </c>
      <c r="CD102" s="129" t="s">
        <v>500</v>
      </c>
      <c r="CE102" s="129" t="s">
        <v>500</v>
      </c>
      <c r="CF102" s="129" t="s">
        <v>499</v>
      </c>
      <c r="CG102" s="129" t="s">
        <v>500</v>
      </c>
      <c r="CH102" s="129" t="s">
        <v>500</v>
      </c>
      <c r="CI102" s="129" t="s">
        <v>500</v>
      </c>
      <c r="CJ102" s="129" t="s">
        <v>500</v>
      </c>
      <c r="CK102" s="129" t="s">
        <v>500</v>
      </c>
      <c r="CL102" s="129" t="s">
        <v>494</v>
      </c>
      <c r="CM102" s="129">
        <v>0</v>
      </c>
      <c r="CN102" s="139">
        <v>0</v>
      </c>
      <c r="CO102" s="129" t="s">
        <v>494</v>
      </c>
      <c r="CP102" s="129">
        <v>0</v>
      </c>
      <c r="CQ102" s="129">
        <v>0</v>
      </c>
      <c r="CR102" s="129" t="s">
        <v>500</v>
      </c>
      <c r="CS102" s="129">
        <v>0</v>
      </c>
      <c r="CT102" s="139">
        <v>0</v>
      </c>
      <c r="CU102" s="129" t="s">
        <v>500</v>
      </c>
      <c r="CV102" s="129" t="s">
        <v>500</v>
      </c>
      <c r="CW102" s="139">
        <v>0</v>
      </c>
      <c r="CX102" s="129" t="s">
        <v>500</v>
      </c>
      <c r="CY102" s="129">
        <v>3001</v>
      </c>
      <c r="CZ102" s="129">
        <v>0</v>
      </c>
      <c r="DB102" s="139">
        <f>+Tabla3[[#This Row],[VALOR TOTAL ESTIMADO VIGENCIA ACTUAL]]-Tabla3[[#This Row],[Valor CDP BD]]</f>
        <v>560000</v>
      </c>
      <c r="DC102" s="139">
        <f>+Tabla3[[#This Row],[Valor CDP BD]]-Tabla3[[#This Row],[Valor RP BD]]</f>
        <v>0</v>
      </c>
    </row>
    <row r="103" spans="1:107" ht="13.9" customHeight="1" x14ac:dyDescent="0.2">
      <c r="A103" s="129" t="s">
        <v>1153</v>
      </c>
      <c r="B103" s="129" t="s">
        <v>1154</v>
      </c>
      <c r="C103" s="129">
        <v>7711</v>
      </c>
      <c r="D103" s="129" t="s">
        <v>1153</v>
      </c>
      <c r="E103" s="129">
        <v>1022022</v>
      </c>
      <c r="F103" s="129">
        <v>7711</v>
      </c>
      <c r="G103" s="137" t="s">
        <v>500</v>
      </c>
      <c r="H103" s="129">
        <v>3003</v>
      </c>
      <c r="I103" s="129" t="s">
        <v>1155</v>
      </c>
      <c r="J103" s="129" t="s">
        <v>467</v>
      </c>
      <c r="K103" s="129" t="s">
        <v>468</v>
      </c>
      <c r="L103" s="129" t="s">
        <v>469</v>
      </c>
      <c r="M103" s="129" t="s">
        <v>831</v>
      </c>
      <c r="N103" s="129" t="s">
        <v>471</v>
      </c>
      <c r="O103" s="129" t="s">
        <v>832</v>
      </c>
      <c r="P103" s="129" t="s">
        <v>246</v>
      </c>
      <c r="Q103" s="129" t="s">
        <v>243</v>
      </c>
      <c r="R103" s="129" t="s">
        <v>1156</v>
      </c>
      <c r="S103" s="129" t="s">
        <v>1157</v>
      </c>
      <c r="T103" s="129" t="s">
        <v>475</v>
      </c>
      <c r="U103" s="129">
        <v>0</v>
      </c>
      <c r="V103" s="129" t="s">
        <v>1145</v>
      </c>
      <c r="W103" s="129" t="s">
        <v>953</v>
      </c>
      <c r="X103" s="129" t="s">
        <v>954</v>
      </c>
      <c r="Y103" s="129">
        <v>0</v>
      </c>
      <c r="Z103" s="129" t="s">
        <v>489</v>
      </c>
      <c r="AA103" s="129" t="s">
        <v>1146</v>
      </c>
      <c r="AB103" s="138">
        <v>4</v>
      </c>
      <c r="AC103" s="138">
        <v>4</v>
      </c>
      <c r="AD103" s="138">
        <v>3</v>
      </c>
      <c r="AE103" s="129">
        <v>1</v>
      </c>
      <c r="AF103" s="129">
        <v>7</v>
      </c>
      <c r="AG103" s="139">
        <v>1600000</v>
      </c>
      <c r="AH103" s="129">
        <v>0</v>
      </c>
      <c r="AI103" s="129">
        <v>0</v>
      </c>
      <c r="AJ103" s="129">
        <v>0</v>
      </c>
      <c r="AK103" s="129" t="s">
        <v>836</v>
      </c>
      <c r="AL103" s="129" t="s">
        <v>837</v>
      </c>
      <c r="AM103" s="129">
        <v>0</v>
      </c>
      <c r="AN103" s="129">
        <v>0</v>
      </c>
      <c r="AO103" s="129" t="s">
        <v>232</v>
      </c>
      <c r="AP103" s="129" t="s">
        <v>500</v>
      </c>
      <c r="AQ103" s="129" t="s">
        <v>500</v>
      </c>
      <c r="AR103" s="129" t="s">
        <v>500</v>
      </c>
      <c r="AS103" s="129" t="s">
        <v>500</v>
      </c>
      <c r="AT103" s="129">
        <v>0</v>
      </c>
      <c r="AU103" s="129" t="s">
        <v>500</v>
      </c>
      <c r="AV103" s="129" t="s">
        <v>500</v>
      </c>
      <c r="AW103" s="129">
        <v>0</v>
      </c>
      <c r="AX103" s="129">
        <v>0</v>
      </c>
      <c r="AY103" s="129">
        <v>0</v>
      </c>
      <c r="AZ103" s="129" t="s">
        <v>484</v>
      </c>
      <c r="BA103" s="129" t="s">
        <v>485</v>
      </c>
      <c r="BB103" s="129" t="s">
        <v>486</v>
      </c>
      <c r="BC103" s="129">
        <v>3778917</v>
      </c>
      <c r="BD103" s="129" t="s">
        <v>487</v>
      </c>
      <c r="BE103" s="129" t="s">
        <v>488</v>
      </c>
      <c r="BF103" s="129" t="s">
        <v>489</v>
      </c>
      <c r="BG103" s="129" t="s">
        <v>489</v>
      </c>
      <c r="BH103" s="129" t="s">
        <v>489</v>
      </c>
      <c r="BI103" s="129" t="s">
        <v>490</v>
      </c>
      <c r="BJ103" s="129" t="s">
        <v>956</v>
      </c>
      <c r="BK103" s="129">
        <v>4514168000</v>
      </c>
      <c r="BL103" s="129" t="s">
        <v>500</v>
      </c>
      <c r="BM103" s="138" t="s">
        <v>500</v>
      </c>
      <c r="BN103" s="129">
        <v>0</v>
      </c>
      <c r="BO103" s="129" t="s">
        <v>838</v>
      </c>
      <c r="BP103" s="129" t="s">
        <v>500</v>
      </c>
      <c r="BQ103" s="129" t="s">
        <v>500</v>
      </c>
      <c r="BR103" s="138" t="s">
        <v>500</v>
      </c>
      <c r="BS103" s="138" t="s">
        <v>500</v>
      </c>
      <c r="BT103" s="129" t="s">
        <v>500</v>
      </c>
      <c r="BU103" s="129" t="s">
        <v>500</v>
      </c>
      <c r="BV103" s="129" t="s">
        <v>500</v>
      </c>
      <c r="BW103" s="129" t="s">
        <v>500</v>
      </c>
      <c r="BX103" s="129" t="s">
        <v>1147</v>
      </c>
      <c r="BY103" s="129" t="s">
        <v>500</v>
      </c>
      <c r="BZ103" s="129" t="s">
        <v>500</v>
      </c>
      <c r="CA103" s="129" t="s">
        <v>500</v>
      </c>
      <c r="CB103" s="129" t="s">
        <v>1156</v>
      </c>
      <c r="CC103" s="129" t="s">
        <v>500</v>
      </c>
      <c r="CD103" s="129" t="s">
        <v>500</v>
      </c>
      <c r="CE103" s="129" t="s">
        <v>500</v>
      </c>
      <c r="CF103" s="129" t="s">
        <v>499</v>
      </c>
      <c r="CG103" s="129" t="s">
        <v>500</v>
      </c>
      <c r="CH103" s="129" t="s">
        <v>500</v>
      </c>
      <c r="CI103" s="129" t="s">
        <v>500</v>
      </c>
      <c r="CJ103" s="129" t="s">
        <v>500</v>
      </c>
      <c r="CK103" s="129" t="s">
        <v>500</v>
      </c>
      <c r="CL103" s="129" t="s">
        <v>494</v>
      </c>
      <c r="CM103" s="129">
        <v>0</v>
      </c>
      <c r="CN103" s="139">
        <v>0</v>
      </c>
      <c r="CO103" s="129" t="s">
        <v>494</v>
      </c>
      <c r="CP103" s="129">
        <v>0</v>
      </c>
      <c r="CQ103" s="129">
        <v>0</v>
      </c>
      <c r="CR103" s="129" t="s">
        <v>500</v>
      </c>
      <c r="CS103" s="129">
        <v>0</v>
      </c>
      <c r="CT103" s="139">
        <v>0</v>
      </c>
      <c r="CU103" s="129" t="s">
        <v>500</v>
      </c>
      <c r="CV103" s="129" t="s">
        <v>500</v>
      </c>
      <c r="CW103" s="139">
        <v>0</v>
      </c>
      <c r="CX103" s="129" t="s">
        <v>500</v>
      </c>
      <c r="CY103" s="129">
        <v>3003</v>
      </c>
      <c r="CZ103" s="129">
        <v>0</v>
      </c>
      <c r="DB103" s="139">
        <f>+Tabla3[[#This Row],[VALOR TOTAL ESTIMADO VIGENCIA ACTUAL]]-Tabla3[[#This Row],[Valor CDP BD]]</f>
        <v>1600000</v>
      </c>
      <c r="DC103" s="139">
        <f>+Tabla3[[#This Row],[Valor CDP BD]]-Tabla3[[#This Row],[Valor RP BD]]</f>
        <v>0</v>
      </c>
    </row>
    <row r="104" spans="1:107" ht="13.9" customHeight="1" x14ac:dyDescent="0.2">
      <c r="A104" s="129" t="s">
        <v>1158</v>
      </c>
      <c r="B104" s="129" t="s">
        <v>1159</v>
      </c>
      <c r="C104" s="129">
        <v>7711</v>
      </c>
      <c r="D104" s="129" t="s">
        <v>1158</v>
      </c>
      <c r="E104" s="129">
        <v>1032022</v>
      </c>
      <c r="F104" s="129">
        <v>7711</v>
      </c>
      <c r="G104" s="137" t="s">
        <v>500</v>
      </c>
      <c r="H104" s="129">
        <v>3005</v>
      </c>
      <c r="I104" s="129" t="s">
        <v>1160</v>
      </c>
      <c r="J104" s="129" t="s">
        <v>467</v>
      </c>
      <c r="K104" s="129" t="s">
        <v>468</v>
      </c>
      <c r="L104" s="129" t="s">
        <v>469</v>
      </c>
      <c r="M104" s="129" t="s">
        <v>831</v>
      </c>
      <c r="N104" s="129" t="s">
        <v>471</v>
      </c>
      <c r="O104" s="129" t="s">
        <v>832</v>
      </c>
      <c r="P104" s="129" t="s">
        <v>246</v>
      </c>
      <c r="Q104" s="129" t="s">
        <v>243</v>
      </c>
      <c r="R104" s="129" t="s">
        <v>1161</v>
      </c>
      <c r="S104" s="129" t="s">
        <v>1162</v>
      </c>
      <c r="T104" s="129" t="s">
        <v>475</v>
      </c>
      <c r="U104" s="129">
        <v>0</v>
      </c>
      <c r="V104" s="129" t="s">
        <v>1145</v>
      </c>
      <c r="W104" s="129" t="s">
        <v>953</v>
      </c>
      <c r="X104" s="129" t="s">
        <v>954</v>
      </c>
      <c r="Y104" s="129">
        <v>0</v>
      </c>
      <c r="Z104" s="129" t="s">
        <v>489</v>
      </c>
      <c r="AA104" s="129" t="s">
        <v>1146</v>
      </c>
      <c r="AB104" s="138">
        <v>4</v>
      </c>
      <c r="AC104" s="138">
        <v>4</v>
      </c>
      <c r="AD104" s="138">
        <v>3</v>
      </c>
      <c r="AE104" s="129">
        <v>1</v>
      </c>
      <c r="AF104" s="129">
        <v>7</v>
      </c>
      <c r="AG104" s="139">
        <v>9600000</v>
      </c>
      <c r="AH104" s="129">
        <v>0</v>
      </c>
      <c r="AI104" s="129">
        <v>0</v>
      </c>
      <c r="AJ104" s="129">
        <v>0</v>
      </c>
      <c r="AK104" s="129" t="s">
        <v>836</v>
      </c>
      <c r="AL104" s="129" t="s">
        <v>837</v>
      </c>
      <c r="AM104" s="129">
        <v>0</v>
      </c>
      <c r="AN104" s="129">
        <v>0</v>
      </c>
      <c r="AO104" s="129" t="s">
        <v>232</v>
      </c>
      <c r="AP104" s="129" t="s">
        <v>500</v>
      </c>
      <c r="AQ104" s="129" t="s">
        <v>500</v>
      </c>
      <c r="AR104" s="129" t="s">
        <v>500</v>
      </c>
      <c r="AS104" s="129" t="s">
        <v>500</v>
      </c>
      <c r="AT104" s="129">
        <v>0</v>
      </c>
      <c r="AU104" s="129" t="s">
        <v>500</v>
      </c>
      <c r="AV104" s="129" t="s">
        <v>500</v>
      </c>
      <c r="AW104" s="129">
        <v>0</v>
      </c>
      <c r="AX104" s="129">
        <v>0</v>
      </c>
      <c r="AY104" s="129">
        <v>0</v>
      </c>
      <c r="AZ104" s="129" t="s">
        <v>484</v>
      </c>
      <c r="BA104" s="129" t="s">
        <v>485</v>
      </c>
      <c r="BB104" s="129" t="s">
        <v>486</v>
      </c>
      <c r="BC104" s="129">
        <v>3778917</v>
      </c>
      <c r="BD104" s="129" t="s">
        <v>487</v>
      </c>
      <c r="BE104" s="129" t="s">
        <v>488</v>
      </c>
      <c r="BF104" s="129" t="s">
        <v>489</v>
      </c>
      <c r="BG104" s="129" t="s">
        <v>489</v>
      </c>
      <c r="BH104" s="129" t="s">
        <v>489</v>
      </c>
      <c r="BI104" s="129" t="s">
        <v>490</v>
      </c>
      <c r="BJ104" s="129" t="s">
        <v>956</v>
      </c>
      <c r="BK104" s="129">
        <v>4514168000</v>
      </c>
      <c r="BL104" s="129" t="s">
        <v>500</v>
      </c>
      <c r="BM104" s="138" t="s">
        <v>500</v>
      </c>
      <c r="BN104" s="129">
        <v>0</v>
      </c>
      <c r="BO104" s="129" t="s">
        <v>838</v>
      </c>
      <c r="BP104" s="129" t="s">
        <v>500</v>
      </c>
      <c r="BQ104" s="129" t="s">
        <v>500</v>
      </c>
      <c r="BR104" s="138" t="s">
        <v>500</v>
      </c>
      <c r="BS104" s="138" t="s">
        <v>500</v>
      </c>
      <c r="BT104" s="129" t="s">
        <v>500</v>
      </c>
      <c r="BU104" s="129" t="s">
        <v>500</v>
      </c>
      <c r="BV104" s="129" t="s">
        <v>500</v>
      </c>
      <c r="BW104" s="129" t="s">
        <v>500</v>
      </c>
      <c r="BX104" s="129" t="s">
        <v>1147</v>
      </c>
      <c r="BY104" s="129" t="s">
        <v>500</v>
      </c>
      <c r="BZ104" s="129" t="s">
        <v>500</v>
      </c>
      <c r="CA104" s="129" t="s">
        <v>500</v>
      </c>
      <c r="CB104" s="129" t="s">
        <v>1161</v>
      </c>
      <c r="CC104" s="129" t="s">
        <v>500</v>
      </c>
      <c r="CD104" s="129" t="s">
        <v>500</v>
      </c>
      <c r="CE104" s="129" t="s">
        <v>500</v>
      </c>
      <c r="CF104" s="129" t="s">
        <v>499</v>
      </c>
      <c r="CG104" s="129" t="s">
        <v>500</v>
      </c>
      <c r="CH104" s="129" t="s">
        <v>500</v>
      </c>
      <c r="CI104" s="129" t="s">
        <v>500</v>
      </c>
      <c r="CJ104" s="129" t="s">
        <v>500</v>
      </c>
      <c r="CK104" s="129" t="s">
        <v>500</v>
      </c>
      <c r="CL104" s="129" t="s">
        <v>494</v>
      </c>
      <c r="CM104" s="129">
        <v>0</v>
      </c>
      <c r="CN104" s="139">
        <v>0</v>
      </c>
      <c r="CO104" s="129" t="s">
        <v>494</v>
      </c>
      <c r="CP104" s="129">
        <v>0</v>
      </c>
      <c r="CQ104" s="129">
        <v>0</v>
      </c>
      <c r="CR104" s="129" t="s">
        <v>500</v>
      </c>
      <c r="CS104" s="129">
        <v>0</v>
      </c>
      <c r="CT104" s="139">
        <v>0</v>
      </c>
      <c r="CU104" s="129" t="s">
        <v>500</v>
      </c>
      <c r="CV104" s="129" t="s">
        <v>500</v>
      </c>
      <c r="CW104" s="139">
        <v>0</v>
      </c>
      <c r="CX104" s="129" t="s">
        <v>500</v>
      </c>
      <c r="CY104" s="129">
        <v>3005</v>
      </c>
      <c r="CZ104" s="129">
        <v>0</v>
      </c>
      <c r="DB104" s="139">
        <f>+Tabla3[[#This Row],[VALOR TOTAL ESTIMADO VIGENCIA ACTUAL]]-Tabla3[[#This Row],[Valor CDP BD]]</f>
        <v>9600000</v>
      </c>
      <c r="DC104" s="139">
        <f>+Tabla3[[#This Row],[Valor CDP BD]]-Tabla3[[#This Row],[Valor RP BD]]</f>
        <v>0</v>
      </c>
    </row>
    <row r="105" spans="1:107" ht="13.9" customHeight="1" x14ac:dyDescent="0.2">
      <c r="A105" s="129" t="s">
        <v>1163</v>
      </c>
      <c r="B105" s="129" t="s">
        <v>1164</v>
      </c>
      <c r="C105" s="129">
        <v>7711</v>
      </c>
      <c r="D105" s="129" t="s">
        <v>1163</v>
      </c>
      <c r="E105" s="129">
        <v>1042022</v>
      </c>
      <c r="F105" s="129">
        <v>7711</v>
      </c>
      <c r="G105" s="137" t="s">
        <v>500</v>
      </c>
      <c r="H105" s="129">
        <v>3007</v>
      </c>
      <c r="I105" s="129" t="s">
        <v>1165</v>
      </c>
      <c r="J105" s="129" t="s">
        <v>467</v>
      </c>
      <c r="K105" s="129" t="s">
        <v>468</v>
      </c>
      <c r="L105" s="129" t="s">
        <v>469</v>
      </c>
      <c r="M105" s="129" t="s">
        <v>831</v>
      </c>
      <c r="N105" s="129" t="s">
        <v>471</v>
      </c>
      <c r="O105" s="129" t="s">
        <v>832</v>
      </c>
      <c r="P105" s="129" t="s">
        <v>246</v>
      </c>
      <c r="Q105" s="129" t="s">
        <v>243</v>
      </c>
      <c r="R105" s="129" t="s">
        <v>1166</v>
      </c>
      <c r="S105" s="129" t="s">
        <v>1167</v>
      </c>
      <c r="T105" s="129" t="s">
        <v>475</v>
      </c>
      <c r="U105" s="129">
        <v>0</v>
      </c>
      <c r="V105" s="129" t="s">
        <v>1145</v>
      </c>
      <c r="W105" s="129" t="s">
        <v>953</v>
      </c>
      <c r="X105" s="129" t="s">
        <v>954</v>
      </c>
      <c r="Y105" s="129">
        <v>0</v>
      </c>
      <c r="Z105" s="129" t="s">
        <v>489</v>
      </c>
      <c r="AA105" s="129" t="s">
        <v>1146</v>
      </c>
      <c r="AB105" s="138">
        <v>4</v>
      </c>
      <c r="AC105" s="138">
        <v>4</v>
      </c>
      <c r="AD105" s="138">
        <v>3</v>
      </c>
      <c r="AE105" s="129">
        <v>1</v>
      </c>
      <c r="AF105" s="129">
        <v>7</v>
      </c>
      <c r="AG105" s="139">
        <v>5600000</v>
      </c>
      <c r="AH105" s="129">
        <v>0</v>
      </c>
      <c r="AI105" s="129">
        <v>0</v>
      </c>
      <c r="AJ105" s="129">
        <v>0</v>
      </c>
      <c r="AK105" s="129" t="s">
        <v>836</v>
      </c>
      <c r="AL105" s="129" t="s">
        <v>837</v>
      </c>
      <c r="AM105" s="129">
        <v>0</v>
      </c>
      <c r="AN105" s="129">
        <v>0</v>
      </c>
      <c r="AO105" s="129" t="s">
        <v>232</v>
      </c>
      <c r="AP105" s="129" t="s">
        <v>500</v>
      </c>
      <c r="AQ105" s="129" t="s">
        <v>500</v>
      </c>
      <c r="AR105" s="129" t="s">
        <v>500</v>
      </c>
      <c r="AS105" s="129" t="s">
        <v>500</v>
      </c>
      <c r="AT105" s="129">
        <v>0</v>
      </c>
      <c r="AU105" s="129" t="s">
        <v>500</v>
      </c>
      <c r="AV105" s="129" t="s">
        <v>500</v>
      </c>
      <c r="AW105" s="129">
        <v>0</v>
      </c>
      <c r="AX105" s="129">
        <v>0</v>
      </c>
      <c r="AY105" s="129">
        <v>0</v>
      </c>
      <c r="AZ105" s="129" t="s">
        <v>484</v>
      </c>
      <c r="BA105" s="129" t="s">
        <v>485</v>
      </c>
      <c r="BB105" s="129" t="s">
        <v>486</v>
      </c>
      <c r="BC105" s="129">
        <v>3778917</v>
      </c>
      <c r="BD105" s="129" t="s">
        <v>487</v>
      </c>
      <c r="BE105" s="129" t="s">
        <v>488</v>
      </c>
      <c r="BF105" s="129" t="s">
        <v>489</v>
      </c>
      <c r="BG105" s="129" t="s">
        <v>489</v>
      </c>
      <c r="BH105" s="129" t="s">
        <v>489</v>
      </c>
      <c r="BI105" s="129" t="s">
        <v>490</v>
      </c>
      <c r="BJ105" s="129" t="s">
        <v>956</v>
      </c>
      <c r="BK105" s="129">
        <v>4514168000</v>
      </c>
      <c r="BL105" s="129" t="s">
        <v>500</v>
      </c>
      <c r="BM105" s="138" t="s">
        <v>500</v>
      </c>
      <c r="BN105" s="129">
        <v>0</v>
      </c>
      <c r="BO105" s="129" t="s">
        <v>838</v>
      </c>
      <c r="BP105" s="129" t="s">
        <v>500</v>
      </c>
      <c r="BQ105" s="129" t="s">
        <v>500</v>
      </c>
      <c r="BR105" s="138" t="s">
        <v>500</v>
      </c>
      <c r="BS105" s="138" t="s">
        <v>500</v>
      </c>
      <c r="BT105" s="129" t="s">
        <v>500</v>
      </c>
      <c r="BU105" s="129" t="s">
        <v>500</v>
      </c>
      <c r="BV105" s="129" t="s">
        <v>500</v>
      </c>
      <c r="BW105" s="129" t="s">
        <v>500</v>
      </c>
      <c r="BX105" s="129" t="s">
        <v>1147</v>
      </c>
      <c r="BY105" s="129" t="s">
        <v>500</v>
      </c>
      <c r="BZ105" s="129" t="s">
        <v>500</v>
      </c>
      <c r="CA105" s="129" t="s">
        <v>500</v>
      </c>
      <c r="CB105" s="129" t="s">
        <v>1166</v>
      </c>
      <c r="CC105" s="129" t="s">
        <v>500</v>
      </c>
      <c r="CD105" s="129" t="s">
        <v>500</v>
      </c>
      <c r="CE105" s="129" t="s">
        <v>500</v>
      </c>
      <c r="CF105" s="129" t="s">
        <v>499</v>
      </c>
      <c r="CG105" s="129" t="s">
        <v>500</v>
      </c>
      <c r="CH105" s="129" t="s">
        <v>500</v>
      </c>
      <c r="CI105" s="129" t="s">
        <v>500</v>
      </c>
      <c r="CJ105" s="129" t="s">
        <v>500</v>
      </c>
      <c r="CK105" s="129" t="s">
        <v>500</v>
      </c>
      <c r="CL105" s="129" t="s">
        <v>494</v>
      </c>
      <c r="CM105" s="129">
        <v>0</v>
      </c>
      <c r="CN105" s="139">
        <v>0</v>
      </c>
      <c r="CO105" s="129" t="s">
        <v>494</v>
      </c>
      <c r="CP105" s="129">
        <v>0</v>
      </c>
      <c r="CQ105" s="129">
        <v>0</v>
      </c>
      <c r="CR105" s="129" t="s">
        <v>500</v>
      </c>
      <c r="CS105" s="129">
        <v>0</v>
      </c>
      <c r="CT105" s="139">
        <v>0</v>
      </c>
      <c r="CU105" s="129" t="s">
        <v>500</v>
      </c>
      <c r="CV105" s="129" t="s">
        <v>500</v>
      </c>
      <c r="CW105" s="139">
        <v>0</v>
      </c>
      <c r="CX105" s="129" t="s">
        <v>500</v>
      </c>
      <c r="CY105" s="129">
        <v>3007</v>
      </c>
      <c r="CZ105" s="129">
        <v>0</v>
      </c>
      <c r="DB105" s="139">
        <f>+Tabla3[[#This Row],[VALOR TOTAL ESTIMADO VIGENCIA ACTUAL]]-Tabla3[[#This Row],[Valor CDP BD]]</f>
        <v>5600000</v>
      </c>
      <c r="DC105" s="139">
        <f>+Tabla3[[#This Row],[Valor CDP BD]]-Tabla3[[#This Row],[Valor RP BD]]</f>
        <v>0</v>
      </c>
    </row>
    <row r="106" spans="1:107" ht="13.9" customHeight="1" x14ac:dyDescent="0.2">
      <c r="A106" s="129" t="s">
        <v>1168</v>
      </c>
      <c r="B106" s="129" t="s">
        <v>1169</v>
      </c>
      <c r="C106" s="129">
        <v>7711</v>
      </c>
      <c r="D106" s="129" t="s">
        <v>1168</v>
      </c>
      <c r="E106" s="129">
        <v>1052022</v>
      </c>
      <c r="F106" s="129">
        <v>7711</v>
      </c>
      <c r="G106" s="137" t="s">
        <v>500</v>
      </c>
      <c r="H106" s="129">
        <v>3009</v>
      </c>
      <c r="I106" s="129" t="s">
        <v>1170</v>
      </c>
      <c r="J106" s="129" t="s">
        <v>467</v>
      </c>
      <c r="K106" s="129" t="s">
        <v>468</v>
      </c>
      <c r="L106" s="129" t="s">
        <v>469</v>
      </c>
      <c r="M106" s="129" t="s">
        <v>831</v>
      </c>
      <c r="N106" s="129" t="s">
        <v>471</v>
      </c>
      <c r="O106" s="129" t="s">
        <v>832</v>
      </c>
      <c r="P106" s="129" t="s">
        <v>246</v>
      </c>
      <c r="Q106" s="129" t="s">
        <v>243</v>
      </c>
      <c r="R106" s="129" t="s">
        <v>1171</v>
      </c>
      <c r="S106" s="129" t="s">
        <v>1172</v>
      </c>
      <c r="T106" s="129" t="s">
        <v>475</v>
      </c>
      <c r="U106" s="129">
        <v>0</v>
      </c>
      <c r="V106" s="129" t="s">
        <v>1145</v>
      </c>
      <c r="W106" s="129" t="s">
        <v>953</v>
      </c>
      <c r="X106" s="129" t="s">
        <v>954</v>
      </c>
      <c r="Y106" s="129">
        <v>0</v>
      </c>
      <c r="Z106" s="129" t="s">
        <v>489</v>
      </c>
      <c r="AA106" s="129" t="s">
        <v>1146</v>
      </c>
      <c r="AB106" s="138">
        <v>4</v>
      </c>
      <c r="AC106" s="138">
        <v>4</v>
      </c>
      <c r="AD106" s="138">
        <v>3</v>
      </c>
      <c r="AE106" s="129">
        <v>1</v>
      </c>
      <c r="AF106" s="129">
        <v>7</v>
      </c>
      <c r="AG106" s="139">
        <v>24400000</v>
      </c>
      <c r="AH106" s="129">
        <v>0</v>
      </c>
      <c r="AI106" s="129">
        <v>0</v>
      </c>
      <c r="AJ106" s="129">
        <v>0</v>
      </c>
      <c r="AK106" s="129" t="s">
        <v>836</v>
      </c>
      <c r="AL106" s="129" t="s">
        <v>837</v>
      </c>
      <c r="AM106" s="129">
        <v>0</v>
      </c>
      <c r="AN106" s="129">
        <v>0</v>
      </c>
      <c r="AO106" s="129" t="s">
        <v>232</v>
      </c>
      <c r="AP106" s="129" t="s">
        <v>500</v>
      </c>
      <c r="AQ106" s="129" t="s">
        <v>500</v>
      </c>
      <c r="AR106" s="129" t="s">
        <v>500</v>
      </c>
      <c r="AS106" s="129" t="s">
        <v>500</v>
      </c>
      <c r="AT106" s="129">
        <v>0</v>
      </c>
      <c r="AU106" s="129" t="s">
        <v>500</v>
      </c>
      <c r="AV106" s="129" t="s">
        <v>500</v>
      </c>
      <c r="AW106" s="129">
        <v>0</v>
      </c>
      <c r="AX106" s="129">
        <v>0</v>
      </c>
      <c r="AY106" s="129">
        <v>0</v>
      </c>
      <c r="AZ106" s="129" t="s">
        <v>484</v>
      </c>
      <c r="BA106" s="129" t="s">
        <v>485</v>
      </c>
      <c r="BB106" s="129" t="s">
        <v>486</v>
      </c>
      <c r="BC106" s="129">
        <v>3778917</v>
      </c>
      <c r="BD106" s="129" t="s">
        <v>487</v>
      </c>
      <c r="BE106" s="129" t="s">
        <v>488</v>
      </c>
      <c r="BF106" s="129" t="s">
        <v>489</v>
      </c>
      <c r="BG106" s="129" t="s">
        <v>489</v>
      </c>
      <c r="BH106" s="129" t="s">
        <v>489</v>
      </c>
      <c r="BI106" s="129" t="s">
        <v>490</v>
      </c>
      <c r="BJ106" s="129" t="s">
        <v>956</v>
      </c>
      <c r="BK106" s="129">
        <v>4514168000</v>
      </c>
      <c r="BL106" s="129" t="s">
        <v>500</v>
      </c>
      <c r="BM106" s="138" t="s">
        <v>500</v>
      </c>
      <c r="BN106" s="129">
        <v>0</v>
      </c>
      <c r="BO106" s="129" t="s">
        <v>838</v>
      </c>
      <c r="BP106" s="129" t="s">
        <v>500</v>
      </c>
      <c r="BQ106" s="129" t="s">
        <v>500</v>
      </c>
      <c r="BR106" s="138" t="s">
        <v>500</v>
      </c>
      <c r="BS106" s="138" t="s">
        <v>500</v>
      </c>
      <c r="BT106" s="129" t="s">
        <v>500</v>
      </c>
      <c r="BU106" s="129" t="s">
        <v>500</v>
      </c>
      <c r="BV106" s="129" t="s">
        <v>500</v>
      </c>
      <c r="BW106" s="129" t="s">
        <v>500</v>
      </c>
      <c r="BX106" s="129" t="s">
        <v>1147</v>
      </c>
      <c r="BY106" s="129" t="s">
        <v>500</v>
      </c>
      <c r="BZ106" s="129" t="s">
        <v>500</v>
      </c>
      <c r="CA106" s="129" t="s">
        <v>500</v>
      </c>
      <c r="CB106" s="129" t="s">
        <v>1171</v>
      </c>
      <c r="CC106" s="129" t="s">
        <v>500</v>
      </c>
      <c r="CD106" s="129" t="s">
        <v>500</v>
      </c>
      <c r="CE106" s="129" t="s">
        <v>500</v>
      </c>
      <c r="CF106" s="129" t="s">
        <v>499</v>
      </c>
      <c r="CG106" s="129" t="s">
        <v>500</v>
      </c>
      <c r="CH106" s="129" t="s">
        <v>500</v>
      </c>
      <c r="CI106" s="129" t="s">
        <v>500</v>
      </c>
      <c r="CJ106" s="129" t="s">
        <v>500</v>
      </c>
      <c r="CK106" s="129" t="s">
        <v>500</v>
      </c>
      <c r="CL106" s="129" t="s">
        <v>494</v>
      </c>
      <c r="CM106" s="129">
        <v>0</v>
      </c>
      <c r="CN106" s="139">
        <v>0</v>
      </c>
      <c r="CO106" s="129" t="s">
        <v>494</v>
      </c>
      <c r="CP106" s="129">
        <v>0</v>
      </c>
      <c r="CQ106" s="129">
        <v>0</v>
      </c>
      <c r="CR106" s="129" t="s">
        <v>500</v>
      </c>
      <c r="CS106" s="129">
        <v>0</v>
      </c>
      <c r="CT106" s="139">
        <v>0</v>
      </c>
      <c r="CU106" s="129" t="s">
        <v>500</v>
      </c>
      <c r="CV106" s="129" t="s">
        <v>500</v>
      </c>
      <c r="CW106" s="139">
        <v>0</v>
      </c>
      <c r="CX106" s="129" t="s">
        <v>500</v>
      </c>
      <c r="CY106" s="129">
        <v>3009</v>
      </c>
      <c r="CZ106" s="129">
        <v>0</v>
      </c>
      <c r="DB106" s="139">
        <f>+Tabla3[[#This Row],[VALOR TOTAL ESTIMADO VIGENCIA ACTUAL]]-Tabla3[[#This Row],[Valor CDP BD]]</f>
        <v>24400000</v>
      </c>
      <c r="DC106" s="139">
        <f>+Tabla3[[#This Row],[Valor CDP BD]]-Tabla3[[#This Row],[Valor RP BD]]</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57F8-A5F6-42B1-9C5B-6DE55655459A}">
  <sheetPr>
    <tabColor rgb="FFFFFFCC"/>
  </sheetPr>
  <dimension ref="A1:L17"/>
  <sheetViews>
    <sheetView topLeftCell="E1" workbookViewId="0">
      <selection activeCell="C5" sqref="C5:N5"/>
    </sheetView>
  </sheetViews>
  <sheetFormatPr baseColWidth="10" defaultColWidth="18.5703125" defaultRowHeight="12" x14ac:dyDescent="0.2"/>
  <cols>
    <col min="1" max="1" width="18.5703125" style="129"/>
    <col min="2" max="5" width="18.5703125" style="158"/>
    <col min="6" max="16384" width="18.5703125" style="129"/>
  </cols>
  <sheetData>
    <row r="1" spans="1:12" ht="24" x14ac:dyDescent="0.2">
      <c r="A1" s="147" t="s">
        <v>1173</v>
      </c>
      <c r="B1" s="147" t="s">
        <v>1174</v>
      </c>
      <c r="C1" s="147" t="s">
        <v>1175</v>
      </c>
      <c r="D1" s="147" t="s">
        <v>1176</v>
      </c>
      <c r="E1" s="1087" t="s">
        <v>1177</v>
      </c>
      <c r="F1" s="1087"/>
      <c r="G1" s="1087" t="s">
        <v>1178</v>
      </c>
      <c r="H1" s="1087"/>
      <c r="I1" s="1087" t="s">
        <v>1179</v>
      </c>
      <c r="J1" s="1087"/>
      <c r="K1" s="1087" t="s">
        <v>1180</v>
      </c>
      <c r="L1" s="1087"/>
    </row>
    <row r="2" spans="1:12" x14ac:dyDescent="0.2">
      <c r="A2" s="148">
        <v>7711</v>
      </c>
      <c r="B2" s="149" t="s">
        <v>1181</v>
      </c>
      <c r="C2" s="129" t="s">
        <v>244</v>
      </c>
      <c r="D2" s="150">
        <v>523690000</v>
      </c>
      <c r="E2" s="151">
        <v>491798000</v>
      </c>
      <c r="F2" s="152">
        <v>0.93910137676869909</v>
      </c>
      <c r="G2" s="151">
        <v>491798000</v>
      </c>
      <c r="H2" s="152">
        <v>0.93910137676869909</v>
      </c>
      <c r="I2" s="151">
        <v>57480867</v>
      </c>
      <c r="J2" s="152">
        <v>0.11687901740145344</v>
      </c>
      <c r="K2" s="151">
        <v>31892000</v>
      </c>
      <c r="L2" s="152">
        <v>6.0898623231300963E-2</v>
      </c>
    </row>
    <row r="3" spans="1:12" x14ac:dyDescent="0.2">
      <c r="A3" s="148">
        <v>7711</v>
      </c>
      <c r="B3" s="149" t="s">
        <v>1181</v>
      </c>
      <c r="C3" s="129" t="s">
        <v>245</v>
      </c>
      <c r="D3" s="150">
        <v>1510512000</v>
      </c>
      <c r="E3" s="151">
        <v>1454111408</v>
      </c>
      <c r="F3" s="152">
        <v>0.96266127511731125</v>
      </c>
      <c r="G3" s="151">
        <v>1438934679</v>
      </c>
      <c r="H3" s="152">
        <v>0.9526138680129651</v>
      </c>
      <c r="I3" s="151">
        <v>150647071</v>
      </c>
      <c r="J3" s="152">
        <v>0.10469347441448383</v>
      </c>
      <c r="K3" s="151">
        <v>71577321</v>
      </c>
      <c r="L3" s="152">
        <v>4.7386131987034862E-2</v>
      </c>
    </row>
    <row r="4" spans="1:12" x14ac:dyDescent="0.2">
      <c r="A4" s="148">
        <v>7711</v>
      </c>
      <c r="B4" s="149" t="s">
        <v>1181</v>
      </c>
      <c r="C4" s="129" t="s">
        <v>243</v>
      </c>
      <c r="D4" s="150">
        <v>4514168000</v>
      </c>
      <c r="E4" s="151">
        <v>1017045613</v>
      </c>
      <c r="F4" s="152">
        <v>0.22530078920412355</v>
      </c>
      <c r="G4" s="151">
        <v>721547393</v>
      </c>
      <c r="H4" s="152">
        <v>0.15984061581226042</v>
      </c>
      <c r="I4" s="151">
        <v>31450800</v>
      </c>
      <c r="J4" s="152">
        <v>4.3587989236903803E-2</v>
      </c>
      <c r="K4" s="151">
        <v>3792620607</v>
      </c>
      <c r="L4" s="152">
        <v>0.84015938418773961</v>
      </c>
    </row>
    <row r="5" spans="1:12" x14ac:dyDescent="0.2">
      <c r="A5" s="153" t="s">
        <v>1182</v>
      </c>
      <c r="B5" s="153" t="s">
        <v>1181</v>
      </c>
      <c r="C5" s="153" t="s">
        <v>500</v>
      </c>
      <c r="D5" s="154">
        <v>6548370000</v>
      </c>
      <c r="E5" s="155">
        <v>2962955021</v>
      </c>
      <c r="F5" s="156">
        <v>0.45247214512924588</v>
      </c>
      <c r="G5" s="155">
        <v>2652280072</v>
      </c>
      <c r="H5" s="156">
        <v>0.40502904875564455</v>
      </c>
      <c r="I5" s="155">
        <v>239578738</v>
      </c>
      <c r="J5" s="156">
        <v>9.0329351160619062E-2</v>
      </c>
      <c r="K5" s="155">
        <v>3896089928</v>
      </c>
      <c r="L5" s="156">
        <v>0.59497095124435551</v>
      </c>
    </row>
    <row r="8" spans="1:12" x14ac:dyDescent="0.2">
      <c r="A8" s="157" t="s">
        <v>1183</v>
      </c>
      <c r="B8" s="158" t="s">
        <v>1185</v>
      </c>
      <c r="C8" s="158" t="s">
        <v>1186</v>
      </c>
      <c r="D8" s="158" t="s">
        <v>1187</v>
      </c>
      <c r="E8" s="158" t="s">
        <v>1188</v>
      </c>
    </row>
    <row r="9" spans="1:12" x14ac:dyDescent="0.2">
      <c r="A9" s="128" t="s">
        <v>244</v>
      </c>
      <c r="B9" s="158">
        <v>523690000</v>
      </c>
      <c r="C9" s="158">
        <v>491798000</v>
      </c>
      <c r="D9" s="158">
        <v>491798000</v>
      </c>
      <c r="E9" s="158">
        <v>57480867</v>
      </c>
    </row>
    <row r="10" spans="1:12" x14ac:dyDescent="0.2">
      <c r="A10" s="128" t="s">
        <v>245</v>
      </c>
      <c r="B10" s="158">
        <v>1510512000</v>
      </c>
      <c r="C10" s="158">
        <v>1454111408</v>
      </c>
      <c r="D10" s="158">
        <v>1438934679</v>
      </c>
      <c r="E10" s="158">
        <v>150647071</v>
      </c>
    </row>
    <row r="11" spans="1:12" x14ac:dyDescent="0.2">
      <c r="A11" s="128" t="s">
        <v>243</v>
      </c>
      <c r="B11" s="158">
        <v>4514168000</v>
      </c>
      <c r="C11" s="158">
        <v>1017045613</v>
      </c>
      <c r="D11" s="158">
        <v>721547393</v>
      </c>
      <c r="E11" s="158">
        <v>31450800</v>
      </c>
    </row>
    <row r="12" spans="1:12" x14ac:dyDescent="0.2">
      <c r="A12" s="128" t="s">
        <v>1184</v>
      </c>
      <c r="B12" s="158">
        <v>6548370000</v>
      </c>
      <c r="C12" s="158">
        <v>2962955021</v>
      </c>
      <c r="D12" s="158">
        <v>2652280072</v>
      </c>
      <c r="E12" s="158">
        <v>239578738</v>
      </c>
    </row>
    <row r="14" spans="1:12" x14ac:dyDescent="0.2">
      <c r="B14" s="158">
        <f>+GETPIVOTDATA("Suma de VALOR TOTAL ESTIMADO VIGENCIA ACTUAL",$A$8,"META PROYECTO","ATENDER EL 100% DE LOS CONCEPTOS TÉCNICOS QUE RECOMIENDAN ACTUACIONES ADMINISTRATIVAS SANCIONATORIAS DURANTE LA VIGENCIA PARA MEJORAR LA EFICIENCIA DEL PROCESO SANCIONATORIO AMBIENTAL")-D2</f>
        <v>0</v>
      </c>
      <c r="C14" s="158">
        <f>+GETPIVOTDATA("Suma de Valor CDP BD",$A$8,"META PROYECTO","ATENDER EL 100% DE LOS CONCEPTOS TÉCNICOS QUE RECOMIENDAN ACTUACIONES ADMINISTRATIVAS SANCIONATORIAS DURANTE LA VIGENCIA PARA MEJORAR LA EFICIENCIA DEL PROCESO SANCIONATORIO AMBIENTAL")-E2</f>
        <v>0</v>
      </c>
      <c r="D14" s="158">
        <f>+GETPIVOTDATA("Suma de Valor RP BD",$A$8,"META PROYECTO","ATENDER EL 100% DE LOS CONCEPTOS TÉCNICOS QUE RECOMIENDAN ACTUACIONES ADMINISTRATIVAS SANCIONATORIAS DURANTE LA VIGENCIA PARA MEJORAR LA EFICIENCIA DEL PROCESO SANCIONATORIO AMBIENTAL")-G2</f>
        <v>0</v>
      </c>
      <c r="E14" s="158">
        <f>+GETPIVOTDATA("Suma de Giros BD",$A$8,"META PROYECTO","ATENDER EL 100% DE LOS CONCEPTOS TÉCNICOS QUE RECOMIENDAN ACTUACIONES ADMINISTRATIVAS SANCIONATORIAS DURANTE LA VIGENCIA PARA MEJORAR LA EFICIENCIA DEL PROCESO SANCIONATORIO AMBIENTAL")-I2</f>
        <v>0</v>
      </c>
    </row>
    <row r="15" spans="1:12" x14ac:dyDescent="0.2">
      <c r="B15" s="158">
        <f>+GETPIVOTDATA("Suma de VALOR TOTAL ESTIMADO VIGENCIA ACTUAL",$A$8,"META PROYECTO","EJECUTAR 27.500 ACTUACIONES TÉCNICAS O JURÍDICAS DE EVALUACIÓN, CONTROL, SEGUIMIENTO Y PREVENCIÓN SOBRE EL RECURSO FAUNA SILVESTRE. ")-D3</f>
        <v>0</v>
      </c>
      <c r="C15" s="158">
        <f>+GETPIVOTDATA("Suma de Valor CDP BD",$A$8,"META PROYECTO","EJECUTAR 27.500 ACTUACIONES TÉCNICAS O JURÍDICAS DE EVALUACIÓN, CONTROL, SEGUIMIENTO Y PREVENCIÓN SOBRE EL RECURSO FAUNA SILVESTRE. ")-E3</f>
        <v>0</v>
      </c>
      <c r="D15" s="158">
        <f>+GETPIVOTDATA("Suma de Valor RP BD",$A$8,"META PROYECTO","EJECUTAR 27.500 ACTUACIONES TÉCNICAS O JURÍDICAS DE EVALUACIÓN, CONTROL, SEGUIMIENTO Y PREVENCIÓN SOBRE EL RECURSO FAUNA SILVESTRE. ")-G3</f>
        <v>0</v>
      </c>
      <c r="E15" s="158">
        <f>+GETPIVOTDATA("Suma de Giros BD",$A$8,"META PROYECTO","EJECUTAR 27.500 ACTUACIONES TÉCNICAS O JURÍDICAS DE EVALUACIÓN, CONTROL, SEGUIMIENTO Y PREVENCIÓN SOBRE EL RECURSO FAUNA SILVESTRE. ")-I3</f>
        <v>0</v>
      </c>
    </row>
    <row r="16" spans="1:12" x14ac:dyDescent="0.2">
      <c r="B16" s="158">
        <f>+GETPIVOTDATA("Suma de VALOR TOTAL ESTIMADO VIGENCIA ACTUAL",$A$8,"META PROYECTO","FORMULAR E IMPLEMENTAR UN (1) PROGRAMA PARA LA ATENCIÓN INTEGRAL Y ESPECIALIZADA DE LA FAUNA SILVESTRE. ")-D4</f>
        <v>0</v>
      </c>
      <c r="C16" s="158">
        <f>+GETPIVOTDATA("Suma de Valor CDP BD",$A$8,"META PROYECTO","FORMULAR E IMPLEMENTAR UN (1) PROGRAMA PARA LA ATENCIÓN INTEGRAL Y ESPECIALIZADA DE LA FAUNA SILVESTRE. ")-E4</f>
        <v>0</v>
      </c>
      <c r="D16" s="158">
        <f>+GETPIVOTDATA("Suma de Valor RP BD",$A$8,"META PROYECTO","FORMULAR E IMPLEMENTAR UN (1) PROGRAMA PARA LA ATENCIÓN INTEGRAL Y ESPECIALIZADA DE LA FAUNA SILVESTRE. ")-G4</f>
        <v>0</v>
      </c>
      <c r="E16" s="158">
        <f>+GETPIVOTDATA("Suma de Giros BD",$A$8,"META PROYECTO","FORMULAR E IMPLEMENTAR UN (1) PROGRAMA PARA LA ATENCIÓN INTEGRAL Y ESPECIALIZADA DE LA FAUNA SILVESTRE. ")-I4</f>
        <v>0</v>
      </c>
    </row>
    <row r="17" spans="2:5" x14ac:dyDescent="0.2">
      <c r="B17" s="158">
        <f>+GETPIVOTDATA("Suma de VALOR TOTAL ESTIMADO VIGENCIA ACTUAL",$A$8)-D5</f>
        <v>0</v>
      </c>
      <c r="C17" s="158">
        <f>+GETPIVOTDATA("Suma de Valor CDP BD",$A$8)-E5</f>
        <v>0</v>
      </c>
      <c r="D17" s="158">
        <f>+GETPIVOTDATA("Suma de Valor RP BD",$A$8)-G5</f>
        <v>0</v>
      </c>
      <c r="E17" s="158">
        <f>+GETPIVOTDATA("Suma de Giros BD",$A$8)-I5</f>
        <v>0</v>
      </c>
    </row>
  </sheetData>
  <mergeCells count="4">
    <mergeCell ref="E1:F1"/>
    <mergeCell ref="G1:H1"/>
    <mergeCell ref="I1:J1"/>
    <mergeCell ref="K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5FA7-78F7-4FF8-869B-AD15E8230288}">
  <sheetPr>
    <tabColor rgb="FFFFFFCC"/>
  </sheetPr>
  <dimension ref="A1:K95"/>
  <sheetViews>
    <sheetView topLeftCell="B1" workbookViewId="0">
      <selection activeCell="C5" sqref="C5:N5"/>
    </sheetView>
  </sheetViews>
  <sheetFormatPr baseColWidth="10" defaultColWidth="12.7109375" defaultRowHeight="16.149999999999999" customHeight="1" x14ac:dyDescent="0.25"/>
  <cols>
    <col min="1" max="1" width="12.7109375" style="163"/>
    <col min="2" max="7" width="20.7109375" style="163" customWidth="1"/>
    <col min="8" max="10" width="12.7109375" style="163"/>
    <col min="11" max="11" width="35.28515625" style="163" customWidth="1"/>
    <col min="12" max="16384" width="12.7109375" style="163"/>
  </cols>
  <sheetData>
    <row r="1" spans="1:11" ht="16.149999999999999" customHeight="1" x14ac:dyDescent="0.25">
      <c r="A1" s="159" t="s">
        <v>1189</v>
      </c>
      <c r="B1" s="160" t="s">
        <v>1190</v>
      </c>
      <c r="C1" s="159" t="s">
        <v>19</v>
      </c>
      <c r="D1" s="159" t="s">
        <v>1191</v>
      </c>
      <c r="E1" s="161" t="s">
        <v>1192</v>
      </c>
      <c r="F1" s="162" t="s">
        <v>1193</v>
      </c>
    </row>
    <row r="2" spans="1:11" ht="16.149999999999999" customHeight="1" x14ac:dyDescent="0.25">
      <c r="A2" s="163" t="s">
        <v>1194</v>
      </c>
      <c r="B2" s="164" t="s">
        <v>244</v>
      </c>
      <c r="C2" s="165">
        <v>13675467</v>
      </c>
      <c r="D2" s="165">
        <v>13675466</v>
      </c>
      <c r="E2" s="165">
        <v>1</v>
      </c>
      <c r="F2" s="166">
        <v>7.3123645430170681E-8</v>
      </c>
    </row>
    <row r="3" spans="1:11" ht="16.149999999999999" customHeight="1" x14ac:dyDescent="0.25">
      <c r="A3" s="163" t="s">
        <v>1194</v>
      </c>
      <c r="B3" s="164" t="s">
        <v>1195</v>
      </c>
      <c r="C3" s="165">
        <v>107734692.81521422</v>
      </c>
      <c r="D3" s="165">
        <v>72265437.298902646</v>
      </c>
      <c r="E3" s="165">
        <v>35469255.516311571</v>
      </c>
      <c r="F3" s="166">
        <v>0.32922779644573902</v>
      </c>
    </row>
    <row r="4" spans="1:11" ht="16.149999999999999" customHeight="1" x14ac:dyDescent="0.25">
      <c r="A4" s="163" t="s">
        <v>1194</v>
      </c>
      <c r="B4" s="164" t="s">
        <v>1196</v>
      </c>
      <c r="C4" s="165">
        <v>619423763.18478584</v>
      </c>
      <c r="D4" s="165">
        <v>379963075.70109737</v>
      </c>
      <c r="E4" s="165">
        <v>239460687.48368847</v>
      </c>
      <c r="F4" s="166">
        <v>0.38658621402009857</v>
      </c>
    </row>
    <row r="5" spans="1:11" ht="16.149999999999999" customHeight="1" x14ac:dyDescent="0.25">
      <c r="A5" s="167" t="s">
        <v>1182</v>
      </c>
      <c r="B5" s="168"/>
      <c r="C5" s="167">
        <v>740833923</v>
      </c>
      <c r="D5" s="167">
        <v>465903979</v>
      </c>
      <c r="E5" s="167">
        <v>274929944</v>
      </c>
      <c r="F5" s="169">
        <v>0.3711087403863389</v>
      </c>
    </row>
    <row r="9" spans="1:11" ht="16.149999999999999" customHeight="1" x14ac:dyDescent="0.25">
      <c r="A9" s="170" t="s">
        <v>1189</v>
      </c>
      <c r="B9" s="170" t="s">
        <v>1190</v>
      </c>
      <c r="C9" s="171" t="s">
        <v>1197</v>
      </c>
      <c r="D9" s="171" t="s">
        <v>1198</v>
      </c>
      <c r="E9" s="172" t="s">
        <v>1496</v>
      </c>
      <c r="F9" s="170" t="s">
        <v>1199</v>
      </c>
      <c r="G9" s="170" t="s">
        <v>1200</v>
      </c>
      <c r="H9" s="170" t="s">
        <v>1201</v>
      </c>
      <c r="I9" s="170" t="s">
        <v>1202</v>
      </c>
      <c r="J9" s="170" t="s">
        <v>1203</v>
      </c>
      <c r="K9" s="176" t="s">
        <v>463</v>
      </c>
    </row>
    <row r="10" spans="1:11" s="184" customFormat="1" ht="16.149999999999999" customHeight="1" x14ac:dyDescent="0.25">
      <c r="A10" s="182" t="s">
        <v>1194</v>
      </c>
      <c r="B10" s="182" t="s">
        <v>244</v>
      </c>
      <c r="C10" s="181">
        <v>2940934</v>
      </c>
      <c r="D10" s="181">
        <v>2940933</v>
      </c>
      <c r="E10" s="181">
        <f>+C10-D10</f>
        <v>1</v>
      </c>
      <c r="F10" s="183" t="s">
        <v>1204</v>
      </c>
      <c r="G10" s="183" t="s">
        <v>1205</v>
      </c>
      <c r="H10" s="182" t="s">
        <v>1206</v>
      </c>
      <c r="I10" s="182" t="s">
        <v>1207</v>
      </c>
      <c r="J10" s="182" t="s">
        <v>1208</v>
      </c>
      <c r="K10" s="182" t="s">
        <v>1497</v>
      </c>
    </row>
    <row r="11" spans="1:11" ht="16.149999999999999" customHeight="1" x14ac:dyDescent="0.25">
      <c r="A11" s="173" t="s">
        <v>1194</v>
      </c>
      <c r="B11" s="173" t="s">
        <v>244</v>
      </c>
      <c r="C11" s="174">
        <v>1994667</v>
      </c>
      <c r="D11" s="174">
        <v>1994667</v>
      </c>
      <c r="E11" s="174">
        <f t="shared" ref="E11:E74" si="0">+C11-D11</f>
        <v>0</v>
      </c>
      <c r="F11" s="175" t="s">
        <v>1209</v>
      </c>
      <c r="G11" s="175" t="s">
        <v>1210</v>
      </c>
      <c r="H11" s="173" t="s">
        <v>1211</v>
      </c>
      <c r="I11" s="173" t="s">
        <v>1212</v>
      </c>
      <c r="J11" s="173" t="s">
        <v>1213</v>
      </c>
      <c r="K11" s="173"/>
    </row>
    <row r="12" spans="1:11" ht="16.149999999999999" customHeight="1" x14ac:dyDescent="0.25">
      <c r="A12" s="173" t="s">
        <v>1194</v>
      </c>
      <c r="B12" s="173" t="s">
        <v>244</v>
      </c>
      <c r="C12" s="174">
        <v>5089333</v>
      </c>
      <c r="D12" s="174">
        <v>5089333</v>
      </c>
      <c r="E12" s="174">
        <f t="shared" si="0"/>
        <v>0</v>
      </c>
      <c r="F12" s="175" t="s">
        <v>1214</v>
      </c>
      <c r="G12" s="175" t="s">
        <v>1215</v>
      </c>
      <c r="H12" s="173" t="s">
        <v>1216</v>
      </c>
      <c r="I12" s="173" t="s">
        <v>1217</v>
      </c>
      <c r="J12" s="173" t="s">
        <v>1218</v>
      </c>
      <c r="K12" s="173"/>
    </row>
    <row r="13" spans="1:11" ht="16.149999999999999" customHeight="1" x14ac:dyDescent="0.25">
      <c r="A13" s="173" t="s">
        <v>1194</v>
      </c>
      <c r="B13" s="173" t="s">
        <v>244</v>
      </c>
      <c r="C13" s="174">
        <v>3650533</v>
      </c>
      <c r="D13" s="174">
        <v>3650533</v>
      </c>
      <c r="E13" s="174">
        <f t="shared" si="0"/>
        <v>0</v>
      </c>
      <c r="F13" s="175" t="s">
        <v>1219</v>
      </c>
      <c r="G13" s="175" t="s">
        <v>1220</v>
      </c>
      <c r="H13" s="173" t="s">
        <v>1221</v>
      </c>
      <c r="I13" s="173" t="s">
        <v>763</v>
      </c>
      <c r="J13" s="173" t="s">
        <v>1222</v>
      </c>
      <c r="K13" s="173"/>
    </row>
    <row r="14" spans="1:11" ht="16.149999999999999" customHeight="1" x14ac:dyDescent="0.25">
      <c r="A14" s="173" t="s">
        <v>1194</v>
      </c>
      <c r="B14" s="173" t="s">
        <v>1195</v>
      </c>
      <c r="C14" s="174">
        <v>4323000</v>
      </c>
      <c r="D14" s="174">
        <v>4323000</v>
      </c>
      <c r="E14" s="174">
        <f t="shared" si="0"/>
        <v>0</v>
      </c>
      <c r="F14" s="175" t="s">
        <v>1223</v>
      </c>
      <c r="G14" s="175" t="s">
        <v>1224</v>
      </c>
      <c r="H14" s="173" t="s">
        <v>1225</v>
      </c>
      <c r="I14" s="173" t="s">
        <v>574</v>
      </c>
      <c r="J14" s="173" t="s">
        <v>1226</v>
      </c>
      <c r="K14" s="173"/>
    </row>
    <row r="15" spans="1:11" ht="16.149999999999999" customHeight="1" x14ac:dyDescent="0.25">
      <c r="A15" s="173" t="s">
        <v>1194</v>
      </c>
      <c r="B15" s="173" t="s">
        <v>1195</v>
      </c>
      <c r="C15" s="174">
        <v>4323000</v>
      </c>
      <c r="D15" s="174">
        <v>4323000</v>
      </c>
      <c r="E15" s="174">
        <f t="shared" si="0"/>
        <v>0</v>
      </c>
      <c r="F15" s="175" t="s">
        <v>1227</v>
      </c>
      <c r="G15" s="175" t="s">
        <v>1228</v>
      </c>
      <c r="H15" s="173" t="s">
        <v>1229</v>
      </c>
      <c r="I15" s="173" t="s">
        <v>609</v>
      </c>
      <c r="J15" s="173" t="s">
        <v>1230</v>
      </c>
      <c r="K15" s="173"/>
    </row>
    <row r="16" spans="1:11" s="180" customFormat="1" ht="16.149999999999999" customHeight="1" x14ac:dyDescent="0.25">
      <c r="A16" s="177" t="s">
        <v>1194</v>
      </c>
      <c r="B16" s="177" t="s">
        <v>1195</v>
      </c>
      <c r="C16" s="178">
        <v>15127200</v>
      </c>
      <c r="D16" s="178">
        <v>0</v>
      </c>
      <c r="E16" s="178">
        <f t="shared" si="0"/>
        <v>15127200</v>
      </c>
      <c r="F16" s="179" t="s">
        <v>1231</v>
      </c>
      <c r="G16" s="179" t="s">
        <v>1232</v>
      </c>
      <c r="H16" s="177" t="s">
        <v>1233</v>
      </c>
      <c r="I16" s="177" t="s">
        <v>1234</v>
      </c>
      <c r="J16" s="177" t="s">
        <v>1235</v>
      </c>
      <c r="K16" s="177" t="s">
        <v>1498</v>
      </c>
    </row>
    <row r="17" spans="1:11" ht="16.149999999999999" customHeight="1" x14ac:dyDescent="0.25">
      <c r="A17" s="173" t="s">
        <v>1194</v>
      </c>
      <c r="B17" s="173" t="s">
        <v>1195</v>
      </c>
      <c r="C17" s="174">
        <v>916800</v>
      </c>
      <c r="D17" s="174">
        <v>916800</v>
      </c>
      <c r="E17" s="174">
        <f t="shared" si="0"/>
        <v>0</v>
      </c>
      <c r="F17" s="175" t="s">
        <v>1236</v>
      </c>
      <c r="G17" s="175" t="s">
        <v>1237</v>
      </c>
      <c r="H17" s="173" t="s">
        <v>1238</v>
      </c>
      <c r="I17" s="173" t="s">
        <v>636</v>
      </c>
      <c r="J17" s="173" t="s">
        <v>1235</v>
      </c>
      <c r="K17" s="173"/>
    </row>
    <row r="18" spans="1:11" ht="16.149999999999999" customHeight="1" x14ac:dyDescent="0.25">
      <c r="A18" s="173" t="s">
        <v>1194</v>
      </c>
      <c r="B18" s="173" t="s">
        <v>1195</v>
      </c>
      <c r="C18" s="174">
        <v>2813067</v>
      </c>
      <c r="D18" s="174">
        <v>2813067</v>
      </c>
      <c r="E18" s="174">
        <f t="shared" si="0"/>
        <v>0</v>
      </c>
      <c r="F18" s="175" t="s">
        <v>1239</v>
      </c>
      <c r="G18" s="175" t="s">
        <v>1240</v>
      </c>
      <c r="H18" s="173" t="s">
        <v>1241</v>
      </c>
      <c r="I18" s="173" t="s">
        <v>1242</v>
      </c>
      <c r="J18" s="173" t="s">
        <v>1243</v>
      </c>
      <c r="K18" s="173"/>
    </row>
    <row r="19" spans="1:11" ht="16.149999999999999" customHeight="1" x14ac:dyDescent="0.25">
      <c r="A19" s="173" t="s">
        <v>1194</v>
      </c>
      <c r="B19" s="173" t="s">
        <v>1195</v>
      </c>
      <c r="C19" s="174">
        <v>458400</v>
      </c>
      <c r="D19" s="174">
        <v>458400</v>
      </c>
      <c r="E19" s="174">
        <f t="shared" si="0"/>
        <v>0</v>
      </c>
      <c r="F19" s="175" t="s">
        <v>1244</v>
      </c>
      <c r="G19" s="175" t="s">
        <v>1245</v>
      </c>
      <c r="H19" s="173" t="s">
        <v>1246</v>
      </c>
      <c r="I19" s="173" t="s">
        <v>539</v>
      </c>
      <c r="J19" s="173" t="s">
        <v>1235</v>
      </c>
      <c r="K19" s="173"/>
    </row>
    <row r="20" spans="1:11" ht="16.149999999999999" customHeight="1" x14ac:dyDescent="0.25">
      <c r="A20" s="173" t="s">
        <v>1194</v>
      </c>
      <c r="B20" s="173" t="s">
        <v>1195</v>
      </c>
      <c r="C20" s="174">
        <v>2521200</v>
      </c>
      <c r="D20" s="174">
        <v>2521200</v>
      </c>
      <c r="E20" s="174">
        <f t="shared" si="0"/>
        <v>0</v>
      </c>
      <c r="F20" s="175" t="s">
        <v>1247</v>
      </c>
      <c r="G20" s="175" t="s">
        <v>1248</v>
      </c>
      <c r="H20" s="173" t="s">
        <v>1249</v>
      </c>
      <c r="I20" s="173" t="s">
        <v>545</v>
      </c>
      <c r="J20" s="173" t="s">
        <v>1235</v>
      </c>
      <c r="K20" s="173"/>
    </row>
    <row r="21" spans="1:11" s="180" customFormat="1" ht="16.149999999999999" customHeight="1" x14ac:dyDescent="0.25">
      <c r="A21" s="177" t="s">
        <v>1194</v>
      </c>
      <c r="B21" s="177" t="s">
        <v>1195</v>
      </c>
      <c r="C21" s="178">
        <v>19138200</v>
      </c>
      <c r="D21" s="178">
        <v>0</v>
      </c>
      <c r="E21" s="178">
        <f t="shared" si="0"/>
        <v>19138200</v>
      </c>
      <c r="F21" s="179" t="s">
        <v>1250</v>
      </c>
      <c r="G21" s="179" t="s">
        <v>1251</v>
      </c>
      <c r="H21" s="177" t="s">
        <v>1252</v>
      </c>
      <c r="I21" s="177" t="s">
        <v>1253</v>
      </c>
      <c r="J21" s="177" t="s">
        <v>1235</v>
      </c>
      <c r="K21" s="177" t="s">
        <v>1498</v>
      </c>
    </row>
    <row r="22" spans="1:11" ht="16.149999999999999" customHeight="1" x14ac:dyDescent="0.25">
      <c r="A22" s="173" t="s">
        <v>1194</v>
      </c>
      <c r="B22" s="173" t="s">
        <v>1195</v>
      </c>
      <c r="C22" s="174">
        <v>1260600</v>
      </c>
      <c r="D22" s="174">
        <v>1260600</v>
      </c>
      <c r="E22" s="174">
        <f t="shared" si="0"/>
        <v>0</v>
      </c>
      <c r="F22" s="175" t="s">
        <v>1254</v>
      </c>
      <c r="G22" s="175" t="s">
        <v>1255</v>
      </c>
      <c r="H22" s="173" t="s">
        <v>1256</v>
      </c>
      <c r="I22" s="173" t="s">
        <v>560</v>
      </c>
      <c r="J22" s="173" t="s">
        <v>1235</v>
      </c>
      <c r="K22" s="173"/>
    </row>
    <row r="23" spans="1:11" ht="16.149999999999999" customHeight="1" x14ac:dyDescent="0.25">
      <c r="A23" s="173" t="s">
        <v>1194</v>
      </c>
      <c r="B23" s="173" t="s">
        <v>1195</v>
      </c>
      <c r="C23" s="174">
        <v>458400</v>
      </c>
      <c r="D23" s="174">
        <v>458400</v>
      </c>
      <c r="E23" s="174">
        <f t="shared" si="0"/>
        <v>0</v>
      </c>
      <c r="F23" s="175" t="s">
        <v>1257</v>
      </c>
      <c r="G23" s="175" t="s">
        <v>1258</v>
      </c>
      <c r="H23" s="173" t="s">
        <v>1259</v>
      </c>
      <c r="I23" s="173" t="s">
        <v>531</v>
      </c>
      <c r="J23" s="173" t="s">
        <v>1235</v>
      </c>
      <c r="K23" s="173"/>
    </row>
    <row r="24" spans="1:11" ht="16.149999999999999" customHeight="1" x14ac:dyDescent="0.25">
      <c r="A24" s="173" t="s">
        <v>1194</v>
      </c>
      <c r="B24" s="173" t="s">
        <v>1195</v>
      </c>
      <c r="C24" s="174">
        <v>916800</v>
      </c>
      <c r="D24" s="174">
        <v>916800</v>
      </c>
      <c r="E24" s="174">
        <f t="shared" si="0"/>
        <v>0</v>
      </c>
      <c r="F24" s="175" t="s">
        <v>1260</v>
      </c>
      <c r="G24" s="175" t="s">
        <v>1261</v>
      </c>
      <c r="H24" s="173" t="s">
        <v>1262</v>
      </c>
      <c r="I24" s="173" t="s">
        <v>592</v>
      </c>
      <c r="J24" s="173" t="s">
        <v>1235</v>
      </c>
      <c r="K24" s="173"/>
    </row>
    <row r="25" spans="1:11" ht="16.149999999999999" customHeight="1" x14ac:dyDescent="0.25">
      <c r="A25" s="173" t="s">
        <v>1194</v>
      </c>
      <c r="B25" s="173" t="s">
        <v>1195</v>
      </c>
      <c r="C25" s="174">
        <v>1233156.8152142249</v>
      </c>
      <c r="D25" s="174">
        <v>1214074.2989026478</v>
      </c>
      <c r="E25" s="174">
        <f t="shared" si="0"/>
        <v>19082.516311577056</v>
      </c>
      <c r="F25" s="175" t="s">
        <v>1263</v>
      </c>
      <c r="G25" s="175" t="s">
        <v>1264</v>
      </c>
      <c r="H25" s="173" t="s">
        <v>745</v>
      </c>
      <c r="I25" s="173" t="s">
        <v>746</v>
      </c>
      <c r="J25" s="173" t="s">
        <v>1265</v>
      </c>
      <c r="K25" s="173"/>
    </row>
    <row r="26" spans="1:11" ht="16.149999999999999" customHeight="1" x14ac:dyDescent="0.25">
      <c r="A26" s="173" t="s">
        <v>1194</v>
      </c>
      <c r="B26" s="173" t="s">
        <v>1195</v>
      </c>
      <c r="C26" s="174">
        <v>458400</v>
      </c>
      <c r="D26" s="174">
        <v>458400</v>
      </c>
      <c r="E26" s="174">
        <f t="shared" si="0"/>
        <v>0</v>
      </c>
      <c r="F26" s="175" t="s">
        <v>1266</v>
      </c>
      <c r="G26" s="175" t="s">
        <v>1267</v>
      </c>
      <c r="H26" s="173" t="s">
        <v>1268</v>
      </c>
      <c r="I26" s="173" t="s">
        <v>524</v>
      </c>
      <c r="J26" s="173" t="s">
        <v>1235</v>
      </c>
      <c r="K26" s="173"/>
    </row>
    <row r="27" spans="1:11" ht="16.149999999999999" customHeight="1" x14ac:dyDescent="0.25">
      <c r="A27" s="173" t="s">
        <v>1194</v>
      </c>
      <c r="B27" s="173" t="s">
        <v>1195</v>
      </c>
      <c r="C27" s="174">
        <v>1854667</v>
      </c>
      <c r="D27" s="174">
        <v>1854667</v>
      </c>
      <c r="E27" s="174">
        <f t="shared" si="0"/>
        <v>0</v>
      </c>
      <c r="F27" s="175" t="s">
        <v>1269</v>
      </c>
      <c r="G27" s="175" t="s">
        <v>1270</v>
      </c>
      <c r="H27" s="173" t="s">
        <v>1271</v>
      </c>
      <c r="I27" s="173" t="s">
        <v>1272</v>
      </c>
      <c r="J27" s="173" t="s">
        <v>1273</v>
      </c>
      <c r="K27" s="173"/>
    </row>
    <row r="28" spans="1:11" ht="16.149999999999999" customHeight="1" x14ac:dyDescent="0.25">
      <c r="A28" s="173" t="s">
        <v>1194</v>
      </c>
      <c r="B28" s="173" t="s">
        <v>1195</v>
      </c>
      <c r="C28" s="174">
        <v>1141333</v>
      </c>
      <c r="D28" s="174">
        <v>1141333</v>
      </c>
      <c r="E28" s="174">
        <f t="shared" si="0"/>
        <v>0</v>
      </c>
      <c r="F28" s="175" t="s">
        <v>1274</v>
      </c>
      <c r="G28" s="175" t="s">
        <v>1275</v>
      </c>
      <c r="H28" s="173" t="s">
        <v>1276</v>
      </c>
      <c r="I28" s="173" t="s">
        <v>1277</v>
      </c>
      <c r="J28" s="173" t="s">
        <v>1278</v>
      </c>
      <c r="K28" s="173"/>
    </row>
    <row r="29" spans="1:11" ht="16.149999999999999" customHeight="1" x14ac:dyDescent="0.25">
      <c r="A29" s="173" t="s">
        <v>1194</v>
      </c>
      <c r="B29" s="173" t="s">
        <v>1195</v>
      </c>
      <c r="C29" s="174">
        <v>802200</v>
      </c>
      <c r="D29" s="174">
        <v>802200</v>
      </c>
      <c r="E29" s="174">
        <f t="shared" si="0"/>
        <v>0</v>
      </c>
      <c r="F29" s="175" t="s">
        <v>1279</v>
      </c>
      <c r="G29" s="175" t="s">
        <v>1280</v>
      </c>
      <c r="H29" s="173" t="s">
        <v>1281</v>
      </c>
      <c r="I29" s="173" t="s">
        <v>644</v>
      </c>
      <c r="J29" s="173" t="s">
        <v>1282</v>
      </c>
      <c r="K29" s="173"/>
    </row>
    <row r="30" spans="1:11" ht="16.149999999999999" customHeight="1" x14ac:dyDescent="0.25">
      <c r="A30" s="173" t="s">
        <v>1194</v>
      </c>
      <c r="B30" s="173" t="s">
        <v>1195</v>
      </c>
      <c r="C30" s="174">
        <v>802200</v>
      </c>
      <c r="D30" s="174">
        <v>802200</v>
      </c>
      <c r="E30" s="174">
        <f t="shared" si="0"/>
        <v>0</v>
      </c>
      <c r="F30" s="175" t="s">
        <v>1283</v>
      </c>
      <c r="G30" s="175" t="s">
        <v>1284</v>
      </c>
      <c r="H30" s="173" t="s">
        <v>1285</v>
      </c>
      <c r="I30" s="173" t="s">
        <v>581</v>
      </c>
      <c r="J30" s="173" t="s">
        <v>1286</v>
      </c>
      <c r="K30" s="173"/>
    </row>
    <row r="31" spans="1:11" ht="16.149999999999999" customHeight="1" x14ac:dyDescent="0.25">
      <c r="A31" s="173" t="s">
        <v>1194</v>
      </c>
      <c r="B31" s="173" t="s">
        <v>1195</v>
      </c>
      <c r="C31" s="174">
        <v>802200</v>
      </c>
      <c r="D31" s="174">
        <v>802200</v>
      </c>
      <c r="E31" s="174">
        <f t="shared" si="0"/>
        <v>0</v>
      </c>
      <c r="F31" s="175" t="s">
        <v>1287</v>
      </c>
      <c r="G31" s="175" t="s">
        <v>1288</v>
      </c>
      <c r="H31" s="173" t="s">
        <v>1289</v>
      </c>
      <c r="I31" s="173" t="s">
        <v>519</v>
      </c>
      <c r="J31" s="173" t="s">
        <v>1290</v>
      </c>
      <c r="K31" s="173"/>
    </row>
    <row r="32" spans="1:11" ht="16.149999999999999" customHeight="1" x14ac:dyDescent="0.25">
      <c r="A32" s="173" t="s">
        <v>1194</v>
      </c>
      <c r="B32" s="173" t="s">
        <v>1195</v>
      </c>
      <c r="C32" s="174">
        <v>802200</v>
      </c>
      <c r="D32" s="174">
        <v>802200</v>
      </c>
      <c r="E32" s="174">
        <f t="shared" si="0"/>
        <v>0</v>
      </c>
      <c r="F32" s="175" t="s">
        <v>1291</v>
      </c>
      <c r="G32" s="175" t="s">
        <v>1292</v>
      </c>
      <c r="H32" s="173" t="s">
        <v>1293</v>
      </c>
      <c r="I32" s="173" t="s">
        <v>598</v>
      </c>
      <c r="J32" s="173" t="s">
        <v>1294</v>
      </c>
      <c r="K32" s="173"/>
    </row>
    <row r="33" spans="1:11" ht="16.149999999999999" customHeight="1" x14ac:dyDescent="0.25">
      <c r="A33" s="173" t="s">
        <v>1194</v>
      </c>
      <c r="B33" s="173" t="s">
        <v>1195</v>
      </c>
      <c r="C33" s="174">
        <v>4323000</v>
      </c>
      <c r="D33" s="174">
        <v>4323000</v>
      </c>
      <c r="E33" s="174">
        <f t="shared" si="0"/>
        <v>0</v>
      </c>
      <c r="F33" s="175" t="s">
        <v>1295</v>
      </c>
      <c r="G33" s="175" t="s">
        <v>1296</v>
      </c>
      <c r="H33" s="173" t="s">
        <v>1297</v>
      </c>
      <c r="I33" s="173" t="s">
        <v>496</v>
      </c>
      <c r="J33" s="173" t="s">
        <v>1298</v>
      </c>
      <c r="K33" s="173"/>
    </row>
    <row r="34" spans="1:11" ht="16.149999999999999" customHeight="1" x14ac:dyDescent="0.25">
      <c r="A34" s="173" t="s">
        <v>1194</v>
      </c>
      <c r="B34" s="173" t="s">
        <v>1195</v>
      </c>
      <c r="C34" s="174">
        <v>3438000</v>
      </c>
      <c r="D34" s="174">
        <v>3438000</v>
      </c>
      <c r="E34" s="174">
        <f t="shared" si="0"/>
        <v>0</v>
      </c>
      <c r="F34" s="175" t="s">
        <v>1299</v>
      </c>
      <c r="G34" s="175" t="s">
        <v>1300</v>
      </c>
      <c r="H34" s="173" t="s">
        <v>1268</v>
      </c>
      <c r="I34" s="173" t="s">
        <v>524</v>
      </c>
      <c r="J34" s="173" t="s">
        <v>1301</v>
      </c>
      <c r="K34" s="173"/>
    </row>
    <row r="35" spans="1:11" ht="16.149999999999999" customHeight="1" x14ac:dyDescent="0.25">
      <c r="A35" s="173" t="s">
        <v>1194</v>
      </c>
      <c r="B35" s="173" t="s">
        <v>1195</v>
      </c>
      <c r="C35" s="174">
        <v>3438000</v>
      </c>
      <c r="D35" s="174">
        <v>3438000</v>
      </c>
      <c r="E35" s="174">
        <f t="shared" si="0"/>
        <v>0</v>
      </c>
      <c r="F35" s="175" t="s">
        <v>1302</v>
      </c>
      <c r="G35" s="175" t="s">
        <v>1303</v>
      </c>
      <c r="H35" s="173" t="s">
        <v>1246</v>
      </c>
      <c r="I35" s="173" t="s">
        <v>539</v>
      </c>
      <c r="J35" s="173" t="s">
        <v>1304</v>
      </c>
      <c r="K35" s="173"/>
    </row>
    <row r="36" spans="1:11" ht="16.149999999999999" customHeight="1" x14ac:dyDescent="0.25">
      <c r="A36" s="173" t="s">
        <v>1194</v>
      </c>
      <c r="B36" s="173" t="s">
        <v>1195</v>
      </c>
      <c r="C36" s="174">
        <v>3836000</v>
      </c>
      <c r="D36" s="174">
        <v>3836000</v>
      </c>
      <c r="E36" s="174">
        <f t="shared" si="0"/>
        <v>0</v>
      </c>
      <c r="F36" s="175" t="s">
        <v>1305</v>
      </c>
      <c r="G36" s="175" t="s">
        <v>1306</v>
      </c>
      <c r="H36" s="173" t="s">
        <v>1307</v>
      </c>
      <c r="I36" s="173" t="s">
        <v>624</v>
      </c>
      <c r="J36" s="173" t="s">
        <v>1308</v>
      </c>
      <c r="K36" s="173"/>
    </row>
    <row r="37" spans="1:11" ht="16.149999999999999" customHeight="1" x14ac:dyDescent="0.25">
      <c r="A37" s="173" t="s">
        <v>1194</v>
      </c>
      <c r="B37" s="173" t="s">
        <v>1195</v>
      </c>
      <c r="C37" s="174">
        <v>3438000</v>
      </c>
      <c r="D37" s="174">
        <v>3438000</v>
      </c>
      <c r="E37" s="174">
        <f t="shared" si="0"/>
        <v>0</v>
      </c>
      <c r="F37" s="175" t="s">
        <v>1309</v>
      </c>
      <c r="G37" s="175" t="s">
        <v>1310</v>
      </c>
      <c r="H37" s="173" t="s">
        <v>1259</v>
      </c>
      <c r="I37" s="173" t="s">
        <v>531</v>
      </c>
      <c r="J37" s="173" t="s">
        <v>1311</v>
      </c>
      <c r="K37" s="173"/>
    </row>
    <row r="38" spans="1:11" ht="16.149999999999999" customHeight="1" x14ac:dyDescent="0.25">
      <c r="A38" s="173" t="s">
        <v>1194</v>
      </c>
      <c r="B38" s="173" t="s">
        <v>1195</v>
      </c>
      <c r="C38" s="174">
        <v>3438000</v>
      </c>
      <c r="D38" s="174">
        <v>3438000</v>
      </c>
      <c r="E38" s="174">
        <f t="shared" si="0"/>
        <v>0</v>
      </c>
      <c r="F38" s="175" t="s">
        <v>1312</v>
      </c>
      <c r="G38" s="175" t="s">
        <v>1313</v>
      </c>
      <c r="H38" s="173" t="s">
        <v>1262</v>
      </c>
      <c r="I38" s="173" t="s">
        <v>592</v>
      </c>
      <c r="J38" s="173" t="s">
        <v>1314</v>
      </c>
      <c r="K38" s="173"/>
    </row>
    <row r="39" spans="1:11" ht="16.149999999999999" customHeight="1" x14ac:dyDescent="0.25">
      <c r="A39" s="173" t="s">
        <v>1194</v>
      </c>
      <c r="B39" s="173" t="s">
        <v>1195</v>
      </c>
      <c r="C39" s="174">
        <v>1659333</v>
      </c>
      <c r="D39" s="174">
        <v>1659333</v>
      </c>
      <c r="E39" s="174">
        <f t="shared" si="0"/>
        <v>0</v>
      </c>
      <c r="F39" s="175" t="s">
        <v>1315</v>
      </c>
      <c r="G39" s="175" t="s">
        <v>1316</v>
      </c>
      <c r="H39" s="173" t="s">
        <v>1317</v>
      </c>
      <c r="I39" s="173" t="s">
        <v>1318</v>
      </c>
      <c r="J39" s="173" t="s">
        <v>1319</v>
      </c>
      <c r="K39" s="173"/>
    </row>
    <row r="40" spans="1:11" ht="16.149999999999999" customHeight="1" x14ac:dyDescent="0.25">
      <c r="A40" s="173" t="s">
        <v>1194</v>
      </c>
      <c r="B40" s="173" t="s">
        <v>1195</v>
      </c>
      <c r="C40" s="174">
        <v>1260600</v>
      </c>
      <c r="D40" s="174">
        <v>1260600</v>
      </c>
      <c r="E40" s="174">
        <f t="shared" si="0"/>
        <v>0</v>
      </c>
      <c r="F40" s="175" t="s">
        <v>1320</v>
      </c>
      <c r="G40" s="175" t="s">
        <v>1320</v>
      </c>
      <c r="H40" s="173" t="s">
        <v>1321</v>
      </c>
      <c r="I40" s="173" t="s">
        <v>602</v>
      </c>
      <c r="J40" s="173" t="s">
        <v>1322</v>
      </c>
      <c r="K40" s="173"/>
    </row>
    <row r="41" spans="1:11" ht="16.149999999999999" customHeight="1" x14ac:dyDescent="0.25">
      <c r="A41" s="173" t="s">
        <v>1194</v>
      </c>
      <c r="B41" s="173" t="s">
        <v>1195</v>
      </c>
      <c r="C41" s="174">
        <v>3438000</v>
      </c>
      <c r="D41" s="174">
        <v>3438000</v>
      </c>
      <c r="E41" s="174">
        <f t="shared" si="0"/>
        <v>0</v>
      </c>
      <c r="F41" s="175" t="s">
        <v>1323</v>
      </c>
      <c r="G41" s="175" t="s">
        <v>1324</v>
      </c>
      <c r="H41" s="173" t="s">
        <v>1256</v>
      </c>
      <c r="I41" s="173" t="s">
        <v>560</v>
      </c>
      <c r="J41" s="173" t="s">
        <v>1325</v>
      </c>
      <c r="K41" s="173"/>
    </row>
    <row r="42" spans="1:11" ht="16.149999999999999" customHeight="1" x14ac:dyDescent="0.25">
      <c r="A42" s="173" t="s">
        <v>1194</v>
      </c>
      <c r="B42" s="173" t="s">
        <v>1195</v>
      </c>
      <c r="C42" s="174">
        <v>4323000</v>
      </c>
      <c r="D42" s="174">
        <v>4323000</v>
      </c>
      <c r="E42" s="174">
        <f t="shared" si="0"/>
        <v>0</v>
      </c>
      <c r="F42" s="175" t="s">
        <v>1326</v>
      </c>
      <c r="G42" s="175" t="s">
        <v>1327</v>
      </c>
      <c r="H42" s="173" t="s">
        <v>1328</v>
      </c>
      <c r="I42" s="173" t="s">
        <v>515</v>
      </c>
      <c r="J42" s="173" t="s">
        <v>1329</v>
      </c>
      <c r="K42" s="173"/>
    </row>
    <row r="43" spans="1:11" ht="16.149999999999999" customHeight="1" x14ac:dyDescent="0.25">
      <c r="A43" s="173" t="s">
        <v>1194</v>
      </c>
      <c r="B43" s="173" t="s">
        <v>1195</v>
      </c>
      <c r="C43" s="174">
        <v>3554318</v>
      </c>
      <c r="D43" s="174">
        <v>2369545</v>
      </c>
      <c r="E43" s="174">
        <f t="shared" si="0"/>
        <v>1184773</v>
      </c>
      <c r="F43" s="175" t="s">
        <v>1330</v>
      </c>
      <c r="G43" s="175" t="s">
        <v>1331</v>
      </c>
      <c r="H43" s="173" t="s">
        <v>964</v>
      </c>
      <c r="I43" s="173" t="s">
        <v>965</v>
      </c>
      <c r="J43" s="173" t="s">
        <v>1332</v>
      </c>
      <c r="K43" s="173"/>
    </row>
    <row r="44" spans="1:11" ht="16.149999999999999" customHeight="1" x14ac:dyDescent="0.25">
      <c r="A44" s="173" t="s">
        <v>1194</v>
      </c>
      <c r="B44" s="173" t="s">
        <v>1195</v>
      </c>
      <c r="C44" s="174">
        <v>2369545</v>
      </c>
      <c r="D44" s="174">
        <v>2369545</v>
      </c>
      <c r="E44" s="174">
        <f t="shared" si="0"/>
        <v>0</v>
      </c>
      <c r="F44" s="175" t="s">
        <v>1333</v>
      </c>
      <c r="G44" s="175" t="s">
        <v>1334</v>
      </c>
      <c r="H44" s="173" t="s">
        <v>964</v>
      </c>
      <c r="I44" s="173" t="s">
        <v>965</v>
      </c>
      <c r="J44" s="173" t="s">
        <v>1335</v>
      </c>
      <c r="K44" s="173"/>
    </row>
    <row r="45" spans="1:11" ht="16.149999999999999" customHeight="1" x14ac:dyDescent="0.25">
      <c r="A45" s="173" t="s">
        <v>1194</v>
      </c>
      <c r="B45" s="173" t="s">
        <v>1195</v>
      </c>
      <c r="C45" s="174">
        <v>2161500</v>
      </c>
      <c r="D45" s="174">
        <v>2161500</v>
      </c>
      <c r="E45" s="174">
        <f t="shared" si="0"/>
        <v>0</v>
      </c>
      <c r="F45" s="175" t="s">
        <v>1336</v>
      </c>
      <c r="G45" s="175" t="s">
        <v>1244</v>
      </c>
      <c r="H45" s="173" t="s">
        <v>1328</v>
      </c>
      <c r="I45" s="173" t="s">
        <v>515</v>
      </c>
      <c r="J45" s="173" t="s">
        <v>1226</v>
      </c>
      <c r="K45" s="173"/>
    </row>
    <row r="46" spans="1:11" ht="16.149999999999999" customHeight="1" x14ac:dyDescent="0.25">
      <c r="A46" s="173" t="s">
        <v>1194</v>
      </c>
      <c r="B46" s="173" t="s">
        <v>1195</v>
      </c>
      <c r="C46" s="174">
        <v>1885106</v>
      </c>
      <c r="D46" s="174">
        <v>1885106</v>
      </c>
      <c r="E46" s="174">
        <f t="shared" si="0"/>
        <v>0</v>
      </c>
      <c r="F46" s="175" t="s">
        <v>1337</v>
      </c>
      <c r="G46" s="175" t="s">
        <v>1338</v>
      </c>
      <c r="H46" s="173" t="s">
        <v>1339</v>
      </c>
      <c r="I46" s="173" t="s">
        <v>729</v>
      </c>
      <c r="J46" s="173" t="s">
        <v>1340</v>
      </c>
      <c r="K46" s="173"/>
    </row>
    <row r="47" spans="1:11" ht="16.149999999999999" customHeight="1" x14ac:dyDescent="0.25">
      <c r="A47" s="173" t="s">
        <v>1194</v>
      </c>
      <c r="B47" s="173" t="s">
        <v>1195</v>
      </c>
      <c r="C47" s="174">
        <v>895067</v>
      </c>
      <c r="D47" s="174">
        <v>895067</v>
      </c>
      <c r="E47" s="174">
        <f t="shared" si="0"/>
        <v>0</v>
      </c>
      <c r="F47" s="175" t="s">
        <v>1341</v>
      </c>
      <c r="G47" s="175" t="s">
        <v>1342</v>
      </c>
      <c r="H47" s="173" t="s">
        <v>1307</v>
      </c>
      <c r="I47" s="173" t="s">
        <v>624</v>
      </c>
      <c r="J47" s="173" t="s">
        <v>1243</v>
      </c>
      <c r="K47" s="173"/>
    </row>
    <row r="48" spans="1:11" ht="16.149999999999999" customHeight="1" x14ac:dyDescent="0.25">
      <c r="A48" s="173" t="s">
        <v>1194</v>
      </c>
      <c r="B48" s="173" t="s">
        <v>1195</v>
      </c>
      <c r="C48" s="174">
        <v>288200</v>
      </c>
      <c r="D48" s="174">
        <v>288200</v>
      </c>
      <c r="E48" s="174">
        <f t="shared" si="0"/>
        <v>0</v>
      </c>
      <c r="F48" s="175" t="s">
        <v>1343</v>
      </c>
      <c r="G48" s="175" t="s">
        <v>1344</v>
      </c>
      <c r="H48" s="173" t="s">
        <v>1297</v>
      </c>
      <c r="I48" s="173" t="s">
        <v>496</v>
      </c>
      <c r="J48" s="173" t="s">
        <v>1226</v>
      </c>
      <c r="K48" s="173"/>
    </row>
    <row r="49" spans="1:11" ht="16.149999999999999" customHeight="1" x14ac:dyDescent="0.25">
      <c r="A49" s="173" t="s">
        <v>1194</v>
      </c>
      <c r="B49" s="173" t="s">
        <v>1195</v>
      </c>
      <c r="C49" s="174">
        <v>3836000</v>
      </c>
      <c r="D49" s="174">
        <v>3836000</v>
      </c>
      <c r="E49" s="174">
        <f t="shared" si="0"/>
        <v>0</v>
      </c>
      <c r="F49" s="175" t="s">
        <v>1345</v>
      </c>
      <c r="G49" s="175" t="s">
        <v>1346</v>
      </c>
      <c r="H49" s="173" t="s">
        <v>1347</v>
      </c>
      <c r="I49" s="173" t="s">
        <v>555</v>
      </c>
      <c r="J49" s="173" t="s">
        <v>1348</v>
      </c>
      <c r="K49" s="173"/>
    </row>
    <row r="50" spans="1:11" ht="16.149999999999999" customHeight="1" x14ac:dyDescent="0.25">
      <c r="A50" s="173" t="s">
        <v>1194</v>
      </c>
      <c r="B50" s="173" t="s">
        <v>1196</v>
      </c>
      <c r="C50" s="174">
        <v>18847810</v>
      </c>
      <c r="D50" s="174">
        <v>522410</v>
      </c>
      <c r="E50" s="174">
        <f t="shared" si="0"/>
        <v>18325400</v>
      </c>
      <c r="F50" s="175" t="s">
        <v>1349</v>
      </c>
      <c r="G50" s="175" t="s">
        <v>1350</v>
      </c>
      <c r="H50" s="173" t="s">
        <v>1351</v>
      </c>
      <c r="I50" s="173" t="s">
        <v>1352</v>
      </c>
      <c r="J50" s="173" t="s">
        <v>1353</v>
      </c>
      <c r="K50" s="173"/>
    </row>
    <row r="51" spans="1:11" ht="16.149999999999999" customHeight="1" x14ac:dyDescent="0.25">
      <c r="A51" s="173" t="s">
        <v>1194</v>
      </c>
      <c r="B51" s="173" t="s">
        <v>1196</v>
      </c>
      <c r="C51" s="174">
        <v>9826813</v>
      </c>
      <c r="D51" s="174">
        <v>5661109</v>
      </c>
      <c r="E51" s="174">
        <f t="shared" si="0"/>
        <v>4165704</v>
      </c>
      <c r="F51" s="175" t="s">
        <v>1354</v>
      </c>
      <c r="G51" s="175" t="s">
        <v>1355</v>
      </c>
      <c r="H51" s="173" t="s">
        <v>1356</v>
      </c>
      <c r="I51" s="173" t="s">
        <v>1357</v>
      </c>
      <c r="J51" s="173" t="s">
        <v>1358</v>
      </c>
      <c r="K51" s="173"/>
    </row>
    <row r="52" spans="1:11" ht="16.149999999999999" customHeight="1" x14ac:dyDescent="0.25">
      <c r="A52" s="173" t="s">
        <v>1194</v>
      </c>
      <c r="B52" s="173" t="s">
        <v>1196</v>
      </c>
      <c r="C52" s="174">
        <v>48427905</v>
      </c>
      <c r="D52" s="174">
        <v>48427905</v>
      </c>
      <c r="E52" s="174">
        <f t="shared" si="0"/>
        <v>0</v>
      </c>
      <c r="F52" s="175" t="s">
        <v>1359</v>
      </c>
      <c r="G52" s="175" t="s">
        <v>1360</v>
      </c>
      <c r="H52" s="173" t="s">
        <v>869</v>
      </c>
      <c r="I52" s="173" t="s">
        <v>870</v>
      </c>
      <c r="J52" s="173" t="s">
        <v>1361</v>
      </c>
      <c r="K52" s="173"/>
    </row>
    <row r="53" spans="1:11" ht="16.149999999999999" customHeight="1" x14ac:dyDescent="0.25">
      <c r="A53" s="173" t="s">
        <v>1194</v>
      </c>
      <c r="B53" s="173" t="s">
        <v>1196</v>
      </c>
      <c r="C53" s="174">
        <v>12851624</v>
      </c>
      <c r="D53" s="174">
        <v>7920710</v>
      </c>
      <c r="E53" s="174">
        <f t="shared" si="0"/>
        <v>4930914</v>
      </c>
      <c r="F53" s="175" t="s">
        <v>1362</v>
      </c>
      <c r="G53" s="175" t="s">
        <v>1363</v>
      </c>
      <c r="H53" s="173" t="s">
        <v>1364</v>
      </c>
      <c r="I53" s="173" t="s">
        <v>1357</v>
      </c>
      <c r="J53" s="173" t="s">
        <v>1365</v>
      </c>
      <c r="K53" s="173"/>
    </row>
    <row r="54" spans="1:11" ht="16.149999999999999" customHeight="1" x14ac:dyDescent="0.25">
      <c r="A54" s="173" t="s">
        <v>1194</v>
      </c>
      <c r="B54" s="173" t="s">
        <v>1196</v>
      </c>
      <c r="C54" s="174">
        <v>2829714.1847857749</v>
      </c>
      <c r="D54" s="174">
        <v>2785925.701097352</v>
      </c>
      <c r="E54" s="174">
        <f t="shared" si="0"/>
        <v>43788.483688422944</v>
      </c>
      <c r="F54" s="175" t="s">
        <v>1263</v>
      </c>
      <c r="G54" s="175" t="s">
        <v>1264</v>
      </c>
      <c r="H54" s="173" t="s">
        <v>745</v>
      </c>
      <c r="I54" s="173" t="s">
        <v>746</v>
      </c>
      <c r="J54" s="173" t="s">
        <v>1265</v>
      </c>
      <c r="K54" s="173"/>
    </row>
    <row r="55" spans="1:11" s="180" customFormat="1" ht="16.149999999999999" customHeight="1" x14ac:dyDescent="0.25">
      <c r="A55" s="177" t="s">
        <v>1194</v>
      </c>
      <c r="B55" s="177" t="s">
        <v>1196</v>
      </c>
      <c r="C55" s="178">
        <v>1484699</v>
      </c>
      <c r="D55" s="178">
        <v>0</v>
      </c>
      <c r="E55" s="178">
        <f t="shared" si="0"/>
        <v>1484699</v>
      </c>
      <c r="F55" s="179" t="s">
        <v>1366</v>
      </c>
      <c r="G55" s="179" t="s">
        <v>1367</v>
      </c>
      <c r="H55" s="177" t="s">
        <v>1368</v>
      </c>
      <c r="I55" s="177" t="s">
        <v>1369</v>
      </c>
      <c r="J55" s="177" t="s">
        <v>1370</v>
      </c>
      <c r="K55" s="177" t="s">
        <v>1498</v>
      </c>
    </row>
    <row r="56" spans="1:11" s="180" customFormat="1" ht="16.149999999999999" customHeight="1" x14ac:dyDescent="0.25">
      <c r="A56" s="177" t="s">
        <v>1194</v>
      </c>
      <c r="B56" s="177" t="s">
        <v>1196</v>
      </c>
      <c r="C56" s="178">
        <v>1000000</v>
      </c>
      <c r="D56" s="178">
        <v>0</v>
      </c>
      <c r="E56" s="178">
        <f t="shared" si="0"/>
        <v>1000000</v>
      </c>
      <c r="F56" s="179" t="s">
        <v>1366</v>
      </c>
      <c r="G56" s="179" t="s">
        <v>1367</v>
      </c>
      <c r="H56" s="177" t="s">
        <v>1368</v>
      </c>
      <c r="I56" s="177" t="s">
        <v>1369</v>
      </c>
      <c r="J56" s="177" t="s">
        <v>1370</v>
      </c>
      <c r="K56" s="177" t="s">
        <v>1498</v>
      </c>
    </row>
    <row r="57" spans="1:11" s="180" customFormat="1" ht="16.149999999999999" customHeight="1" x14ac:dyDescent="0.25">
      <c r="A57" s="177" t="s">
        <v>1194</v>
      </c>
      <c r="B57" s="177" t="s">
        <v>1196</v>
      </c>
      <c r="C57" s="178">
        <v>1000000</v>
      </c>
      <c r="D57" s="178">
        <v>0</v>
      </c>
      <c r="E57" s="178">
        <f t="shared" si="0"/>
        <v>1000000</v>
      </c>
      <c r="F57" s="179" t="s">
        <v>1366</v>
      </c>
      <c r="G57" s="179" t="s">
        <v>1367</v>
      </c>
      <c r="H57" s="177" t="s">
        <v>1368</v>
      </c>
      <c r="I57" s="177" t="s">
        <v>1369</v>
      </c>
      <c r="J57" s="177" t="s">
        <v>1370</v>
      </c>
      <c r="K57" s="177" t="s">
        <v>1498</v>
      </c>
    </row>
    <row r="58" spans="1:11" ht="16.149999999999999" customHeight="1" x14ac:dyDescent="0.25">
      <c r="A58" s="173" t="s">
        <v>1194</v>
      </c>
      <c r="B58" s="173" t="s">
        <v>1196</v>
      </c>
      <c r="C58" s="174">
        <v>19370262</v>
      </c>
      <c r="D58" s="174">
        <v>19033443</v>
      </c>
      <c r="E58" s="174">
        <f t="shared" si="0"/>
        <v>336819</v>
      </c>
      <c r="F58" s="175" t="s">
        <v>1371</v>
      </c>
      <c r="G58" s="175" t="s">
        <v>1372</v>
      </c>
      <c r="H58" s="173" t="s">
        <v>1373</v>
      </c>
      <c r="I58" s="173" t="s">
        <v>1374</v>
      </c>
      <c r="J58" s="173" t="s">
        <v>1375</v>
      </c>
      <c r="K58" s="173"/>
    </row>
    <row r="59" spans="1:11" s="180" customFormat="1" ht="16.149999999999999" customHeight="1" x14ac:dyDescent="0.25">
      <c r="A59" s="177" t="s">
        <v>1194</v>
      </c>
      <c r="B59" s="177" t="s">
        <v>1196</v>
      </c>
      <c r="C59" s="178">
        <v>7521563</v>
      </c>
      <c r="D59" s="178">
        <v>0</v>
      </c>
      <c r="E59" s="178">
        <f t="shared" si="0"/>
        <v>7521563</v>
      </c>
      <c r="F59" s="179" t="s">
        <v>1376</v>
      </c>
      <c r="G59" s="179" t="s">
        <v>1377</v>
      </c>
      <c r="H59" s="177" t="s">
        <v>1378</v>
      </c>
      <c r="I59" s="177" t="s">
        <v>1379</v>
      </c>
      <c r="J59" s="177" t="s">
        <v>1380</v>
      </c>
      <c r="K59" s="177" t="s">
        <v>1498</v>
      </c>
    </row>
    <row r="60" spans="1:11" ht="16.149999999999999" customHeight="1" x14ac:dyDescent="0.25">
      <c r="A60" s="173" t="s">
        <v>1194</v>
      </c>
      <c r="B60" s="173" t="s">
        <v>1196</v>
      </c>
      <c r="C60" s="174">
        <v>9717867</v>
      </c>
      <c r="D60" s="174">
        <v>7672000</v>
      </c>
      <c r="E60" s="174">
        <f t="shared" si="0"/>
        <v>2045867</v>
      </c>
      <c r="F60" s="175" t="s">
        <v>1381</v>
      </c>
      <c r="G60" s="175" t="s">
        <v>1382</v>
      </c>
      <c r="H60" s="173" t="s">
        <v>1050</v>
      </c>
      <c r="I60" s="173" t="s">
        <v>1051</v>
      </c>
      <c r="J60" s="173" t="s">
        <v>1383</v>
      </c>
      <c r="K60" s="173"/>
    </row>
    <row r="61" spans="1:11" ht="16.149999999999999" customHeight="1" x14ac:dyDescent="0.25">
      <c r="A61" s="173" t="s">
        <v>1194</v>
      </c>
      <c r="B61" s="173" t="s">
        <v>1196</v>
      </c>
      <c r="C61" s="174">
        <v>7967700</v>
      </c>
      <c r="D61" s="174">
        <v>5902000</v>
      </c>
      <c r="E61" s="174">
        <f t="shared" si="0"/>
        <v>2065700</v>
      </c>
      <c r="F61" s="175" t="s">
        <v>1384</v>
      </c>
      <c r="G61" s="175" t="s">
        <v>1385</v>
      </c>
      <c r="H61" s="173" t="s">
        <v>1136</v>
      </c>
      <c r="I61" s="173" t="s">
        <v>1386</v>
      </c>
      <c r="J61" s="173" t="s">
        <v>1387</v>
      </c>
      <c r="K61" s="173"/>
    </row>
    <row r="62" spans="1:11" ht="16.149999999999999" customHeight="1" x14ac:dyDescent="0.25">
      <c r="A62" s="173" t="s">
        <v>1194</v>
      </c>
      <c r="B62" s="173" t="s">
        <v>1196</v>
      </c>
      <c r="C62" s="174">
        <v>6968500</v>
      </c>
      <c r="D62" s="174">
        <v>6371200</v>
      </c>
      <c r="E62" s="174">
        <f t="shared" si="0"/>
        <v>597300</v>
      </c>
      <c r="F62" s="175" t="s">
        <v>1388</v>
      </c>
      <c r="G62" s="175" t="s">
        <v>1389</v>
      </c>
      <c r="H62" s="173" t="s">
        <v>1058</v>
      </c>
      <c r="I62" s="173" t="s">
        <v>1059</v>
      </c>
      <c r="J62" s="173" t="s">
        <v>1390</v>
      </c>
      <c r="K62" s="173"/>
    </row>
    <row r="63" spans="1:11" ht="16.149999999999999" customHeight="1" x14ac:dyDescent="0.25">
      <c r="A63" s="173" t="s">
        <v>1194</v>
      </c>
      <c r="B63" s="173" t="s">
        <v>1196</v>
      </c>
      <c r="C63" s="174">
        <v>7366700</v>
      </c>
      <c r="D63" s="174">
        <v>5973000</v>
      </c>
      <c r="E63" s="174">
        <f t="shared" si="0"/>
        <v>1393700</v>
      </c>
      <c r="F63" s="175" t="s">
        <v>1391</v>
      </c>
      <c r="G63" s="175" t="s">
        <v>1392</v>
      </c>
      <c r="H63" s="173" t="s">
        <v>1393</v>
      </c>
      <c r="I63" s="173" t="s">
        <v>1394</v>
      </c>
      <c r="J63" s="173" t="s">
        <v>1390</v>
      </c>
      <c r="K63" s="173"/>
    </row>
    <row r="64" spans="1:11" ht="16.149999999999999" customHeight="1" x14ac:dyDescent="0.25">
      <c r="A64" s="173" t="s">
        <v>1194</v>
      </c>
      <c r="B64" s="173" t="s">
        <v>1196</v>
      </c>
      <c r="C64" s="174">
        <v>5242967</v>
      </c>
      <c r="D64" s="174">
        <v>3982000</v>
      </c>
      <c r="E64" s="174">
        <f t="shared" si="0"/>
        <v>1260967</v>
      </c>
      <c r="F64" s="175" t="s">
        <v>1395</v>
      </c>
      <c r="G64" s="175" t="s">
        <v>1396</v>
      </c>
      <c r="H64" s="173" t="s">
        <v>1067</v>
      </c>
      <c r="I64" s="173" t="s">
        <v>1068</v>
      </c>
      <c r="J64" s="173" t="s">
        <v>1397</v>
      </c>
      <c r="K64" s="173"/>
    </row>
    <row r="65" spans="1:11" ht="16.149999999999999" customHeight="1" x14ac:dyDescent="0.25">
      <c r="A65" s="173" t="s">
        <v>1194</v>
      </c>
      <c r="B65" s="173" t="s">
        <v>1196</v>
      </c>
      <c r="C65" s="174">
        <v>5375700</v>
      </c>
      <c r="D65" s="174">
        <v>3982000</v>
      </c>
      <c r="E65" s="174">
        <f t="shared" si="0"/>
        <v>1393700</v>
      </c>
      <c r="F65" s="175" t="s">
        <v>1398</v>
      </c>
      <c r="G65" s="175" t="s">
        <v>1399</v>
      </c>
      <c r="H65" s="173" t="s">
        <v>1400</v>
      </c>
      <c r="I65" s="173" t="s">
        <v>1075</v>
      </c>
      <c r="J65" s="173" t="s">
        <v>1397</v>
      </c>
      <c r="K65" s="173"/>
    </row>
    <row r="66" spans="1:11" ht="16.149999999999999" customHeight="1" x14ac:dyDescent="0.25">
      <c r="A66" s="173" t="s">
        <v>1194</v>
      </c>
      <c r="B66" s="173" t="s">
        <v>1196</v>
      </c>
      <c r="C66" s="174">
        <v>4778400</v>
      </c>
      <c r="D66" s="174">
        <v>3982000</v>
      </c>
      <c r="E66" s="174">
        <f t="shared" si="0"/>
        <v>796400</v>
      </c>
      <c r="F66" s="175" t="s">
        <v>1401</v>
      </c>
      <c r="G66" s="175" t="s">
        <v>1402</v>
      </c>
      <c r="H66" s="173" t="s">
        <v>1082</v>
      </c>
      <c r="I66" s="173" t="s">
        <v>1403</v>
      </c>
      <c r="J66" s="173" t="s">
        <v>1397</v>
      </c>
      <c r="K66" s="173"/>
    </row>
    <row r="67" spans="1:11" ht="16.149999999999999" customHeight="1" x14ac:dyDescent="0.25">
      <c r="A67" s="173" t="s">
        <v>1194</v>
      </c>
      <c r="B67" s="173" t="s">
        <v>1196</v>
      </c>
      <c r="C67" s="174">
        <v>7344000</v>
      </c>
      <c r="D67" s="174">
        <v>5440000</v>
      </c>
      <c r="E67" s="174">
        <f t="shared" si="0"/>
        <v>1904000</v>
      </c>
      <c r="F67" s="175" t="s">
        <v>1404</v>
      </c>
      <c r="G67" s="175" t="s">
        <v>1405</v>
      </c>
      <c r="H67" s="173" t="s">
        <v>1041</v>
      </c>
      <c r="I67" s="173" t="s">
        <v>1042</v>
      </c>
      <c r="J67" s="173" t="s">
        <v>1406</v>
      </c>
      <c r="K67" s="173"/>
    </row>
    <row r="68" spans="1:11" ht="16.149999999999999" customHeight="1" x14ac:dyDescent="0.25">
      <c r="A68" s="173" t="s">
        <v>1194</v>
      </c>
      <c r="B68" s="173" t="s">
        <v>1196</v>
      </c>
      <c r="C68" s="174">
        <v>4844767</v>
      </c>
      <c r="D68" s="174">
        <v>3982000</v>
      </c>
      <c r="E68" s="174">
        <f t="shared" si="0"/>
        <v>862767</v>
      </c>
      <c r="F68" s="175" t="s">
        <v>1407</v>
      </c>
      <c r="G68" s="175" t="s">
        <v>1408</v>
      </c>
      <c r="H68" s="173" t="s">
        <v>1089</v>
      </c>
      <c r="I68" s="173" t="s">
        <v>1090</v>
      </c>
      <c r="J68" s="173" t="s">
        <v>1390</v>
      </c>
      <c r="K68" s="173"/>
    </row>
    <row r="69" spans="1:11" ht="16.149999999999999" customHeight="1" x14ac:dyDescent="0.25">
      <c r="A69" s="173" t="s">
        <v>1194</v>
      </c>
      <c r="B69" s="173" t="s">
        <v>1196</v>
      </c>
      <c r="C69" s="174">
        <v>4247467</v>
      </c>
      <c r="D69" s="174">
        <v>3982000</v>
      </c>
      <c r="E69" s="174">
        <f t="shared" si="0"/>
        <v>265467</v>
      </c>
      <c r="F69" s="175" t="s">
        <v>1409</v>
      </c>
      <c r="G69" s="175" t="s">
        <v>1410</v>
      </c>
      <c r="H69" s="173" t="s">
        <v>1097</v>
      </c>
      <c r="I69" s="173" t="s">
        <v>1098</v>
      </c>
      <c r="J69" s="173" t="s">
        <v>1390</v>
      </c>
      <c r="K69" s="173"/>
    </row>
    <row r="70" spans="1:11" ht="16.149999999999999" customHeight="1" x14ac:dyDescent="0.25">
      <c r="A70" s="173" t="s">
        <v>1194</v>
      </c>
      <c r="B70" s="173" t="s">
        <v>1196</v>
      </c>
      <c r="C70" s="174">
        <v>5242967</v>
      </c>
      <c r="D70" s="174">
        <v>3982000</v>
      </c>
      <c r="E70" s="174">
        <f t="shared" si="0"/>
        <v>1260967</v>
      </c>
      <c r="F70" s="175" t="s">
        <v>1411</v>
      </c>
      <c r="G70" s="175" t="s">
        <v>1412</v>
      </c>
      <c r="H70" s="173" t="s">
        <v>1105</v>
      </c>
      <c r="I70" s="173" t="s">
        <v>1106</v>
      </c>
      <c r="J70" s="173" t="s">
        <v>1390</v>
      </c>
      <c r="K70" s="173"/>
    </row>
    <row r="71" spans="1:11" ht="16.149999999999999" customHeight="1" x14ac:dyDescent="0.25">
      <c r="A71" s="173" t="s">
        <v>1194</v>
      </c>
      <c r="B71" s="173" t="s">
        <v>1196</v>
      </c>
      <c r="C71" s="174">
        <v>10353200</v>
      </c>
      <c r="D71" s="174">
        <v>1260967</v>
      </c>
      <c r="E71" s="174">
        <f t="shared" si="0"/>
        <v>9092233</v>
      </c>
      <c r="F71" s="175" t="s">
        <v>1413</v>
      </c>
      <c r="G71" s="175" t="s">
        <v>1414</v>
      </c>
      <c r="H71" s="173" t="s">
        <v>1415</v>
      </c>
      <c r="I71" s="173" t="s">
        <v>1416</v>
      </c>
      <c r="J71" s="173" t="s">
        <v>1397</v>
      </c>
      <c r="K71" s="173"/>
    </row>
    <row r="72" spans="1:11" ht="16.149999999999999" customHeight="1" x14ac:dyDescent="0.25">
      <c r="A72" s="173" t="s">
        <v>1194</v>
      </c>
      <c r="B72" s="173" t="s">
        <v>1196</v>
      </c>
      <c r="C72" s="174">
        <v>6238467</v>
      </c>
      <c r="D72" s="174">
        <v>5973000</v>
      </c>
      <c r="E72" s="174">
        <f t="shared" si="0"/>
        <v>265467</v>
      </c>
      <c r="F72" s="175" t="s">
        <v>1396</v>
      </c>
      <c r="G72" s="175" t="s">
        <v>1417</v>
      </c>
      <c r="H72" s="173" t="s">
        <v>1113</v>
      </c>
      <c r="I72" s="173" t="s">
        <v>1114</v>
      </c>
      <c r="J72" s="173" t="s">
        <v>1397</v>
      </c>
      <c r="K72" s="173"/>
    </row>
    <row r="73" spans="1:11" ht="16.149999999999999" customHeight="1" x14ac:dyDescent="0.25">
      <c r="A73" s="173" t="s">
        <v>1194</v>
      </c>
      <c r="B73" s="173" t="s">
        <v>1196</v>
      </c>
      <c r="C73" s="174">
        <v>4512933</v>
      </c>
      <c r="D73" s="174">
        <v>3982000</v>
      </c>
      <c r="E73" s="174">
        <f t="shared" si="0"/>
        <v>530933</v>
      </c>
      <c r="F73" s="175" t="s">
        <v>1418</v>
      </c>
      <c r="G73" s="175" t="s">
        <v>1419</v>
      </c>
      <c r="H73" s="173" t="s">
        <v>1121</v>
      </c>
      <c r="I73" s="173" t="s">
        <v>1122</v>
      </c>
      <c r="J73" s="173" t="s">
        <v>1390</v>
      </c>
      <c r="K73" s="173"/>
    </row>
    <row r="74" spans="1:11" ht="16.149999999999999" customHeight="1" x14ac:dyDescent="0.25">
      <c r="A74" s="173" t="s">
        <v>1194</v>
      </c>
      <c r="B74" s="173" t="s">
        <v>1196</v>
      </c>
      <c r="C74" s="174">
        <v>12445000</v>
      </c>
      <c r="D74" s="174">
        <v>9956000</v>
      </c>
      <c r="E74" s="174">
        <f t="shared" si="0"/>
        <v>2489000</v>
      </c>
      <c r="F74" s="175" t="s">
        <v>1420</v>
      </c>
      <c r="G74" s="175" t="s">
        <v>1421</v>
      </c>
      <c r="H74" s="173" t="s">
        <v>1001</v>
      </c>
      <c r="I74" s="173" t="s">
        <v>1002</v>
      </c>
      <c r="J74" s="173" t="s">
        <v>1422</v>
      </c>
      <c r="K74" s="173"/>
    </row>
    <row r="75" spans="1:11" ht="16.149999999999999" customHeight="1" x14ac:dyDescent="0.25">
      <c r="A75" s="173" t="s">
        <v>1194</v>
      </c>
      <c r="B75" s="173" t="s">
        <v>1196</v>
      </c>
      <c r="C75" s="174">
        <v>4645667</v>
      </c>
      <c r="D75" s="174">
        <v>3982000</v>
      </c>
      <c r="E75" s="174">
        <f t="shared" ref="E75:E94" si="1">+C75-D75</f>
        <v>663667</v>
      </c>
      <c r="F75" s="175" t="s">
        <v>1417</v>
      </c>
      <c r="G75" s="175" t="s">
        <v>1423</v>
      </c>
      <c r="H75" s="173" t="s">
        <v>1128</v>
      </c>
      <c r="I75" s="173" t="s">
        <v>1129</v>
      </c>
      <c r="J75" s="173" t="s">
        <v>1390</v>
      </c>
      <c r="K75" s="173"/>
    </row>
    <row r="76" spans="1:11" ht="16.149999999999999" customHeight="1" x14ac:dyDescent="0.25">
      <c r="A76" s="173" t="s">
        <v>1194</v>
      </c>
      <c r="B76" s="173" t="s">
        <v>1196</v>
      </c>
      <c r="C76" s="174">
        <v>11283467</v>
      </c>
      <c r="D76" s="174">
        <v>9956000</v>
      </c>
      <c r="E76" s="174">
        <f t="shared" si="1"/>
        <v>1327467</v>
      </c>
      <c r="F76" s="175" t="s">
        <v>1424</v>
      </c>
      <c r="G76" s="175" t="s">
        <v>1407</v>
      </c>
      <c r="H76" s="173" t="s">
        <v>1017</v>
      </c>
      <c r="I76" s="173" t="s">
        <v>1425</v>
      </c>
      <c r="J76" s="173" t="s">
        <v>1426</v>
      </c>
      <c r="K76" s="173"/>
    </row>
    <row r="77" spans="1:11" ht="16.149999999999999" customHeight="1" x14ac:dyDescent="0.25">
      <c r="A77" s="173" t="s">
        <v>1194</v>
      </c>
      <c r="B77" s="173" t="s">
        <v>1196</v>
      </c>
      <c r="C77" s="174">
        <v>20029900</v>
      </c>
      <c r="D77" s="174">
        <v>12969000</v>
      </c>
      <c r="E77" s="174">
        <f t="shared" si="1"/>
        <v>7060900</v>
      </c>
      <c r="F77" s="175" t="s">
        <v>1427</v>
      </c>
      <c r="G77" s="175" t="s">
        <v>1428</v>
      </c>
      <c r="H77" s="173" t="s">
        <v>1429</v>
      </c>
      <c r="I77" s="173" t="s">
        <v>1430</v>
      </c>
      <c r="J77" s="173" t="s">
        <v>1431</v>
      </c>
      <c r="K77" s="173"/>
    </row>
    <row r="78" spans="1:11" ht="16.149999999999999" customHeight="1" x14ac:dyDescent="0.25">
      <c r="A78" s="173" t="s">
        <v>1194</v>
      </c>
      <c r="B78" s="173" t="s">
        <v>1196</v>
      </c>
      <c r="C78" s="174">
        <v>17920800</v>
      </c>
      <c r="D78" s="174">
        <v>14934000</v>
      </c>
      <c r="E78" s="174">
        <f t="shared" si="1"/>
        <v>2986800</v>
      </c>
      <c r="F78" s="175" t="s">
        <v>1432</v>
      </c>
      <c r="G78" s="175" t="s">
        <v>1433</v>
      </c>
      <c r="H78" s="173" t="s">
        <v>994</v>
      </c>
      <c r="I78" s="173" t="s">
        <v>995</v>
      </c>
      <c r="J78" s="173" t="s">
        <v>1434</v>
      </c>
      <c r="K78" s="173"/>
    </row>
    <row r="79" spans="1:11" ht="16.149999999999999" customHeight="1" x14ac:dyDescent="0.25">
      <c r="A79" s="173" t="s">
        <v>1194</v>
      </c>
      <c r="B79" s="173" t="s">
        <v>1196</v>
      </c>
      <c r="C79" s="174">
        <v>10951600</v>
      </c>
      <c r="D79" s="174">
        <v>9956000</v>
      </c>
      <c r="E79" s="174">
        <f t="shared" si="1"/>
        <v>995600</v>
      </c>
      <c r="F79" s="175" t="s">
        <v>1435</v>
      </c>
      <c r="G79" s="175" t="s">
        <v>1436</v>
      </c>
      <c r="H79" s="173" t="s">
        <v>1009</v>
      </c>
      <c r="I79" s="173" t="s">
        <v>1437</v>
      </c>
      <c r="J79" s="173" t="s">
        <v>1438</v>
      </c>
      <c r="K79" s="173"/>
    </row>
    <row r="80" spans="1:11" ht="16.149999999999999" customHeight="1" x14ac:dyDescent="0.25">
      <c r="A80" s="173" t="s">
        <v>1194</v>
      </c>
      <c r="B80" s="173" t="s">
        <v>1196</v>
      </c>
      <c r="C80" s="174">
        <v>13440600</v>
      </c>
      <c r="D80" s="174">
        <v>9956000</v>
      </c>
      <c r="E80" s="174">
        <f t="shared" si="1"/>
        <v>3484600</v>
      </c>
      <c r="F80" s="175" t="s">
        <v>1439</v>
      </c>
      <c r="G80" s="175" t="s">
        <v>1440</v>
      </c>
      <c r="H80" s="173" t="s">
        <v>1025</v>
      </c>
      <c r="I80" s="173" t="s">
        <v>1026</v>
      </c>
      <c r="J80" s="173" t="s">
        <v>1441</v>
      </c>
      <c r="K80" s="173"/>
    </row>
    <row r="81" spans="1:11" s="180" customFormat="1" ht="16.149999999999999" customHeight="1" x14ac:dyDescent="0.25">
      <c r="A81" s="177" t="s">
        <v>1194</v>
      </c>
      <c r="B81" s="177" t="s">
        <v>1196</v>
      </c>
      <c r="C81" s="178">
        <v>1725534</v>
      </c>
      <c r="D81" s="178">
        <v>0</v>
      </c>
      <c r="E81" s="178">
        <f t="shared" si="1"/>
        <v>1725534</v>
      </c>
      <c r="F81" s="179" t="s">
        <v>1442</v>
      </c>
      <c r="G81" s="179" t="s">
        <v>1443</v>
      </c>
      <c r="H81" s="177" t="s">
        <v>1444</v>
      </c>
      <c r="I81" s="177" t="s">
        <v>1445</v>
      </c>
      <c r="J81" s="177" t="s">
        <v>1446</v>
      </c>
      <c r="K81" s="177" t="s">
        <v>1498</v>
      </c>
    </row>
    <row r="82" spans="1:11" ht="16.149999999999999" customHeight="1" x14ac:dyDescent="0.25">
      <c r="A82" s="173" t="s">
        <v>1194</v>
      </c>
      <c r="B82" s="173" t="s">
        <v>1196</v>
      </c>
      <c r="C82" s="174">
        <v>5641733</v>
      </c>
      <c r="D82" s="174">
        <v>5641733</v>
      </c>
      <c r="E82" s="174">
        <f t="shared" si="1"/>
        <v>0</v>
      </c>
      <c r="F82" s="175" t="s">
        <v>1447</v>
      </c>
      <c r="G82" s="175" t="s">
        <v>1448</v>
      </c>
      <c r="H82" s="173" t="s">
        <v>1449</v>
      </c>
      <c r="I82" s="173" t="s">
        <v>1450</v>
      </c>
      <c r="J82" s="173" t="s">
        <v>1451</v>
      </c>
      <c r="K82" s="173"/>
    </row>
    <row r="83" spans="1:11" ht="16.149999999999999" customHeight="1" x14ac:dyDescent="0.25">
      <c r="A83" s="173" t="s">
        <v>1194</v>
      </c>
      <c r="B83" s="173" t="s">
        <v>1196</v>
      </c>
      <c r="C83" s="174">
        <v>7632933</v>
      </c>
      <c r="D83" s="174">
        <v>7632933</v>
      </c>
      <c r="E83" s="174">
        <f t="shared" si="1"/>
        <v>0</v>
      </c>
      <c r="F83" s="175" t="s">
        <v>1452</v>
      </c>
      <c r="G83" s="175" t="s">
        <v>1453</v>
      </c>
      <c r="H83" s="173" t="s">
        <v>1454</v>
      </c>
      <c r="I83" s="173" t="s">
        <v>850</v>
      </c>
      <c r="J83" s="173" t="s">
        <v>1455</v>
      </c>
      <c r="K83" s="173"/>
    </row>
    <row r="84" spans="1:11" ht="16.149999999999999" customHeight="1" x14ac:dyDescent="0.25">
      <c r="A84" s="173" t="s">
        <v>1194</v>
      </c>
      <c r="B84" s="173" t="s">
        <v>1196</v>
      </c>
      <c r="C84" s="174">
        <v>11781267</v>
      </c>
      <c r="D84" s="174">
        <v>9956000</v>
      </c>
      <c r="E84" s="174">
        <f t="shared" si="1"/>
        <v>1825267</v>
      </c>
      <c r="F84" s="175" t="s">
        <v>1456</v>
      </c>
      <c r="G84" s="175" t="s">
        <v>1457</v>
      </c>
      <c r="H84" s="173" t="s">
        <v>1033</v>
      </c>
      <c r="I84" s="173" t="s">
        <v>1034</v>
      </c>
      <c r="J84" s="173" t="s">
        <v>1426</v>
      </c>
      <c r="K84" s="173"/>
    </row>
    <row r="85" spans="1:11" ht="16.149999999999999" customHeight="1" x14ac:dyDescent="0.25">
      <c r="A85" s="173" t="s">
        <v>1194</v>
      </c>
      <c r="B85" s="173" t="s">
        <v>1196</v>
      </c>
      <c r="C85" s="174">
        <v>16656000</v>
      </c>
      <c r="D85" s="174">
        <v>13880000</v>
      </c>
      <c r="E85" s="174">
        <f t="shared" si="1"/>
        <v>2776000</v>
      </c>
      <c r="F85" s="175" t="s">
        <v>1458</v>
      </c>
      <c r="G85" s="175" t="s">
        <v>1459</v>
      </c>
      <c r="H85" s="173" t="s">
        <v>986</v>
      </c>
      <c r="I85" s="173" t="s">
        <v>987</v>
      </c>
      <c r="J85" s="173" t="s">
        <v>1460</v>
      </c>
      <c r="K85" s="173"/>
    </row>
    <row r="86" spans="1:11" ht="16.149999999999999" customHeight="1" x14ac:dyDescent="0.25">
      <c r="A86" s="173" t="s">
        <v>1194</v>
      </c>
      <c r="B86" s="173" t="s">
        <v>1196</v>
      </c>
      <c r="C86" s="174">
        <v>28789200</v>
      </c>
      <c r="D86" s="174">
        <v>17448000</v>
      </c>
      <c r="E86" s="174">
        <f t="shared" si="1"/>
        <v>11341200</v>
      </c>
      <c r="F86" s="175" t="s">
        <v>1461</v>
      </c>
      <c r="G86" s="175" t="s">
        <v>1462</v>
      </c>
      <c r="H86" s="173" t="s">
        <v>1463</v>
      </c>
      <c r="I86" s="173" t="s">
        <v>1464</v>
      </c>
      <c r="J86" s="173" t="s">
        <v>1465</v>
      </c>
      <c r="K86" s="173"/>
    </row>
    <row r="87" spans="1:11" s="180" customFormat="1" ht="16.149999999999999" customHeight="1" x14ac:dyDescent="0.25">
      <c r="A87" s="177" t="s">
        <v>1194</v>
      </c>
      <c r="B87" s="177" t="s">
        <v>1196</v>
      </c>
      <c r="C87" s="178">
        <v>3982050</v>
      </c>
      <c r="D87" s="178">
        <v>0</v>
      </c>
      <c r="E87" s="178">
        <f t="shared" si="1"/>
        <v>3982050</v>
      </c>
      <c r="F87" s="179" t="s">
        <v>1466</v>
      </c>
      <c r="G87" s="179" t="s">
        <v>1467</v>
      </c>
      <c r="H87" s="177" t="s">
        <v>1468</v>
      </c>
      <c r="I87" s="177" t="s">
        <v>902</v>
      </c>
      <c r="J87" s="177" t="s">
        <v>1469</v>
      </c>
      <c r="K87" s="177" t="s">
        <v>1498</v>
      </c>
    </row>
    <row r="88" spans="1:11" s="180" customFormat="1" ht="16.149999999999999" customHeight="1" x14ac:dyDescent="0.25">
      <c r="A88" s="177" t="s">
        <v>1194</v>
      </c>
      <c r="B88" s="177" t="s">
        <v>1196</v>
      </c>
      <c r="C88" s="178">
        <v>15650000</v>
      </c>
      <c r="D88" s="178">
        <v>0</v>
      </c>
      <c r="E88" s="178">
        <f t="shared" si="1"/>
        <v>15650000</v>
      </c>
      <c r="F88" s="179" t="s">
        <v>1470</v>
      </c>
      <c r="G88" s="179" t="s">
        <v>1471</v>
      </c>
      <c r="H88" s="177" t="s">
        <v>1364</v>
      </c>
      <c r="I88" s="177" t="s">
        <v>1357</v>
      </c>
      <c r="J88" s="177" t="s">
        <v>1472</v>
      </c>
      <c r="K88" s="177" t="s">
        <v>1498</v>
      </c>
    </row>
    <row r="89" spans="1:11" s="180" customFormat="1" ht="16.149999999999999" customHeight="1" x14ac:dyDescent="0.25">
      <c r="A89" s="177" t="s">
        <v>1194</v>
      </c>
      <c r="B89" s="177" t="s">
        <v>1196</v>
      </c>
      <c r="C89" s="178">
        <v>20350000</v>
      </c>
      <c r="D89" s="178">
        <v>0</v>
      </c>
      <c r="E89" s="178">
        <f t="shared" si="1"/>
        <v>20350000</v>
      </c>
      <c r="F89" s="179" t="s">
        <v>1473</v>
      </c>
      <c r="G89" s="179" t="s">
        <v>1474</v>
      </c>
      <c r="H89" s="177" t="s">
        <v>1356</v>
      </c>
      <c r="I89" s="177" t="s">
        <v>1357</v>
      </c>
      <c r="J89" s="177" t="s">
        <v>1475</v>
      </c>
      <c r="K89" s="177" t="s">
        <v>1498</v>
      </c>
    </row>
    <row r="90" spans="1:11" s="180" customFormat="1" ht="16.149999999999999" customHeight="1" x14ac:dyDescent="0.25">
      <c r="A90" s="177" t="s">
        <v>1194</v>
      </c>
      <c r="B90" s="177" t="s">
        <v>1196</v>
      </c>
      <c r="C90" s="178">
        <v>61000000</v>
      </c>
      <c r="D90" s="178">
        <v>0</v>
      </c>
      <c r="E90" s="178">
        <f t="shared" si="1"/>
        <v>61000000</v>
      </c>
      <c r="F90" s="179" t="s">
        <v>1476</v>
      </c>
      <c r="G90" s="179" t="s">
        <v>1477</v>
      </c>
      <c r="H90" s="177" t="s">
        <v>1478</v>
      </c>
      <c r="I90" s="177" t="s">
        <v>1479</v>
      </c>
      <c r="J90" s="177" t="s">
        <v>1480</v>
      </c>
      <c r="K90" s="177" t="s">
        <v>1498</v>
      </c>
    </row>
    <row r="91" spans="1:11" s="180" customFormat="1" ht="16.149999999999999" customHeight="1" x14ac:dyDescent="0.25">
      <c r="A91" s="177" t="s">
        <v>1194</v>
      </c>
      <c r="B91" s="177" t="s">
        <v>1196</v>
      </c>
      <c r="C91" s="178">
        <v>7798867</v>
      </c>
      <c r="D91" s="178">
        <v>0</v>
      </c>
      <c r="E91" s="178">
        <f t="shared" si="1"/>
        <v>7798867</v>
      </c>
      <c r="F91" s="179" t="s">
        <v>1481</v>
      </c>
      <c r="G91" s="179" t="s">
        <v>1482</v>
      </c>
      <c r="H91" s="177" t="s">
        <v>1483</v>
      </c>
      <c r="I91" s="177" t="s">
        <v>1484</v>
      </c>
      <c r="J91" s="177" t="s">
        <v>1485</v>
      </c>
      <c r="K91" s="177" t="s">
        <v>1498</v>
      </c>
    </row>
    <row r="92" spans="1:11" ht="16.149999999999999" customHeight="1" x14ac:dyDescent="0.25">
      <c r="A92" s="173" t="s">
        <v>1194</v>
      </c>
      <c r="B92" s="173" t="s">
        <v>1196</v>
      </c>
      <c r="C92" s="174">
        <v>111672340</v>
      </c>
      <c r="D92" s="174">
        <v>89332300</v>
      </c>
      <c r="E92" s="174">
        <f t="shared" si="1"/>
        <v>22340040</v>
      </c>
      <c r="F92" s="175" t="s">
        <v>1486</v>
      </c>
      <c r="G92" s="175" t="s">
        <v>1487</v>
      </c>
      <c r="H92" s="173" t="s">
        <v>1478</v>
      </c>
      <c r="I92" s="173" t="s">
        <v>1479</v>
      </c>
      <c r="J92" s="173" t="s">
        <v>1488</v>
      </c>
      <c r="K92" s="173"/>
    </row>
    <row r="93" spans="1:11" ht="16.149999999999999" customHeight="1" x14ac:dyDescent="0.25">
      <c r="A93" s="173" t="s">
        <v>1194</v>
      </c>
      <c r="B93" s="173" t="s">
        <v>1196</v>
      </c>
      <c r="C93" s="174">
        <v>14408628</v>
      </c>
      <c r="D93" s="174">
        <v>10605390</v>
      </c>
      <c r="E93" s="174">
        <f t="shared" si="1"/>
        <v>3803238</v>
      </c>
      <c r="F93" s="175" t="s">
        <v>1489</v>
      </c>
      <c r="G93" s="175" t="s">
        <v>1490</v>
      </c>
      <c r="H93" s="173" t="s">
        <v>1491</v>
      </c>
      <c r="I93" s="173" t="s">
        <v>913</v>
      </c>
      <c r="J93" s="173" t="s">
        <v>1492</v>
      </c>
      <c r="K93" s="173"/>
    </row>
    <row r="94" spans="1:11" ht="16.149999999999999" customHeight="1" x14ac:dyDescent="0.25">
      <c r="A94" s="173" t="s">
        <v>1194</v>
      </c>
      <c r="B94" s="173" t="s">
        <v>1196</v>
      </c>
      <c r="C94" s="174">
        <v>8256152</v>
      </c>
      <c r="D94" s="174">
        <v>2940050</v>
      </c>
      <c r="E94" s="174">
        <f t="shared" si="1"/>
        <v>5316102</v>
      </c>
      <c r="F94" s="175" t="s">
        <v>1493</v>
      </c>
      <c r="G94" s="175" t="s">
        <v>1494</v>
      </c>
      <c r="H94" s="173" t="s">
        <v>890</v>
      </c>
      <c r="I94" s="173" t="s">
        <v>891</v>
      </c>
      <c r="J94" s="173" t="s">
        <v>1495</v>
      </c>
      <c r="K94" s="173"/>
    </row>
    <row r="95" spans="1:11" s="185" customFormat="1" ht="16.149999999999999" customHeight="1" x14ac:dyDescent="0.25">
      <c r="C95" s="186">
        <f>SUM(C10:C94)</f>
        <v>740833923</v>
      </c>
      <c r="D95" s="186">
        <f t="shared" ref="D95:E95" si="2">SUM(D10:D94)</f>
        <v>465903979</v>
      </c>
      <c r="E95" s="186">
        <f t="shared" si="2"/>
        <v>274929944</v>
      </c>
    </row>
  </sheetData>
  <autoFilter ref="A9:K94" xr:uid="{797C5FA7-78F7-4FF8-869B-AD15E8230288}"/>
  <conditionalFormatting sqref="F1:F5">
    <cfRule type="dataBar" priority="5">
      <dataBar>
        <cfvo type="min"/>
        <cfvo type="max"/>
        <color rgb="FFFF0066"/>
      </dataBar>
      <extLst>
        <ext xmlns:x14="http://schemas.microsoft.com/office/spreadsheetml/2009/9/main" uri="{B025F937-C7B1-47D3-B67F-A62EFF666E3E}">
          <x14:id>{8F9BCCC4-BFC1-4F22-A18C-C32B1B98D2C1}</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F9BCCC4-BFC1-4F22-A18C-C32B1B98D2C1}">
            <x14:dataBar minLength="0" maxLength="100" border="1" negativeBarBorderColorSameAsPositive="0">
              <x14:cfvo type="autoMin"/>
              <x14:cfvo type="autoMax"/>
              <x14:borderColor rgb="FFD6007B"/>
              <x14:negativeFillColor rgb="FFFF0000"/>
              <x14:negativeBorderColor rgb="FFFF0000"/>
              <x14:axisColor rgb="FF000000"/>
            </x14:dataBar>
          </x14:cfRule>
          <xm:sqref>F1:F5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B403-4B48-4D79-B507-F24C19473AF3}">
  <sheetPr>
    <tabColor rgb="FFFFFFCC"/>
  </sheetPr>
  <dimension ref="B2:M100"/>
  <sheetViews>
    <sheetView zoomScale="110" zoomScaleNormal="110" workbookViewId="0">
      <selection activeCell="C5" sqref="C5:N5"/>
    </sheetView>
  </sheetViews>
  <sheetFormatPr baseColWidth="10" defaultColWidth="11.42578125" defaultRowHeight="12" customHeight="1" x14ac:dyDescent="0.25"/>
  <cols>
    <col min="1" max="1" width="1.28515625" style="213" customWidth="1"/>
    <col min="2" max="2" width="7.7109375" style="213" bestFit="1" customWidth="1"/>
    <col min="3" max="3" width="23.28515625" style="222" customWidth="1"/>
    <col min="4" max="6" width="14.5703125" style="222" customWidth="1"/>
    <col min="7" max="7" width="21.28515625" style="228" customWidth="1"/>
    <col min="8" max="10" width="14.5703125" style="222" customWidth="1"/>
    <col min="11" max="11" width="14.7109375" style="213" customWidth="1"/>
    <col min="12" max="12" width="15.28515625" style="213" customWidth="1"/>
    <col min="13" max="13" width="11.7109375" style="213" bestFit="1" customWidth="1"/>
    <col min="14" max="16384" width="11.42578125" style="213"/>
  </cols>
  <sheetData>
    <row r="2" spans="2:10" ht="12" customHeight="1" x14ac:dyDescent="0.25">
      <c r="B2" s="1091" t="s">
        <v>244</v>
      </c>
      <c r="C2" s="1091"/>
      <c r="D2" s="1091"/>
      <c r="E2" s="1091"/>
      <c r="F2" s="1091"/>
      <c r="G2" s="1091"/>
      <c r="H2" s="1091"/>
      <c r="I2" s="1091"/>
      <c r="J2" s="1091"/>
    </row>
    <row r="3" spans="2:10" ht="12" customHeight="1" x14ac:dyDescent="0.25">
      <c r="B3" s="214" t="s">
        <v>1499</v>
      </c>
      <c r="C3" s="215" t="s">
        <v>1500</v>
      </c>
      <c r="D3" s="216" t="s">
        <v>1501</v>
      </c>
      <c r="E3" s="215" t="s">
        <v>1199</v>
      </c>
      <c r="F3" s="216" t="s">
        <v>1502</v>
      </c>
      <c r="G3" s="215" t="s">
        <v>1503</v>
      </c>
      <c r="H3" s="216" t="s">
        <v>1504</v>
      </c>
      <c r="I3" s="215" t="s">
        <v>1505</v>
      </c>
      <c r="J3" s="216" t="s">
        <v>1506</v>
      </c>
    </row>
    <row r="4" spans="2:10" s="220" customFormat="1" ht="12" customHeight="1" x14ac:dyDescent="0.25">
      <c r="B4" s="217" t="s">
        <v>1507</v>
      </c>
      <c r="C4" s="222">
        <v>523690000</v>
      </c>
      <c r="D4" s="218">
        <v>0</v>
      </c>
      <c r="E4" s="222">
        <v>491798000</v>
      </c>
      <c r="F4" s="218">
        <v>0</v>
      </c>
      <c r="G4" s="222">
        <v>491798000</v>
      </c>
      <c r="H4" s="218">
        <v>0</v>
      </c>
      <c r="I4" s="222">
        <v>0</v>
      </c>
      <c r="J4" s="218">
        <v>0</v>
      </c>
    </row>
    <row r="5" spans="2:10" s="220" customFormat="1" ht="12" customHeight="1" x14ac:dyDescent="0.25">
      <c r="B5" s="221" t="s">
        <v>1508</v>
      </c>
      <c r="C5" s="224">
        <v>523690000</v>
      </c>
      <c r="D5" s="218">
        <f>+C5-C4</f>
        <v>0</v>
      </c>
      <c r="E5" s="218">
        <v>491798000</v>
      </c>
      <c r="F5" s="218">
        <f>+E5-E4</f>
        <v>0</v>
      </c>
      <c r="G5" s="218">
        <v>491798000</v>
      </c>
      <c r="H5" s="218">
        <f>+G5-G4</f>
        <v>0</v>
      </c>
      <c r="I5" s="218">
        <v>6874667</v>
      </c>
      <c r="J5" s="218">
        <f>+I5-I4</f>
        <v>6874667</v>
      </c>
    </row>
    <row r="6" spans="2:10" s="220" customFormat="1" ht="12" customHeight="1" x14ac:dyDescent="0.25">
      <c r="B6" s="221" t="s">
        <v>1509</v>
      </c>
      <c r="C6" s="224">
        <v>523690000</v>
      </c>
      <c r="D6" s="218">
        <f t="shared" ref="D6:D15" si="0">+C6-C5</f>
        <v>0</v>
      </c>
      <c r="E6" s="218">
        <v>491798000</v>
      </c>
      <c r="F6" s="218">
        <f t="shared" ref="F6:F15" si="1">+E6-E5</f>
        <v>0</v>
      </c>
      <c r="G6" s="218">
        <v>491798000</v>
      </c>
      <c r="H6" s="218">
        <f t="shared" ref="H6:H15" si="2">+G6-G5</f>
        <v>0</v>
      </c>
      <c r="I6" s="218">
        <v>57480867</v>
      </c>
      <c r="J6" s="218">
        <f t="shared" ref="J6:J15" si="3">+I6-I5</f>
        <v>50606200</v>
      </c>
    </row>
    <row r="7" spans="2:10" s="220" customFormat="1" ht="12" hidden="1" customHeight="1" x14ac:dyDescent="0.25">
      <c r="B7" s="221" t="s">
        <v>1510</v>
      </c>
      <c r="C7" s="218"/>
      <c r="D7" s="218">
        <f t="shared" si="0"/>
        <v>-523690000</v>
      </c>
      <c r="E7" s="218"/>
      <c r="F7" s="218">
        <f t="shared" si="1"/>
        <v>-491798000</v>
      </c>
      <c r="G7" s="219"/>
      <c r="H7" s="218">
        <f t="shared" si="2"/>
        <v>-491798000</v>
      </c>
      <c r="I7" s="218"/>
      <c r="J7" s="218">
        <f t="shared" si="3"/>
        <v>-57480867</v>
      </c>
    </row>
    <row r="8" spans="2:10" s="220" customFormat="1" ht="12" hidden="1" customHeight="1" x14ac:dyDescent="0.25">
      <c r="B8" s="217" t="s">
        <v>1511</v>
      </c>
      <c r="C8" s="218"/>
      <c r="D8" s="218">
        <f t="shared" si="0"/>
        <v>0</v>
      </c>
      <c r="E8" s="218"/>
      <c r="F8" s="218">
        <f t="shared" si="1"/>
        <v>0</v>
      </c>
      <c r="G8" s="219"/>
      <c r="H8" s="218">
        <f t="shared" si="2"/>
        <v>0</v>
      </c>
      <c r="I8" s="218"/>
      <c r="J8" s="218">
        <f t="shared" si="3"/>
        <v>0</v>
      </c>
    </row>
    <row r="9" spans="2:10" s="220" customFormat="1" ht="12" hidden="1" customHeight="1" x14ac:dyDescent="0.25">
      <c r="B9" s="221" t="s">
        <v>1512</v>
      </c>
      <c r="C9" s="218"/>
      <c r="D9" s="218">
        <f t="shared" si="0"/>
        <v>0</v>
      </c>
      <c r="E9" s="218"/>
      <c r="F9" s="218">
        <f t="shared" si="1"/>
        <v>0</v>
      </c>
      <c r="G9" s="219"/>
      <c r="H9" s="218">
        <f t="shared" si="2"/>
        <v>0</v>
      </c>
      <c r="I9" s="218"/>
      <c r="J9" s="218">
        <f t="shared" si="3"/>
        <v>0</v>
      </c>
    </row>
    <row r="10" spans="2:10" s="220" customFormat="1" ht="12" hidden="1" customHeight="1" x14ac:dyDescent="0.25">
      <c r="B10" s="217" t="s">
        <v>1513</v>
      </c>
      <c r="C10" s="218"/>
      <c r="D10" s="218">
        <f t="shared" si="0"/>
        <v>0</v>
      </c>
      <c r="E10" s="218"/>
      <c r="F10" s="218">
        <f t="shared" si="1"/>
        <v>0</v>
      </c>
      <c r="G10" s="219"/>
      <c r="H10" s="218">
        <f t="shared" si="2"/>
        <v>0</v>
      </c>
      <c r="I10" s="218"/>
      <c r="J10" s="218">
        <f t="shared" si="3"/>
        <v>0</v>
      </c>
    </row>
    <row r="11" spans="2:10" s="220" customFormat="1" ht="12" hidden="1" customHeight="1" x14ac:dyDescent="0.25">
      <c r="B11" s="217" t="s">
        <v>1514</v>
      </c>
      <c r="C11" s="218"/>
      <c r="D11" s="218">
        <f t="shared" si="0"/>
        <v>0</v>
      </c>
      <c r="E11" s="218"/>
      <c r="F11" s="218">
        <f t="shared" si="1"/>
        <v>0</v>
      </c>
      <c r="G11" s="219"/>
      <c r="H11" s="218">
        <f t="shared" si="2"/>
        <v>0</v>
      </c>
      <c r="I11" s="218"/>
      <c r="J11" s="218">
        <f t="shared" si="3"/>
        <v>0</v>
      </c>
    </row>
    <row r="12" spans="2:10" s="220" customFormat="1" ht="12" hidden="1" customHeight="1" x14ac:dyDescent="0.25">
      <c r="B12" s="217" t="s">
        <v>1515</v>
      </c>
      <c r="C12" s="218"/>
      <c r="D12" s="218">
        <f t="shared" si="0"/>
        <v>0</v>
      </c>
      <c r="E12" s="218"/>
      <c r="F12" s="218">
        <f t="shared" si="1"/>
        <v>0</v>
      </c>
      <c r="G12" s="219"/>
      <c r="H12" s="218">
        <f t="shared" si="2"/>
        <v>0</v>
      </c>
      <c r="I12" s="218"/>
      <c r="J12" s="218">
        <f t="shared" si="3"/>
        <v>0</v>
      </c>
    </row>
    <row r="13" spans="2:10" s="220" customFormat="1" ht="12" hidden="1" customHeight="1" x14ac:dyDescent="0.25">
      <c r="B13" s="217" t="s">
        <v>1516</v>
      </c>
      <c r="C13" s="218"/>
      <c r="D13" s="218">
        <f t="shared" si="0"/>
        <v>0</v>
      </c>
      <c r="E13" s="218"/>
      <c r="F13" s="218">
        <f t="shared" si="1"/>
        <v>0</v>
      </c>
      <c r="G13" s="219"/>
      <c r="H13" s="218">
        <f t="shared" si="2"/>
        <v>0</v>
      </c>
      <c r="I13" s="218"/>
      <c r="J13" s="218">
        <f t="shared" si="3"/>
        <v>0</v>
      </c>
    </row>
    <row r="14" spans="2:10" s="220" customFormat="1" ht="12" hidden="1" customHeight="1" x14ac:dyDescent="0.25">
      <c r="B14" s="217" t="s">
        <v>1517</v>
      </c>
      <c r="C14" s="218"/>
      <c r="D14" s="218">
        <f t="shared" si="0"/>
        <v>0</v>
      </c>
      <c r="E14" s="218"/>
      <c r="F14" s="218">
        <f t="shared" si="1"/>
        <v>0</v>
      </c>
      <c r="G14" s="219"/>
      <c r="H14" s="218">
        <f t="shared" si="2"/>
        <v>0</v>
      </c>
      <c r="I14" s="218"/>
      <c r="J14" s="218">
        <f t="shared" si="3"/>
        <v>0</v>
      </c>
    </row>
    <row r="15" spans="2:10" s="220" customFormat="1" ht="12" hidden="1" customHeight="1" x14ac:dyDescent="0.25">
      <c r="B15" s="217" t="s">
        <v>1518</v>
      </c>
      <c r="C15" s="218"/>
      <c r="D15" s="218">
        <f t="shared" si="0"/>
        <v>0</v>
      </c>
      <c r="E15" s="218"/>
      <c r="F15" s="218">
        <f t="shared" si="1"/>
        <v>0</v>
      </c>
      <c r="G15" s="219"/>
      <c r="H15" s="218">
        <f t="shared" si="2"/>
        <v>0</v>
      </c>
      <c r="I15" s="218"/>
      <c r="J15" s="218">
        <f t="shared" si="3"/>
        <v>0</v>
      </c>
    </row>
    <row r="17" spans="2:10" ht="12" customHeight="1" x14ac:dyDescent="0.25">
      <c r="B17" s="1092" t="s">
        <v>1195</v>
      </c>
      <c r="C17" s="1092"/>
      <c r="D17" s="1092"/>
      <c r="E17" s="1092"/>
      <c r="F17" s="1092"/>
      <c r="G17" s="1092"/>
      <c r="H17" s="1092"/>
      <c r="I17" s="1092"/>
      <c r="J17" s="1092"/>
    </row>
    <row r="18" spans="2:10" ht="12" customHeight="1" x14ac:dyDescent="0.25">
      <c r="B18" s="214" t="s">
        <v>1499</v>
      </c>
      <c r="C18" s="215" t="s">
        <v>1500</v>
      </c>
      <c r="D18" s="216" t="s">
        <v>1501</v>
      </c>
      <c r="E18" s="215" t="s">
        <v>1199</v>
      </c>
      <c r="F18" s="216" t="s">
        <v>1502</v>
      </c>
      <c r="G18" s="215" t="s">
        <v>1503</v>
      </c>
      <c r="H18" s="216" t="s">
        <v>1504</v>
      </c>
      <c r="I18" s="215" t="s">
        <v>1505</v>
      </c>
      <c r="J18" s="216" t="s">
        <v>1506</v>
      </c>
    </row>
    <row r="19" spans="2:10" s="220" customFormat="1" ht="12" customHeight="1" x14ac:dyDescent="0.25">
      <c r="B19" s="217" t="s">
        <v>1507</v>
      </c>
      <c r="C19" s="224">
        <v>1510512000</v>
      </c>
      <c r="D19" s="218">
        <v>0</v>
      </c>
      <c r="E19" s="224">
        <v>1445818000</v>
      </c>
      <c r="F19" s="218">
        <v>0</v>
      </c>
      <c r="G19" s="224">
        <v>1428818000</v>
      </c>
      <c r="H19" s="218">
        <v>0</v>
      </c>
      <c r="I19" s="224">
        <v>0</v>
      </c>
      <c r="J19" s="218">
        <v>0</v>
      </c>
    </row>
    <row r="20" spans="2:10" s="220" customFormat="1" ht="12" customHeight="1" x14ac:dyDescent="0.25">
      <c r="B20" s="221" t="s">
        <v>1508</v>
      </c>
      <c r="C20" s="224">
        <v>1510512000</v>
      </c>
      <c r="D20" s="218">
        <f>+C20-C19</f>
        <v>0</v>
      </c>
      <c r="E20" s="218">
        <v>1454111408</v>
      </c>
      <c r="F20" s="218">
        <f>+E20-E19</f>
        <v>8293408</v>
      </c>
      <c r="G20" s="195">
        <v>1438326922</v>
      </c>
      <c r="H20" s="218">
        <f>+G20-G19</f>
        <v>9508922</v>
      </c>
      <c r="I20" s="218">
        <v>27339257</v>
      </c>
      <c r="J20" s="218">
        <f>+I20-I19</f>
        <v>27339257</v>
      </c>
    </row>
    <row r="21" spans="2:10" s="220" customFormat="1" ht="12" customHeight="1" x14ac:dyDescent="0.25">
      <c r="B21" s="217" t="s">
        <v>1509</v>
      </c>
      <c r="C21" s="218">
        <v>1510512000</v>
      </c>
      <c r="D21" s="218">
        <f t="shared" ref="D21:D30" si="4">+C21-C20</f>
        <v>0</v>
      </c>
      <c r="E21" s="218">
        <v>1454111408</v>
      </c>
      <c r="F21" s="218">
        <f t="shared" ref="F21:F30" si="5">+E21-E20</f>
        <v>0</v>
      </c>
      <c r="G21" s="218">
        <v>1438934679</v>
      </c>
      <c r="H21" s="218">
        <f t="shared" ref="H21:H30" si="6">+G21-G20</f>
        <v>607757</v>
      </c>
      <c r="I21" s="218">
        <v>150647071</v>
      </c>
      <c r="J21" s="218">
        <f t="shared" ref="J21:J30" si="7">+I21-I20</f>
        <v>123307814</v>
      </c>
    </row>
    <row r="22" spans="2:10" s="220" customFormat="1" ht="12" hidden="1" customHeight="1" x14ac:dyDescent="0.25">
      <c r="B22" s="221" t="s">
        <v>1510</v>
      </c>
      <c r="C22" s="218"/>
      <c r="D22" s="218">
        <f t="shared" si="4"/>
        <v>-1510512000</v>
      </c>
      <c r="E22" s="218"/>
      <c r="F22" s="218">
        <f t="shared" si="5"/>
        <v>-1454111408</v>
      </c>
      <c r="G22" s="219"/>
      <c r="H22" s="218">
        <f t="shared" si="6"/>
        <v>-1438934679</v>
      </c>
      <c r="I22" s="218"/>
      <c r="J22" s="218">
        <f t="shared" si="7"/>
        <v>-150647071</v>
      </c>
    </row>
    <row r="23" spans="2:10" s="220" customFormat="1" ht="12" hidden="1" customHeight="1" x14ac:dyDescent="0.25">
      <c r="B23" s="217" t="s">
        <v>1511</v>
      </c>
      <c r="C23" s="218"/>
      <c r="D23" s="218">
        <f t="shared" si="4"/>
        <v>0</v>
      </c>
      <c r="E23" s="218"/>
      <c r="F23" s="218">
        <f t="shared" si="5"/>
        <v>0</v>
      </c>
      <c r="G23" s="219"/>
      <c r="H23" s="218">
        <f t="shared" si="6"/>
        <v>0</v>
      </c>
      <c r="I23" s="218"/>
      <c r="J23" s="218">
        <f t="shared" si="7"/>
        <v>0</v>
      </c>
    </row>
    <row r="24" spans="2:10" s="220" customFormat="1" ht="12" hidden="1" customHeight="1" x14ac:dyDescent="0.25">
      <c r="B24" s="221" t="s">
        <v>1512</v>
      </c>
      <c r="C24" s="218"/>
      <c r="D24" s="218">
        <f t="shared" si="4"/>
        <v>0</v>
      </c>
      <c r="E24" s="218"/>
      <c r="F24" s="218">
        <f t="shared" si="5"/>
        <v>0</v>
      </c>
      <c r="G24" s="219"/>
      <c r="H24" s="218">
        <f t="shared" si="6"/>
        <v>0</v>
      </c>
      <c r="I24" s="218"/>
      <c r="J24" s="218">
        <f t="shared" si="7"/>
        <v>0</v>
      </c>
    </row>
    <row r="25" spans="2:10" s="220" customFormat="1" ht="12" hidden="1" customHeight="1" x14ac:dyDescent="0.25">
      <c r="B25" s="217" t="s">
        <v>1513</v>
      </c>
      <c r="C25" s="218"/>
      <c r="D25" s="218">
        <f t="shared" si="4"/>
        <v>0</v>
      </c>
      <c r="E25" s="218"/>
      <c r="F25" s="218">
        <f t="shared" si="5"/>
        <v>0</v>
      </c>
      <c r="G25" s="219"/>
      <c r="H25" s="218">
        <f t="shared" si="6"/>
        <v>0</v>
      </c>
      <c r="I25" s="218"/>
      <c r="J25" s="218">
        <f t="shared" si="7"/>
        <v>0</v>
      </c>
    </row>
    <row r="26" spans="2:10" s="220" customFormat="1" ht="12" hidden="1" customHeight="1" x14ac:dyDescent="0.25">
      <c r="B26" s="221" t="s">
        <v>1514</v>
      </c>
      <c r="C26" s="218"/>
      <c r="D26" s="218">
        <f t="shared" si="4"/>
        <v>0</v>
      </c>
      <c r="E26" s="218"/>
      <c r="F26" s="218">
        <f t="shared" si="5"/>
        <v>0</v>
      </c>
      <c r="G26" s="219"/>
      <c r="H26" s="218">
        <f t="shared" si="6"/>
        <v>0</v>
      </c>
      <c r="I26" s="218"/>
      <c r="J26" s="218">
        <f t="shared" si="7"/>
        <v>0</v>
      </c>
    </row>
    <row r="27" spans="2:10" s="220" customFormat="1" ht="12" hidden="1" customHeight="1" x14ac:dyDescent="0.25">
      <c r="B27" s="217" t="s">
        <v>1515</v>
      </c>
      <c r="C27" s="218"/>
      <c r="D27" s="218">
        <f t="shared" si="4"/>
        <v>0</v>
      </c>
      <c r="E27" s="218"/>
      <c r="F27" s="218">
        <f t="shared" si="5"/>
        <v>0</v>
      </c>
      <c r="G27" s="219"/>
      <c r="H27" s="218">
        <f t="shared" si="6"/>
        <v>0</v>
      </c>
      <c r="I27" s="218"/>
      <c r="J27" s="218">
        <f t="shared" si="7"/>
        <v>0</v>
      </c>
    </row>
    <row r="28" spans="2:10" s="220" customFormat="1" ht="12" hidden="1" customHeight="1" x14ac:dyDescent="0.25">
      <c r="B28" s="221" t="s">
        <v>1516</v>
      </c>
      <c r="C28" s="218"/>
      <c r="D28" s="218">
        <f t="shared" si="4"/>
        <v>0</v>
      </c>
      <c r="E28" s="218"/>
      <c r="F28" s="218">
        <f t="shared" si="5"/>
        <v>0</v>
      </c>
      <c r="G28" s="219"/>
      <c r="H28" s="218">
        <f t="shared" si="6"/>
        <v>0</v>
      </c>
      <c r="I28" s="218"/>
      <c r="J28" s="218">
        <f t="shared" si="7"/>
        <v>0</v>
      </c>
    </row>
    <row r="29" spans="2:10" s="220" customFormat="1" ht="12" hidden="1" customHeight="1" x14ac:dyDescent="0.25">
      <c r="B29" s="217" t="s">
        <v>1517</v>
      </c>
      <c r="C29" s="218"/>
      <c r="D29" s="218">
        <f t="shared" si="4"/>
        <v>0</v>
      </c>
      <c r="E29" s="218"/>
      <c r="F29" s="218">
        <f t="shared" si="5"/>
        <v>0</v>
      </c>
      <c r="G29" s="219"/>
      <c r="H29" s="218">
        <f t="shared" si="6"/>
        <v>0</v>
      </c>
      <c r="I29" s="218"/>
      <c r="J29" s="218">
        <f t="shared" si="7"/>
        <v>0</v>
      </c>
    </row>
    <row r="30" spans="2:10" s="220" customFormat="1" ht="12" hidden="1" customHeight="1" x14ac:dyDescent="0.25">
      <c r="B30" s="221" t="s">
        <v>1518</v>
      </c>
      <c r="C30" s="218"/>
      <c r="D30" s="218">
        <f t="shared" si="4"/>
        <v>0</v>
      </c>
      <c r="E30" s="218"/>
      <c r="F30" s="218">
        <f t="shared" si="5"/>
        <v>0</v>
      </c>
      <c r="G30" s="219"/>
      <c r="H30" s="218">
        <f t="shared" si="6"/>
        <v>0</v>
      </c>
      <c r="I30" s="218"/>
      <c r="J30" s="218">
        <f t="shared" si="7"/>
        <v>0</v>
      </c>
    </row>
    <row r="33" spans="2:10" ht="12" customHeight="1" x14ac:dyDescent="0.25">
      <c r="B33" s="1092" t="s">
        <v>1196</v>
      </c>
      <c r="C33" s="1092"/>
      <c r="D33" s="1092"/>
      <c r="E33" s="1092"/>
      <c r="F33" s="1092"/>
      <c r="G33" s="1092"/>
      <c r="H33" s="1092"/>
      <c r="I33" s="1092"/>
      <c r="J33" s="1092"/>
    </row>
    <row r="34" spans="2:10" ht="12" customHeight="1" x14ac:dyDescent="0.25">
      <c r="B34" s="214" t="s">
        <v>1499</v>
      </c>
      <c r="C34" s="215" t="s">
        <v>1500</v>
      </c>
      <c r="D34" s="216" t="s">
        <v>1501</v>
      </c>
      <c r="E34" s="215" t="s">
        <v>1199</v>
      </c>
      <c r="F34" s="216" t="s">
        <v>1502</v>
      </c>
      <c r="G34" s="215" t="s">
        <v>1503</v>
      </c>
      <c r="H34" s="216" t="s">
        <v>1504</v>
      </c>
      <c r="I34" s="215" t="s">
        <v>1505</v>
      </c>
      <c r="J34" s="216" t="s">
        <v>1506</v>
      </c>
    </row>
    <row r="35" spans="2:10" s="220" customFormat="1" ht="12" customHeight="1" x14ac:dyDescent="0.25">
      <c r="B35" s="217" t="s">
        <v>1507</v>
      </c>
      <c r="C35" s="224">
        <v>4514168000</v>
      </c>
      <c r="D35" s="218">
        <v>0</v>
      </c>
      <c r="E35" s="224">
        <v>659089000</v>
      </c>
      <c r="F35" s="218">
        <v>0</v>
      </c>
      <c r="G35" s="224">
        <v>383467410</v>
      </c>
      <c r="H35" s="218">
        <v>0</v>
      </c>
      <c r="I35" s="224">
        <v>4378410</v>
      </c>
      <c r="J35" s="218">
        <v>0</v>
      </c>
    </row>
    <row r="36" spans="2:10" s="220" customFormat="1" ht="12" customHeight="1" x14ac:dyDescent="0.25">
      <c r="B36" s="221" t="s">
        <v>1508</v>
      </c>
      <c r="C36" s="224">
        <v>4514168000</v>
      </c>
      <c r="D36" s="218">
        <f>+C36-C35</f>
        <v>0</v>
      </c>
      <c r="E36" s="218">
        <v>669061200</v>
      </c>
      <c r="F36" s="218">
        <f>+E36-E35</f>
        <v>9972200</v>
      </c>
      <c r="G36" s="218">
        <v>394274100</v>
      </c>
      <c r="H36" s="218">
        <f>+G36-G35</f>
        <v>10806690</v>
      </c>
      <c r="I36" s="218">
        <v>9918870</v>
      </c>
      <c r="J36" s="218">
        <f>+I36-I35</f>
        <v>5540460</v>
      </c>
    </row>
    <row r="37" spans="2:10" s="220" customFormat="1" ht="12" customHeight="1" x14ac:dyDescent="0.25">
      <c r="B37" s="217" t="s">
        <v>1509</v>
      </c>
      <c r="C37" s="218">
        <v>4514168000</v>
      </c>
      <c r="D37" s="218">
        <f t="shared" ref="D37:D46" si="8">+C37-C36</f>
        <v>0</v>
      </c>
      <c r="E37" s="218">
        <v>1017045613</v>
      </c>
      <c r="F37" s="218">
        <f t="shared" ref="F37:F46" si="9">+E37-E36</f>
        <v>347984413</v>
      </c>
      <c r="G37" s="218">
        <v>721547393</v>
      </c>
      <c r="H37" s="218">
        <f t="shared" ref="H37:H46" si="10">+G37-G36</f>
        <v>327273293</v>
      </c>
      <c r="I37" s="218">
        <v>31450800</v>
      </c>
      <c r="J37" s="218">
        <f t="shared" ref="J37:J46" si="11">+I37-I36</f>
        <v>21531930</v>
      </c>
    </row>
    <row r="38" spans="2:10" s="220" customFormat="1" ht="12" hidden="1" customHeight="1" x14ac:dyDescent="0.25">
      <c r="B38" s="221" t="s">
        <v>1510</v>
      </c>
      <c r="C38" s="218"/>
      <c r="D38" s="218">
        <f t="shared" si="8"/>
        <v>-4514168000</v>
      </c>
      <c r="E38" s="218"/>
      <c r="F38" s="218">
        <f t="shared" si="9"/>
        <v>-1017045613</v>
      </c>
      <c r="G38" s="219"/>
      <c r="H38" s="218">
        <f t="shared" si="10"/>
        <v>-721547393</v>
      </c>
      <c r="I38" s="218"/>
      <c r="J38" s="218">
        <f t="shared" si="11"/>
        <v>-31450800</v>
      </c>
    </row>
    <row r="39" spans="2:10" s="220" customFormat="1" ht="12" hidden="1" customHeight="1" x14ac:dyDescent="0.25">
      <c r="B39" s="217" t="s">
        <v>1511</v>
      </c>
      <c r="C39" s="218"/>
      <c r="D39" s="218">
        <f t="shared" si="8"/>
        <v>0</v>
      </c>
      <c r="E39" s="218"/>
      <c r="F39" s="218">
        <f t="shared" si="9"/>
        <v>0</v>
      </c>
      <c r="G39" s="219"/>
      <c r="H39" s="218">
        <f t="shared" si="10"/>
        <v>0</v>
      </c>
      <c r="I39" s="218"/>
      <c r="J39" s="218">
        <f t="shared" si="11"/>
        <v>0</v>
      </c>
    </row>
    <row r="40" spans="2:10" s="220" customFormat="1" ht="12" hidden="1" customHeight="1" x14ac:dyDescent="0.25">
      <c r="B40" s="221" t="s">
        <v>1512</v>
      </c>
      <c r="C40" s="218"/>
      <c r="D40" s="218">
        <f t="shared" si="8"/>
        <v>0</v>
      </c>
      <c r="E40" s="218"/>
      <c r="F40" s="218">
        <f t="shared" si="9"/>
        <v>0</v>
      </c>
      <c r="G40" s="219"/>
      <c r="H40" s="218">
        <f t="shared" si="10"/>
        <v>0</v>
      </c>
      <c r="I40" s="218"/>
      <c r="J40" s="218">
        <f t="shared" si="11"/>
        <v>0</v>
      </c>
    </row>
    <row r="41" spans="2:10" s="220" customFormat="1" ht="12" hidden="1" customHeight="1" x14ac:dyDescent="0.25">
      <c r="B41" s="217" t="s">
        <v>1513</v>
      </c>
      <c r="C41" s="218"/>
      <c r="D41" s="218">
        <f t="shared" si="8"/>
        <v>0</v>
      </c>
      <c r="E41" s="218"/>
      <c r="F41" s="218">
        <f t="shared" si="9"/>
        <v>0</v>
      </c>
      <c r="G41" s="219"/>
      <c r="H41" s="218">
        <f t="shared" si="10"/>
        <v>0</v>
      </c>
      <c r="I41" s="218"/>
      <c r="J41" s="218">
        <f t="shared" si="11"/>
        <v>0</v>
      </c>
    </row>
    <row r="42" spans="2:10" s="220" customFormat="1" ht="12" hidden="1" customHeight="1" x14ac:dyDescent="0.25">
      <c r="B42" s="221" t="s">
        <v>1514</v>
      </c>
      <c r="C42" s="218"/>
      <c r="D42" s="218">
        <f t="shared" si="8"/>
        <v>0</v>
      </c>
      <c r="E42" s="218"/>
      <c r="F42" s="218">
        <f t="shared" si="9"/>
        <v>0</v>
      </c>
      <c r="G42" s="219"/>
      <c r="H42" s="218">
        <f t="shared" si="10"/>
        <v>0</v>
      </c>
      <c r="I42" s="218"/>
      <c r="J42" s="218">
        <f t="shared" si="11"/>
        <v>0</v>
      </c>
    </row>
    <row r="43" spans="2:10" s="220" customFormat="1" ht="12" hidden="1" customHeight="1" x14ac:dyDescent="0.25">
      <c r="B43" s="217" t="s">
        <v>1515</v>
      </c>
      <c r="C43" s="218"/>
      <c r="D43" s="218">
        <f t="shared" si="8"/>
        <v>0</v>
      </c>
      <c r="E43" s="218"/>
      <c r="F43" s="218">
        <f t="shared" si="9"/>
        <v>0</v>
      </c>
      <c r="G43" s="219"/>
      <c r="H43" s="218">
        <f t="shared" si="10"/>
        <v>0</v>
      </c>
      <c r="I43" s="218"/>
      <c r="J43" s="218">
        <f t="shared" si="11"/>
        <v>0</v>
      </c>
    </row>
    <row r="44" spans="2:10" s="220" customFormat="1" ht="12" hidden="1" customHeight="1" x14ac:dyDescent="0.25">
      <c r="B44" s="221" t="s">
        <v>1516</v>
      </c>
      <c r="C44" s="218"/>
      <c r="D44" s="218">
        <f t="shared" si="8"/>
        <v>0</v>
      </c>
      <c r="E44" s="218"/>
      <c r="F44" s="218">
        <f t="shared" si="9"/>
        <v>0</v>
      </c>
      <c r="G44" s="219"/>
      <c r="H44" s="218">
        <f t="shared" si="10"/>
        <v>0</v>
      </c>
      <c r="I44" s="218"/>
      <c r="J44" s="218">
        <f t="shared" si="11"/>
        <v>0</v>
      </c>
    </row>
    <row r="45" spans="2:10" s="220" customFormat="1" ht="12" hidden="1" customHeight="1" x14ac:dyDescent="0.25">
      <c r="B45" s="217" t="s">
        <v>1517</v>
      </c>
      <c r="C45" s="218"/>
      <c r="D45" s="218">
        <f t="shared" si="8"/>
        <v>0</v>
      </c>
      <c r="E45" s="218"/>
      <c r="F45" s="218">
        <f t="shared" si="9"/>
        <v>0</v>
      </c>
      <c r="G45" s="219"/>
      <c r="H45" s="218">
        <f t="shared" si="10"/>
        <v>0</v>
      </c>
      <c r="I45" s="218"/>
      <c r="J45" s="218">
        <f t="shared" si="11"/>
        <v>0</v>
      </c>
    </row>
    <row r="46" spans="2:10" s="220" customFormat="1" ht="12" hidden="1" customHeight="1" x14ac:dyDescent="0.25">
      <c r="B46" s="221" t="s">
        <v>1518</v>
      </c>
      <c r="C46" s="218"/>
      <c r="D46" s="218">
        <f t="shared" si="8"/>
        <v>0</v>
      </c>
      <c r="E46" s="218"/>
      <c r="F46" s="218">
        <f t="shared" si="9"/>
        <v>0</v>
      </c>
      <c r="G46" s="219"/>
      <c r="H46" s="218">
        <f t="shared" si="10"/>
        <v>0</v>
      </c>
      <c r="I46" s="218"/>
      <c r="J46" s="218">
        <f t="shared" si="11"/>
        <v>0</v>
      </c>
    </row>
    <row r="47" spans="2:10" ht="12" hidden="1" customHeight="1" x14ac:dyDescent="0.25"/>
    <row r="48" spans="2:10" ht="12" hidden="1" customHeight="1" x14ac:dyDescent="0.25"/>
    <row r="49" spans="2:10" ht="12" hidden="1" customHeight="1" x14ac:dyDescent="0.25">
      <c r="B49" s="1093" t="s">
        <v>1523</v>
      </c>
      <c r="C49" s="1093"/>
      <c r="D49" s="1093"/>
      <c r="E49" s="1093"/>
      <c r="F49" s="1093"/>
      <c r="G49" s="1093"/>
      <c r="H49" s="1093"/>
      <c r="I49" s="1093"/>
      <c r="J49" s="1093"/>
    </row>
    <row r="50" spans="2:10" ht="12" hidden="1" customHeight="1" x14ac:dyDescent="0.25">
      <c r="B50" s="214" t="s">
        <v>1499</v>
      </c>
      <c r="C50" s="215" t="s">
        <v>1500</v>
      </c>
      <c r="D50" s="216" t="s">
        <v>1501</v>
      </c>
      <c r="E50" s="215" t="s">
        <v>1199</v>
      </c>
      <c r="F50" s="216" t="s">
        <v>1502</v>
      </c>
      <c r="G50" s="215" t="s">
        <v>1503</v>
      </c>
      <c r="H50" s="216" t="s">
        <v>1504</v>
      </c>
      <c r="I50" s="215" t="s">
        <v>1505</v>
      </c>
      <c r="J50" s="216" t="s">
        <v>1506</v>
      </c>
    </row>
    <row r="51" spans="2:10" ht="12" hidden="1" customHeight="1" x14ac:dyDescent="0.25">
      <c r="B51" s="223" t="s">
        <v>1507</v>
      </c>
      <c r="C51" s="224">
        <v>6548370000</v>
      </c>
      <c r="D51" s="224">
        <v>0</v>
      </c>
      <c r="E51" s="224">
        <v>2596705000</v>
      </c>
      <c r="F51" s="224">
        <v>0</v>
      </c>
      <c r="G51" s="225">
        <v>2304083410</v>
      </c>
      <c r="H51" s="224">
        <v>0</v>
      </c>
      <c r="I51" s="224">
        <v>4378410</v>
      </c>
      <c r="J51" s="224">
        <v>0</v>
      </c>
    </row>
    <row r="52" spans="2:10" ht="12" hidden="1" customHeight="1" x14ac:dyDescent="0.25">
      <c r="B52" s="226" t="s">
        <v>1508</v>
      </c>
      <c r="C52" s="224">
        <v>6548370000</v>
      </c>
      <c r="D52" s="224">
        <f>+C52-C51</f>
        <v>0</v>
      </c>
      <c r="E52" s="224">
        <v>2614970608</v>
      </c>
      <c r="F52" s="224">
        <f>+E52-E51</f>
        <v>18265608</v>
      </c>
      <c r="G52" s="225">
        <v>2324399022</v>
      </c>
      <c r="H52" s="224">
        <f>+G52-G51</f>
        <v>20315612</v>
      </c>
      <c r="I52" s="224">
        <v>44132794</v>
      </c>
      <c r="J52" s="224">
        <f>+I52-I51</f>
        <v>39754384</v>
      </c>
    </row>
    <row r="53" spans="2:10" ht="12" hidden="1" customHeight="1" x14ac:dyDescent="0.25">
      <c r="B53" s="226" t="s">
        <v>1509</v>
      </c>
      <c r="C53" s="224">
        <v>6548370000</v>
      </c>
      <c r="D53" s="224">
        <f t="shared" ref="D53:D62" si="12">+C53-C52</f>
        <v>0</v>
      </c>
      <c r="E53" s="224">
        <v>2962955021</v>
      </c>
      <c r="F53" s="224">
        <f>+E53-E52</f>
        <v>347984413</v>
      </c>
      <c r="G53" s="225">
        <v>2652280072</v>
      </c>
      <c r="H53" s="224">
        <f>+G53-G52</f>
        <v>327881050</v>
      </c>
      <c r="I53" s="224">
        <v>239578738</v>
      </c>
      <c r="J53" s="224">
        <f t="shared" ref="J53:J62" si="13">+I53-I52</f>
        <v>195445944</v>
      </c>
    </row>
    <row r="54" spans="2:10" ht="12" hidden="1" customHeight="1" x14ac:dyDescent="0.25">
      <c r="B54" s="226" t="s">
        <v>1510</v>
      </c>
      <c r="C54" s="224"/>
      <c r="D54" s="224">
        <f t="shared" si="12"/>
        <v>-6548370000</v>
      </c>
      <c r="E54" s="224"/>
      <c r="F54" s="224">
        <f>+E54-E53</f>
        <v>-2962955021</v>
      </c>
      <c r="G54" s="225"/>
      <c r="H54" s="224">
        <f>+G54-G53</f>
        <v>-2652280072</v>
      </c>
      <c r="I54" s="224"/>
      <c r="J54" s="224">
        <f t="shared" si="13"/>
        <v>-239578738</v>
      </c>
    </row>
    <row r="55" spans="2:10" ht="12" hidden="1" customHeight="1" x14ac:dyDescent="0.25">
      <c r="B55" s="223" t="s">
        <v>1511</v>
      </c>
      <c r="C55" s="224"/>
      <c r="D55" s="227">
        <f t="shared" si="12"/>
        <v>0</v>
      </c>
      <c r="E55" s="224"/>
      <c r="F55" s="224">
        <f t="shared" ref="F55:F62" si="14">+E55-E54</f>
        <v>0</v>
      </c>
      <c r="G55" s="225"/>
      <c r="H55" s="224">
        <f t="shared" ref="H55:H62" si="15">+G55-G54</f>
        <v>0</v>
      </c>
      <c r="I55" s="224"/>
      <c r="J55" s="224">
        <f t="shared" si="13"/>
        <v>0</v>
      </c>
    </row>
    <row r="56" spans="2:10" ht="12" hidden="1" customHeight="1" x14ac:dyDescent="0.25">
      <c r="B56" s="226" t="s">
        <v>1512</v>
      </c>
      <c r="C56" s="224"/>
      <c r="D56" s="224">
        <f t="shared" si="12"/>
        <v>0</v>
      </c>
      <c r="E56" s="224"/>
      <c r="F56" s="224">
        <f t="shared" si="14"/>
        <v>0</v>
      </c>
      <c r="G56" s="225"/>
      <c r="H56" s="224">
        <f t="shared" si="15"/>
        <v>0</v>
      </c>
      <c r="I56" s="224"/>
      <c r="J56" s="224">
        <f t="shared" si="13"/>
        <v>0</v>
      </c>
    </row>
    <row r="57" spans="2:10" ht="12" hidden="1" customHeight="1" x14ac:dyDescent="0.25">
      <c r="B57" s="223" t="s">
        <v>1513</v>
      </c>
      <c r="C57" s="224"/>
      <c r="D57" s="224">
        <f t="shared" si="12"/>
        <v>0</v>
      </c>
      <c r="E57" s="224"/>
      <c r="F57" s="224">
        <f t="shared" si="14"/>
        <v>0</v>
      </c>
      <c r="G57" s="225"/>
      <c r="H57" s="224">
        <f t="shared" si="15"/>
        <v>0</v>
      </c>
      <c r="I57" s="224"/>
      <c r="J57" s="224">
        <f t="shared" si="13"/>
        <v>0</v>
      </c>
    </row>
    <row r="58" spans="2:10" ht="12" hidden="1" customHeight="1" x14ac:dyDescent="0.25">
      <c r="B58" s="226" t="s">
        <v>1514</v>
      </c>
      <c r="C58" s="224"/>
      <c r="D58" s="227">
        <f t="shared" si="12"/>
        <v>0</v>
      </c>
      <c r="E58" s="224"/>
      <c r="F58" s="224">
        <f t="shared" si="14"/>
        <v>0</v>
      </c>
      <c r="G58" s="225"/>
      <c r="H58" s="224">
        <f t="shared" si="15"/>
        <v>0</v>
      </c>
      <c r="I58" s="224"/>
      <c r="J58" s="224">
        <f t="shared" si="13"/>
        <v>0</v>
      </c>
    </row>
    <row r="59" spans="2:10" ht="12" hidden="1" customHeight="1" x14ac:dyDescent="0.25">
      <c r="B59" s="223" t="s">
        <v>1515</v>
      </c>
      <c r="C59" s="224"/>
      <c r="D59" s="227">
        <f t="shared" si="12"/>
        <v>0</v>
      </c>
      <c r="E59" s="224"/>
      <c r="F59" s="224">
        <f t="shared" si="14"/>
        <v>0</v>
      </c>
      <c r="G59" s="225"/>
      <c r="H59" s="224">
        <f t="shared" si="15"/>
        <v>0</v>
      </c>
      <c r="I59" s="224"/>
      <c r="J59" s="224">
        <f t="shared" si="13"/>
        <v>0</v>
      </c>
    </row>
    <row r="60" spans="2:10" ht="12" hidden="1" customHeight="1" x14ac:dyDescent="0.25">
      <c r="B60" s="226" t="s">
        <v>1516</v>
      </c>
      <c r="C60" s="224"/>
      <c r="D60" s="224">
        <f t="shared" si="12"/>
        <v>0</v>
      </c>
      <c r="E60" s="224"/>
      <c r="F60" s="224">
        <f t="shared" si="14"/>
        <v>0</v>
      </c>
      <c r="G60" s="225"/>
      <c r="H60" s="224">
        <f t="shared" si="15"/>
        <v>0</v>
      </c>
      <c r="I60" s="224"/>
      <c r="J60" s="224">
        <f t="shared" si="13"/>
        <v>0</v>
      </c>
    </row>
    <row r="61" spans="2:10" ht="12" hidden="1" customHeight="1" x14ac:dyDescent="0.25">
      <c r="B61" s="223" t="s">
        <v>1517</v>
      </c>
      <c r="C61" s="224"/>
      <c r="D61" s="224">
        <f t="shared" si="12"/>
        <v>0</v>
      </c>
      <c r="E61" s="224"/>
      <c r="F61" s="224">
        <f t="shared" si="14"/>
        <v>0</v>
      </c>
      <c r="G61" s="225"/>
      <c r="H61" s="224">
        <f t="shared" si="15"/>
        <v>0</v>
      </c>
      <c r="I61" s="224"/>
      <c r="J61" s="224">
        <f t="shared" si="13"/>
        <v>0</v>
      </c>
    </row>
    <row r="62" spans="2:10" ht="12" hidden="1" customHeight="1" x14ac:dyDescent="0.25">
      <c r="B62" s="226" t="s">
        <v>1518</v>
      </c>
      <c r="C62" s="224"/>
      <c r="D62" s="224">
        <f t="shared" si="12"/>
        <v>0</v>
      </c>
      <c r="E62" s="224"/>
      <c r="F62" s="224">
        <f t="shared" si="14"/>
        <v>0</v>
      </c>
      <c r="G62" s="225"/>
      <c r="H62" s="224">
        <f t="shared" si="15"/>
        <v>0</v>
      </c>
      <c r="I62" s="224"/>
      <c r="J62" s="224">
        <f t="shared" si="13"/>
        <v>0</v>
      </c>
    </row>
    <row r="63" spans="2:10" ht="12" hidden="1" customHeight="1" x14ac:dyDescent="0.25"/>
    <row r="64" spans="2:10" ht="12" hidden="1" customHeight="1" thickBot="1" x14ac:dyDescent="0.3">
      <c r="B64" s="1088" t="s">
        <v>124</v>
      </c>
      <c r="C64" s="1088"/>
    </row>
    <row r="65" spans="2:13" ht="12" hidden="1" customHeight="1" x14ac:dyDescent="0.25">
      <c r="B65" s="230" t="s">
        <v>1173</v>
      </c>
      <c r="C65" s="230" t="s">
        <v>1174</v>
      </c>
      <c r="D65" s="230" t="s">
        <v>1175</v>
      </c>
      <c r="E65" s="230" t="s">
        <v>1176</v>
      </c>
      <c r="F65" s="1089" t="s">
        <v>1177</v>
      </c>
      <c r="G65" s="1089"/>
      <c r="H65" s="1089" t="s">
        <v>1178</v>
      </c>
      <c r="I65" s="1089"/>
      <c r="J65" s="1089" t="s">
        <v>1179</v>
      </c>
      <c r="K65" s="1089"/>
      <c r="L65" s="1089" t="s">
        <v>1180</v>
      </c>
      <c r="M65" s="1089"/>
    </row>
    <row r="66" spans="2:13" ht="12" hidden="1" customHeight="1" x14ac:dyDescent="0.25">
      <c r="B66" s="249">
        <v>7711</v>
      </c>
      <c r="C66" s="213" t="s">
        <v>1181</v>
      </c>
      <c r="D66" s="188" t="s">
        <v>244</v>
      </c>
      <c r="E66" s="188">
        <v>523690000</v>
      </c>
      <c r="F66" s="188">
        <v>491798000</v>
      </c>
      <c r="G66" s="240">
        <v>0.93910137676869909</v>
      </c>
      <c r="H66" s="188">
        <v>491798000</v>
      </c>
      <c r="I66" s="240">
        <v>0.93910137676869909</v>
      </c>
      <c r="J66" s="188">
        <v>0</v>
      </c>
      <c r="K66" s="240">
        <v>0</v>
      </c>
      <c r="L66" s="188">
        <v>31892000</v>
      </c>
      <c r="M66" s="240">
        <v>6.0898623231300963E-2</v>
      </c>
    </row>
    <row r="67" spans="2:13" ht="12" hidden="1" customHeight="1" x14ac:dyDescent="0.25">
      <c r="B67" s="249">
        <v>7711</v>
      </c>
      <c r="C67" s="213" t="s">
        <v>1181</v>
      </c>
      <c r="D67" s="188" t="s">
        <v>1195</v>
      </c>
      <c r="E67" s="188">
        <v>1510512000</v>
      </c>
      <c r="F67" s="188">
        <v>1445818000</v>
      </c>
      <c r="G67" s="240">
        <v>0.9571708136049234</v>
      </c>
      <c r="H67" s="188">
        <v>1428818000</v>
      </c>
      <c r="I67" s="240">
        <v>0.94591635154172893</v>
      </c>
      <c r="J67" s="188">
        <v>0</v>
      </c>
      <c r="K67" s="240">
        <v>0</v>
      </c>
      <c r="L67" s="188">
        <v>81694000</v>
      </c>
      <c r="M67" s="240">
        <v>5.40836484582711E-2</v>
      </c>
    </row>
    <row r="68" spans="2:13" ht="12" hidden="1" customHeight="1" x14ac:dyDescent="0.25">
      <c r="B68" s="249">
        <v>7711</v>
      </c>
      <c r="C68" s="213" t="s">
        <v>1181</v>
      </c>
      <c r="D68" s="188" t="s">
        <v>1196</v>
      </c>
      <c r="E68" s="188">
        <v>4514168000</v>
      </c>
      <c r="F68" s="188">
        <v>659089000</v>
      </c>
      <c r="G68" s="240">
        <v>0.14600453505496472</v>
      </c>
      <c r="H68" s="188">
        <v>383467410</v>
      </c>
      <c r="I68" s="240">
        <v>8.4947527429196257E-2</v>
      </c>
      <c r="J68" s="188">
        <v>4378410</v>
      </c>
      <c r="K68" s="240">
        <v>1.1417945530234239E-2</v>
      </c>
      <c r="L68" s="188">
        <v>4130700590</v>
      </c>
      <c r="M68" s="240">
        <v>0.9150524725708038</v>
      </c>
    </row>
    <row r="69" spans="2:13" ht="12" hidden="1" customHeight="1" x14ac:dyDescent="0.25">
      <c r="B69" s="241" t="s">
        <v>1182</v>
      </c>
      <c r="C69" s="241" t="s">
        <v>1181</v>
      </c>
      <c r="D69" s="242" t="s">
        <v>500</v>
      </c>
      <c r="E69" s="242">
        <v>6548370000</v>
      </c>
      <c r="F69" s="242">
        <v>2596705000</v>
      </c>
      <c r="G69" s="243">
        <v>0.39654219294267123</v>
      </c>
      <c r="H69" s="242">
        <v>2304083410</v>
      </c>
      <c r="I69" s="243">
        <v>0.35185602065857613</v>
      </c>
      <c r="J69" s="242">
        <v>4378410</v>
      </c>
      <c r="K69" s="243">
        <v>1.9002827679749667E-3</v>
      </c>
      <c r="L69" s="242">
        <v>4244286590</v>
      </c>
      <c r="M69" s="243">
        <v>0.64814397934142387</v>
      </c>
    </row>
    <row r="70" spans="2:13" ht="12" hidden="1" customHeight="1" x14ac:dyDescent="0.25">
      <c r="B70" s="250" t="s">
        <v>1519</v>
      </c>
      <c r="C70" s="251" t="s">
        <v>1520</v>
      </c>
      <c r="D70" s="250" t="s">
        <v>1521</v>
      </c>
      <c r="E70" s="250" t="s">
        <v>1522</v>
      </c>
      <c r="F70" s="238" t="s">
        <v>1192</v>
      </c>
      <c r="G70" s="244" t="s">
        <v>1193</v>
      </c>
      <c r="H70" s="213"/>
      <c r="I70" s="213"/>
      <c r="J70" s="213"/>
    </row>
    <row r="71" spans="2:13" ht="12" hidden="1" customHeight="1" x14ac:dyDescent="0.25">
      <c r="B71" s="188" t="s">
        <v>1194</v>
      </c>
      <c r="C71" s="187" t="s">
        <v>244</v>
      </c>
      <c r="D71" s="188">
        <v>13675467</v>
      </c>
      <c r="E71" s="188">
        <v>5645200</v>
      </c>
      <c r="F71" s="188">
        <v>8030267</v>
      </c>
      <c r="G71" s="245">
        <v>0.58720239681760045</v>
      </c>
      <c r="H71" s="213"/>
      <c r="I71" s="213"/>
      <c r="J71" s="213"/>
    </row>
    <row r="72" spans="2:13" ht="12" hidden="1" customHeight="1" x14ac:dyDescent="0.25">
      <c r="B72" s="188" t="s">
        <v>1194</v>
      </c>
      <c r="C72" s="187" t="s">
        <v>1195</v>
      </c>
      <c r="D72" s="188">
        <v>107734692.81521422</v>
      </c>
      <c r="E72" s="188">
        <v>52504541.298902646</v>
      </c>
      <c r="F72" s="188">
        <v>55230151.516311571</v>
      </c>
      <c r="G72" s="245">
        <v>0.51264964026993554</v>
      </c>
      <c r="H72" s="213"/>
      <c r="I72" s="213"/>
      <c r="J72" s="213"/>
    </row>
    <row r="73" spans="2:13" ht="12" hidden="1" customHeight="1" x14ac:dyDescent="0.25">
      <c r="B73" s="188" t="s">
        <v>1194</v>
      </c>
      <c r="C73" s="187" t="s">
        <v>1196</v>
      </c>
      <c r="D73" s="188">
        <v>619423763.18478584</v>
      </c>
      <c r="E73" s="188">
        <v>89587890</v>
      </c>
      <c r="F73" s="188">
        <v>529835873.48368847</v>
      </c>
      <c r="G73" s="245">
        <v>0.85536898158301422</v>
      </c>
      <c r="H73" s="213"/>
      <c r="I73" s="213"/>
      <c r="J73" s="213"/>
    </row>
    <row r="74" spans="2:13" ht="12" hidden="1" customHeight="1" x14ac:dyDescent="0.25">
      <c r="B74" s="247" t="s">
        <v>1182</v>
      </c>
      <c r="C74" s="246"/>
      <c r="D74" s="247">
        <v>740833923</v>
      </c>
      <c r="E74" s="247">
        <v>147737631</v>
      </c>
      <c r="F74" s="247">
        <v>593096292</v>
      </c>
      <c r="G74" s="248">
        <v>0.80057928448829951</v>
      </c>
      <c r="H74" s="213"/>
      <c r="I74" s="213"/>
      <c r="J74" s="213"/>
    </row>
    <row r="75" spans="2:13" ht="12" hidden="1" customHeight="1" x14ac:dyDescent="0.25">
      <c r="B75" s="229"/>
      <c r="C75" s="229"/>
    </row>
    <row r="77" spans="2:13" ht="12" hidden="1" customHeight="1" thickBot="1" x14ac:dyDescent="0.3">
      <c r="B77" s="1088" t="s">
        <v>125</v>
      </c>
      <c r="C77" s="1088"/>
    </row>
    <row r="78" spans="2:13" ht="12" hidden="1" customHeight="1" x14ac:dyDescent="0.25">
      <c r="B78" s="230" t="s">
        <v>1173</v>
      </c>
      <c r="C78" s="230" t="s">
        <v>1174</v>
      </c>
      <c r="D78" s="230" t="s">
        <v>1175</v>
      </c>
      <c r="E78" s="231" t="s">
        <v>1176</v>
      </c>
      <c r="F78" s="1089" t="s">
        <v>1177</v>
      </c>
      <c r="G78" s="1090"/>
      <c r="H78" s="1089" t="s">
        <v>1178</v>
      </c>
      <c r="I78" s="1090"/>
      <c r="J78" s="1089" t="s">
        <v>1179</v>
      </c>
      <c r="K78" s="1090"/>
      <c r="L78" s="1089" t="s">
        <v>1180</v>
      </c>
      <c r="M78" s="1090"/>
    </row>
    <row r="79" spans="2:13" ht="12" hidden="1" customHeight="1" x14ac:dyDescent="0.25">
      <c r="B79" s="193">
        <v>7711</v>
      </c>
      <c r="C79" s="194" t="s">
        <v>1181</v>
      </c>
      <c r="D79" s="194" t="s">
        <v>244</v>
      </c>
      <c r="E79" s="195">
        <v>523690000</v>
      </c>
      <c r="F79" s="195">
        <v>491798000</v>
      </c>
      <c r="G79" s="196">
        <v>0.93910137676869909</v>
      </c>
      <c r="H79" s="195">
        <v>491798000</v>
      </c>
      <c r="I79" s="196">
        <v>0.93910137676869909</v>
      </c>
      <c r="J79" s="195">
        <v>6874667</v>
      </c>
      <c r="K79" s="196">
        <v>1.3978639604065084E-2</v>
      </c>
      <c r="L79" s="195">
        <v>31892000</v>
      </c>
      <c r="M79" s="196">
        <v>6.0898623231300963E-2</v>
      </c>
    </row>
    <row r="80" spans="2:13" ht="12" hidden="1" customHeight="1" x14ac:dyDescent="0.25">
      <c r="B80" s="193">
        <v>7711</v>
      </c>
      <c r="C80" s="194" t="s">
        <v>1181</v>
      </c>
      <c r="D80" s="194" t="s">
        <v>1195</v>
      </c>
      <c r="E80" s="195">
        <v>1510512000</v>
      </c>
      <c r="F80" s="195">
        <v>1454111408</v>
      </c>
      <c r="G80" s="196">
        <v>0.96266127511731125</v>
      </c>
      <c r="H80" s="197">
        <v>1438326922</v>
      </c>
      <c r="I80" s="196">
        <v>0.95221151636001566</v>
      </c>
      <c r="J80" s="195">
        <v>27339257</v>
      </c>
      <c r="K80" s="196">
        <v>1.9007679395992006E-2</v>
      </c>
      <c r="L80" s="195">
        <v>72185078</v>
      </c>
      <c r="M80" s="196">
        <v>4.7788483639984322E-2</v>
      </c>
    </row>
    <row r="81" spans="2:13" ht="12" hidden="1" customHeight="1" x14ac:dyDescent="0.25">
      <c r="B81" s="193">
        <v>7711</v>
      </c>
      <c r="C81" s="194" t="s">
        <v>1181</v>
      </c>
      <c r="D81" s="194" t="s">
        <v>1196</v>
      </c>
      <c r="E81" s="195">
        <v>4514168000</v>
      </c>
      <c r="F81" s="195">
        <v>669061200</v>
      </c>
      <c r="G81" s="196">
        <v>0.14821362430463378</v>
      </c>
      <c r="H81" s="195">
        <v>394274100</v>
      </c>
      <c r="I81" s="196">
        <v>8.7341476879017346E-2</v>
      </c>
      <c r="J81" s="195">
        <v>9918870</v>
      </c>
      <c r="K81" s="196">
        <v>2.5157295394244765E-2</v>
      </c>
      <c r="L81" s="195">
        <v>4119893900</v>
      </c>
      <c r="M81" s="196">
        <v>0.91265852312098261</v>
      </c>
    </row>
    <row r="82" spans="2:13" ht="12" hidden="1" customHeight="1" x14ac:dyDescent="0.25">
      <c r="B82" s="198" t="s">
        <v>1182</v>
      </c>
      <c r="C82" s="198" t="s">
        <v>1181</v>
      </c>
      <c r="D82" s="199" t="s">
        <v>500</v>
      </c>
      <c r="E82" s="200">
        <v>6548370000</v>
      </c>
      <c r="F82" s="200">
        <v>2614970608</v>
      </c>
      <c r="G82" s="201">
        <v>0.39933152952566819</v>
      </c>
      <c r="H82" s="200">
        <v>2324399022</v>
      </c>
      <c r="I82" s="201">
        <v>0.35495841285693996</v>
      </c>
      <c r="J82" s="200">
        <v>44132794</v>
      </c>
      <c r="K82" s="201">
        <v>1.8986754676065254E-2</v>
      </c>
      <c r="L82" s="200">
        <v>4223970978</v>
      </c>
      <c r="M82" s="201">
        <v>0.64504158714306004</v>
      </c>
    </row>
    <row r="83" spans="2:13" ht="12" hidden="1" customHeight="1" x14ac:dyDescent="0.25">
      <c r="B83" s="232" t="s">
        <v>1519</v>
      </c>
      <c r="C83" s="233" t="s">
        <v>1520</v>
      </c>
      <c r="D83" s="232" t="s">
        <v>1521</v>
      </c>
      <c r="E83" s="232" t="s">
        <v>1522</v>
      </c>
      <c r="F83" s="234" t="s">
        <v>1192</v>
      </c>
      <c r="G83" s="235" t="s">
        <v>1193</v>
      </c>
    </row>
    <row r="84" spans="2:13" ht="12" hidden="1" customHeight="1" x14ac:dyDescent="0.25">
      <c r="B84" s="202">
        <v>7711</v>
      </c>
      <c r="C84" s="203" t="s">
        <v>244</v>
      </c>
      <c r="D84" s="204">
        <v>13675467</v>
      </c>
      <c r="E84" s="204">
        <v>13675466</v>
      </c>
      <c r="F84" s="204">
        <v>1</v>
      </c>
      <c r="G84" s="205">
        <v>7.3123645430170681E-8</v>
      </c>
    </row>
    <row r="85" spans="2:13" ht="12" hidden="1" customHeight="1" x14ac:dyDescent="0.25">
      <c r="B85" s="202">
        <v>7711</v>
      </c>
      <c r="C85" s="203" t="s">
        <v>1195</v>
      </c>
      <c r="D85" s="204">
        <v>107734692.81521422</v>
      </c>
      <c r="E85" s="204">
        <v>68635292.298902646</v>
      </c>
      <c r="F85" s="204">
        <v>39099400.516311571</v>
      </c>
      <c r="G85" s="205">
        <v>0.36292302409377625</v>
      </c>
    </row>
    <row r="86" spans="2:13" ht="12" hidden="1" customHeight="1" x14ac:dyDescent="0.25">
      <c r="B86" s="202">
        <v>7711</v>
      </c>
      <c r="C86" s="203" t="s">
        <v>1196</v>
      </c>
      <c r="D86" s="204">
        <v>619423763.18478584</v>
      </c>
      <c r="E86" s="204">
        <v>241973512.70109737</v>
      </c>
      <c r="F86" s="204">
        <v>377450250.48368847</v>
      </c>
      <c r="G86" s="205">
        <v>0.6093570717129364</v>
      </c>
    </row>
    <row r="87" spans="2:13" ht="12" hidden="1" customHeight="1" x14ac:dyDescent="0.25">
      <c r="B87" s="206" t="s">
        <v>1182</v>
      </c>
      <c r="C87" s="207"/>
      <c r="D87" s="206">
        <v>740833923</v>
      </c>
      <c r="E87" s="206">
        <v>324284271</v>
      </c>
      <c r="F87" s="206">
        <v>416549652</v>
      </c>
      <c r="G87" s="208">
        <v>0.5622712986915962</v>
      </c>
    </row>
    <row r="88" spans="2:13" ht="12" hidden="1" customHeight="1" x14ac:dyDescent="0.25">
      <c r="B88" s="229"/>
      <c r="C88" s="229"/>
    </row>
    <row r="90" spans="2:13" ht="12" customHeight="1" thickBot="1" x14ac:dyDescent="0.3">
      <c r="B90" s="1088" t="s">
        <v>126</v>
      </c>
      <c r="C90" s="1088"/>
    </row>
    <row r="91" spans="2:13" ht="12" customHeight="1" x14ac:dyDescent="0.25">
      <c r="B91" s="230" t="s">
        <v>1173</v>
      </c>
      <c r="C91" s="230" t="s">
        <v>1174</v>
      </c>
      <c r="D91" s="230" t="s">
        <v>1175</v>
      </c>
      <c r="E91" s="230" t="s">
        <v>1176</v>
      </c>
      <c r="F91" s="1089" t="s">
        <v>1177</v>
      </c>
      <c r="G91" s="1089"/>
      <c r="H91" s="1089" t="s">
        <v>1178</v>
      </c>
      <c r="I91" s="1089"/>
      <c r="J91" s="1089" t="s">
        <v>1179</v>
      </c>
      <c r="K91" s="1089"/>
      <c r="L91" s="1089" t="s">
        <v>1180</v>
      </c>
      <c r="M91" s="1089"/>
    </row>
    <row r="92" spans="2:13" ht="12" customHeight="1" x14ac:dyDescent="0.25">
      <c r="B92" s="209">
        <v>7711</v>
      </c>
      <c r="C92" s="210" t="s">
        <v>1181</v>
      </c>
      <c r="D92" s="202" t="s">
        <v>244</v>
      </c>
      <c r="E92" s="211">
        <v>523690000</v>
      </c>
      <c r="F92" s="204">
        <v>491798000</v>
      </c>
      <c r="G92" s="196">
        <v>0.93910137676869909</v>
      </c>
      <c r="H92" s="204">
        <v>491798000</v>
      </c>
      <c r="I92" s="196">
        <v>0.93910137676869909</v>
      </c>
      <c r="J92" s="204">
        <v>57480867</v>
      </c>
      <c r="K92" s="196">
        <v>0.11687901740145344</v>
      </c>
      <c r="L92" s="204">
        <v>31892000</v>
      </c>
      <c r="M92" s="196">
        <v>6.0898623231300963E-2</v>
      </c>
    </row>
    <row r="93" spans="2:13" ht="12" customHeight="1" x14ac:dyDescent="0.25">
      <c r="B93" s="209">
        <v>7711</v>
      </c>
      <c r="C93" s="210" t="s">
        <v>1181</v>
      </c>
      <c r="D93" s="202" t="s">
        <v>245</v>
      </c>
      <c r="E93" s="211">
        <v>1510512000</v>
      </c>
      <c r="F93" s="204">
        <v>1454111408</v>
      </c>
      <c r="G93" s="196">
        <v>0.96266127511731125</v>
      </c>
      <c r="H93" s="204">
        <v>1438934679</v>
      </c>
      <c r="I93" s="196">
        <v>0.9526138680129651</v>
      </c>
      <c r="J93" s="204">
        <v>150647071</v>
      </c>
      <c r="K93" s="196">
        <v>0.10469347441448383</v>
      </c>
      <c r="L93" s="204">
        <v>71577321</v>
      </c>
      <c r="M93" s="196">
        <v>4.7386131987034862E-2</v>
      </c>
    </row>
    <row r="94" spans="2:13" ht="12" customHeight="1" x14ac:dyDescent="0.25">
      <c r="B94" s="209">
        <v>7711</v>
      </c>
      <c r="C94" s="210" t="s">
        <v>1181</v>
      </c>
      <c r="D94" s="202" t="s">
        <v>243</v>
      </c>
      <c r="E94" s="211">
        <v>4514168000</v>
      </c>
      <c r="F94" s="204">
        <v>1017045613</v>
      </c>
      <c r="G94" s="196">
        <v>0.22530078920412355</v>
      </c>
      <c r="H94" s="204">
        <v>721547393</v>
      </c>
      <c r="I94" s="196">
        <v>0.15984061581226042</v>
      </c>
      <c r="J94" s="204">
        <v>31450800</v>
      </c>
      <c r="K94" s="196">
        <v>4.3587989236903803E-2</v>
      </c>
      <c r="L94" s="204">
        <v>3792620607</v>
      </c>
      <c r="M94" s="196">
        <v>0.84015938418773961</v>
      </c>
    </row>
    <row r="95" spans="2:13" ht="12" customHeight="1" x14ac:dyDescent="0.25">
      <c r="B95" s="198" t="s">
        <v>1182</v>
      </c>
      <c r="C95" s="198" t="s">
        <v>1181</v>
      </c>
      <c r="D95" s="198" t="s">
        <v>500</v>
      </c>
      <c r="E95" s="212">
        <v>6548370000</v>
      </c>
      <c r="F95" s="199">
        <v>2962955021</v>
      </c>
      <c r="G95" s="201">
        <v>0.45247214512924588</v>
      </c>
      <c r="H95" s="199">
        <v>2652280072</v>
      </c>
      <c r="I95" s="201">
        <v>0.40502904875564455</v>
      </c>
      <c r="J95" s="199">
        <v>239578738</v>
      </c>
      <c r="K95" s="201">
        <v>9.0329351160619062E-2</v>
      </c>
      <c r="L95" s="199">
        <v>3896089928</v>
      </c>
      <c r="M95" s="201">
        <v>0.59497095124435551</v>
      </c>
    </row>
    <row r="96" spans="2:13" ht="12" customHeight="1" x14ac:dyDescent="0.25">
      <c r="B96" s="236" t="s">
        <v>1190</v>
      </c>
      <c r="C96" s="237" t="s">
        <v>19</v>
      </c>
      <c r="D96" s="237" t="s">
        <v>1191</v>
      </c>
      <c r="E96" s="238" t="s">
        <v>1192</v>
      </c>
      <c r="F96" s="239" t="s">
        <v>1193</v>
      </c>
    </row>
    <row r="97" spans="2:6" ht="12" customHeight="1" x14ac:dyDescent="0.25">
      <c r="B97" s="187" t="s">
        <v>244</v>
      </c>
      <c r="C97" s="188">
        <v>13675467</v>
      </c>
      <c r="D97" s="188">
        <v>13675466</v>
      </c>
      <c r="E97" s="188">
        <v>1</v>
      </c>
      <c r="F97" s="189">
        <v>7.3123645430170681E-8</v>
      </c>
    </row>
    <row r="98" spans="2:6" ht="12" customHeight="1" x14ac:dyDescent="0.25">
      <c r="B98" s="187" t="s">
        <v>1195</v>
      </c>
      <c r="C98" s="188">
        <v>107734692.81521422</v>
      </c>
      <c r="D98" s="188">
        <v>72265437.298902646</v>
      </c>
      <c r="E98" s="188">
        <v>35469255.516311571</v>
      </c>
      <c r="F98" s="189">
        <v>0.32922779644573902</v>
      </c>
    </row>
    <row r="99" spans="2:6" ht="12" customHeight="1" x14ac:dyDescent="0.25">
      <c r="B99" s="187" t="s">
        <v>1196</v>
      </c>
      <c r="C99" s="188">
        <v>619423763.18478584</v>
      </c>
      <c r="D99" s="188">
        <v>379963075.70109737</v>
      </c>
      <c r="E99" s="188">
        <v>239460687.48368847</v>
      </c>
      <c r="F99" s="189">
        <v>0.38658621402009857</v>
      </c>
    </row>
    <row r="100" spans="2:6" ht="12" customHeight="1" x14ac:dyDescent="0.25">
      <c r="B100" s="190"/>
      <c r="C100" s="191">
        <v>740833923</v>
      </c>
      <c r="D100" s="191">
        <v>465903979</v>
      </c>
      <c r="E100" s="191">
        <v>274929944</v>
      </c>
      <c r="F100" s="192">
        <v>0.3711087403863389</v>
      </c>
    </row>
  </sheetData>
  <mergeCells count="19">
    <mergeCell ref="B2:J2"/>
    <mergeCell ref="B17:J17"/>
    <mergeCell ref="B33:J33"/>
    <mergeCell ref="B49:J49"/>
    <mergeCell ref="B64:C64"/>
    <mergeCell ref="B90:C90"/>
    <mergeCell ref="F91:G91"/>
    <mergeCell ref="L65:M65"/>
    <mergeCell ref="B77:C77"/>
    <mergeCell ref="F65:G65"/>
    <mergeCell ref="H65:I65"/>
    <mergeCell ref="J65:K65"/>
    <mergeCell ref="H91:I91"/>
    <mergeCell ref="J91:K91"/>
    <mergeCell ref="L91:M91"/>
    <mergeCell ref="F78:G78"/>
    <mergeCell ref="H78:I78"/>
    <mergeCell ref="J78:K78"/>
    <mergeCell ref="L78:M78"/>
  </mergeCells>
  <conditionalFormatting sqref="F96:F100">
    <cfRule type="dataBar" priority="3">
      <dataBar>
        <cfvo type="min"/>
        <cfvo type="max"/>
        <color rgb="FFFF0066"/>
      </dataBar>
      <extLst>
        <ext xmlns:x14="http://schemas.microsoft.com/office/spreadsheetml/2009/9/main" uri="{B025F937-C7B1-47D3-B67F-A62EFF666E3E}">
          <x14:id>{0FAAE34E-B46B-45DA-97BA-1DB3F84FD1A5}</x14:id>
        </ext>
      </extLst>
    </cfRule>
  </conditionalFormatting>
  <conditionalFormatting sqref="G83:G87">
    <cfRule type="dataBar" priority="2">
      <dataBar>
        <cfvo type="min"/>
        <cfvo type="max"/>
        <color rgb="FFFF0066"/>
      </dataBar>
      <extLst>
        <ext xmlns:x14="http://schemas.microsoft.com/office/spreadsheetml/2009/9/main" uri="{B025F937-C7B1-47D3-B67F-A62EFF666E3E}">
          <x14:id>{C345DDDE-7F16-4A11-8AFC-0C0C29C30A88}</x14:id>
        </ext>
      </extLst>
    </cfRule>
  </conditionalFormatting>
  <conditionalFormatting sqref="G70:G74">
    <cfRule type="dataBar" priority="1">
      <dataBar>
        <cfvo type="min"/>
        <cfvo type="max"/>
        <color rgb="FFD6007B"/>
      </dataBar>
      <extLst>
        <ext xmlns:x14="http://schemas.microsoft.com/office/spreadsheetml/2009/9/main" uri="{B025F937-C7B1-47D3-B67F-A62EFF666E3E}">
          <x14:id>{259042ED-CE98-400C-9AB4-BC36C2800E2F}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FAAE34E-B46B-45DA-97BA-1DB3F84FD1A5}">
            <x14:dataBar minLength="0" maxLength="100" border="1" negativeBarBorderColorSameAsPositive="0">
              <x14:cfvo type="autoMin"/>
              <x14:cfvo type="autoMax"/>
              <x14:borderColor rgb="FFD6007B"/>
              <x14:negativeFillColor rgb="FFFF0000"/>
              <x14:negativeBorderColor rgb="FFFF0000"/>
              <x14:axisColor rgb="FF000000"/>
            </x14:dataBar>
          </x14:cfRule>
          <xm:sqref>F96:F100</xm:sqref>
        </x14:conditionalFormatting>
        <x14:conditionalFormatting xmlns:xm="http://schemas.microsoft.com/office/excel/2006/main">
          <x14:cfRule type="dataBar" id="{C345DDDE-7F16-4A11-8AFC-0C0C29C30A88}">
            <x14:dataBar minLength="0" maxLength="100" border="1" negativeBarBorderColorSameAsPositive="0">
              <x14:cfvo type="autoMin"/>
              <x14:cfvo type="autoMax"/>
              <x14:borderColor rgb="FFD6007B"/>
              <x14:negativeFillColor rgb="FFFF0000"/>
              <x14:negativeBorderColor rgb="FFFF0000"/>
              <x14:axisColor rgb="FF000000"/>
            </x14:dataBar>
          </x14:cfRule>
          <xm:sqref>G83:G87</xm:sqref>
        </x14:conditionalFormatting>
        <x14:conditionalFormatting xmlns:xm="http://schemas.microsoft.com/office/excel/2006/main">
          <x14:cfRule type="dataBar" id="{259042ED-CE98-400C-9AB4-BC36C2800E2F}">
            <x14:dataBar minLength="0" maxLength="100" border="1" negativeBarBorderColorSameAsPositive="0">
              <x14:cfvo type="autoMin"/>
              <x14:cfvo type="autoMax"/>
              <x14:borderColor rgb="FFD6007B"/>
              <x14:negativeFillColor rgb="FFFF0000"/>
              <x14:negativeBorderColor rgb="FFFF0000"/>
              <x14:axisColor rgb="FF000000"/>
            </x14:dataBar>
          </x14:cfRule>
          <xm:sqref>G70:G74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GESTIÓN</vt:lpstr>
      <vt:lpstr>INVERSIÓN</vt:lpstr>
      <vt:lpstr>ACTIVIDADES</vt:lpstr>
      <vt:lpstr>TERRITORIALIZACION</vt:lpstr>
      <vt:lpstr>SPI</vt:lpstr>
      <vt:lpstr>Ejec7711_Marzo</vt:lpstr>
      <vt:lpstr>EjecPpto_Marzo</vt:lpstr>
      <vt:lpstr>EjecReservas_Marzo</vt:lpstr>
      <vt:lpstr>RevLin_VariaciònMes</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2022-08-31T01:08:57Z</dcterms:modified>
</cp:coreProperties>
</file>